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Упражнение!#REF!</definedName>
    <definedName name="KsepGasSep_" localSheetId="0">Упражнение!$C$39</definedName>
    <definedName name="mu">Упражнение!$D$48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C35" i="110" l="1"/>
  <c r="C36" i="110"/>
  <c r="C37" i="110"/>
  <c r="C42" i="110"/>
  <c r="E10" i="110" l="1"/>
  <c r="E9" i="110"/>
  <c r="E8" i="110"/>
  <c r="E7" i="110"/>
  <c r="D49" i="110"/>
  <c r="C38" i="110"/>
  <c r="C53" i="110" l="1"/>
  <c r="C54" i="110" s="1"/>
  <c r="C55" i="110" s="1"/>
  <c r="C56" i="110" s="1"/>
  <c r="C57" i="110" s="1"/>
  <c r="C58" i="110" s="1"/>
  <c r="C59" i="110" s="1"/>
  <c r="C60" i="110" s="1"/>
  <c r="C61" i="110" s="1"/>
  <c r="C62" i="110" s="1"/>
  <c r="C63" i="110" s="1"/>
  <c r="C64" i="110" s="1"/>
  <c r="C65" i="110" s="1"/>
  <c r="C66" i="110" s="1"/>
  <c r="C67" i="110" s="1"/>
  <c r="C68" i="110" s="1"/>
  <c r="C69" i="110" s="1"/>
  <c r="C70" i="110" s="1"/>
  <c r="C71" i="110" s="1"/>
  <c r="C72" i="110" s="1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<sst xmlns="http://schemas.openxmlformats.org/spreadsheetml/2006/main" count="2824" uniqueCount="348">
  <si>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</si>
  <si>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</si>
  <si>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</si>
  <si>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</si>
  <si>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</si>
  <si>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</si>
  <si>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</si>
  <si>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</si>
  <si>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</si>
  <si>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</si>
  <si>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</si>
  <si>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</si>
  <si>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</si>
  <si>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</si>
  <si>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</si>
  <si>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</si>
  <si>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</si>
  <si>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</si>
  <si>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</si>
  <si>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</si>
  <si>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</si>
  <si>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</si>
  <si>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</si>
  <si>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</si>
  <si>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</si>
  <si>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</si>
  <si>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</si>
  <si>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</si>
  <si>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</si>
  <si>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</si>
  <si>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</si>
  <si>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</si>
  <si>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</si>
  <si>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</si>
  <si>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</si>
  <si>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</si>
  <si>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</si>
  <si>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</si>
  <si>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</si>
  <si>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</si>
  <si>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</si>
  <si>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</si>
  <si>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</si>
  <si>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</si>
  <si>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</si>
  <si>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</si>
  <si>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</si>
  <si>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</si>
  <si>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</si>
  <si>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</si>
  <si>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</si>
  <si>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</si>
  <si>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</si>
  <si>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</si>
  <si>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</si>
  <si>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</si>
  <si>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</si>
  <si>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</si>
  <si>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</si>
  <si>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</si>
  <si>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</si>
  <si>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</si>
  <si>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</si>
  <si>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</si>
  <si>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</si>
  <si>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</si>
  <si>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</si>
  <si>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</si>
  <si>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</si>
  <si>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</si>
  <si>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</si>
  <si>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</si>
  <si>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</si>
  <si>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</si>
  <si>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</si>
  <si>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</si>
  <si>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</si>
  <si>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</si>
  <si>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</si>
  <si>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</si>
  <si>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</si>
  <si>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</si>
  <si>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</si>
  <si>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</si>
  <si>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</si>
  <si>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</si>
  <si>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</si>
  <si>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</si>
  <si>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</si>
  <si>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</si>
  <si>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</si>
  <si>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</si>
  <si>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</si>
  <si>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</si>
  <si>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</si>
  <si>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</si>
  <si>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</si>
  <si>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</si>
  <si>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</si>
  <si>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</si>
  <si>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</si>
  <si>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</si>
  <si>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</si>
  <si>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</si>
  <si>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</si>
  <si>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</si>
  <si>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</si>
  <si>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</si>
  <si>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</si>
  <si>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</si>
  <si>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</si>
  <si>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</si>
  <si>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</si>
  <si>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</si>
  <si>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</si>
  <si>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</si>
  <si>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</si>
  <si>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</si>
  <si>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</si>
  <si>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</si>
  <si>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</si>
  <si>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</si>
  <si>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</si>
  <si>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</si>
  <si>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</si>
  <si>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</si>
  <si>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</si>
  <si>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</si>
  <si>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</si>
  <si>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</si>
  <si>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</si>
  <si>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</si>
  <si>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</si>
  <si>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</si>
  <si>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</si>
  <si>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</si>
  <si>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</si>
  <si>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</si>
  <si>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</si>
  <si>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</si>
  <si>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</si>
  <si>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</si>
  <si>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</si>
  <si>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</si>
  <si>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</si>
  <si>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</si>
  <si>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</si>
  <si>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</si>
  <si>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</si>
  <si>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</si>
  <si>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</si>
  <si>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</si>
  <si>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</si>
  <si>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</si>
  <si>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</si>
  <si>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</si>
  <si>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</si>
  <si>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</si>
  <si>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</si>
  <si>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</si>
  <si>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</si>
  <si>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</si>
  <si>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</si>
  <si>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</si>
  <si>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</si>
  <si>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</si>
  <si>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</si>
  <si>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</si>
  <si>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</si>
  <si>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</si>
  <si>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</si>
  <si>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</si>
  <si>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</si>
  <si>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</si>
  <si>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</si>
  <si>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</si>
  <si>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</si>
  <si>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</si>
  <si>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</si>
  <si>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</si>
  <si>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</si>
  <si>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</si>
  <si>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</si>
  <si>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</si>
  <si>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</si>
  <si>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</si>
  <si>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</si>
  <si>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</si>
  <si>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</si>
  <si>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</si>
  <si>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</si>
  <si>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</si>
  <si>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</si>
  <si>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</si>
  <si>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</si>
  <si>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</si>
  <si>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</si>
  <si>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</si>
  <si>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</si>
  <si>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</si>
  <si>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</si>
  <si>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</si>
  <si>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</si>
  <si>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</si>
  <si>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</si>
  <si>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</si>
  <si>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</si>
  <si>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</si>
  <si>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</si>
  <si>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</si>
  <si>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</si>
  <si>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</si>
  <si>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</si>
  <si>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</si>
  <si>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</si>
  <si>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</si>
  <si>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</si>
  <si>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</si>
  <si>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</si>
  <si>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</si>
  <si>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</si>
  <si>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</si>
  <si>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</si>
  <si>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</si>
  <si>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</si>
  <si>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</si>
  <si>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</si>
  <si>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</si>
  <si>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</si>
  <si>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</si>
  <si>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</si>
  <si>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</si>
  <si>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</si>
  <si>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</si>
  <si>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</si>
  <si>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</si>
  <si>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</si>
  <si>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</si>
  <si>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</si>
  <si>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</si>
  <si>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</si>
  <si>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</si>
  <si>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</si>
  <si>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</si>
  <si>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</si>
  <si>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</si>
  <si>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</si>
  <si>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</si>
  <si>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</si>
  <si>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</si>
  <si>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</si>
  <si>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</si>
  <si>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</si>
  <si>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</si>
  <si>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</si>
  <si>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</si>
  <si>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</si>
  <si>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</si>
  <si>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</si>
  <si>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</si>
  <si>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</si>
  <si>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</si>
  <si>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</si>
  <si>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</si>
  <si>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</si>
  <si>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</si>
  <si>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</si>
  <si>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</si>
  <si>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</si>
  <si>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</si>
  <si>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</si>
  <si>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</si>
  <si>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</si>
  <si>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</si>
  <si>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</si>
  <si>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</si>
  <si>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</si>
  <si>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</si>
  <si>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</si>
  <si>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</si>
  <si>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</si>
  <si>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</si>
  <si>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</si>
  <si>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</si>
  <si>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</si>
  <si>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</si>
  <si>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</si>
  <si>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</si>
  <si>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</si>
  <si>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</si>
  <si>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</si>
  <si>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</si>
  <si>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</si>
  <si>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</si>
  <si>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</si>
  <si>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</si>
  <si>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</si>
  <si>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</si>
  <si>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</si>
  <si>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</si>
  <si>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</si>
  <si>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</si>
  <si>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</si>
  <si>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</si>
  <si>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</si>
  <si>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</si>
  <si>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</si>
  <si>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</si>
  <si>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</si>
  <si>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</si>
  <si>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</si>
  <si>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</si>
  <si>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</si>
  <si>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</si>
  <si>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</si>
  <si>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</si>
  <si>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</si>
  <si>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</si>
  <si>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</si>
  <si>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</si>
  <si>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</si>
  <si>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</si>
  <si>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</si>
  <si>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</si>
  <si>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</si>
  <si>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</si>
  <si>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</si>
  <si>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</si>
  <si>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</si>
  <si>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</si>
  <si>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</si>
  <si>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</si>
  <si>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</si>
  <si>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</si>
  <si>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</si>
  <si>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</si>
  <si>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</si>
  <si>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</si>
  <si>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</si>
  <si>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Доля газа</t>
  </si>
  <si>
    <t>Характеристика насоса</t>
  </si>
  <si>
    <t>вязкость</t>
  </si>
  <si>
    <t>Напор, м</t>
  </si>
  <si>
    <t>КПД, д.е.</t>
  </si>
  <si>
    <t>Мощность, кВт</t>
  </si>
  <si>
    <t>Перепад давления</t>
  </si>
  <si>
    <t>Перепад температур</t>
  </si>
  <si>
    <t>Упражнение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</si>
</sst>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Fill="1" applyBorder="1"/>
    <xf numFmtId="9" fontId="0" fillId="8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1" fontId="0" fillId="9" borderId="2" xfId="0" applyNumberFormat="1" applyFill="1" applyBorder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7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Упражнение!$D$51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Упражнение!$D$52:$D$72</c:f>
              <c:numCache>
                <c:formatCode>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63360"/>
        <c:axId val="300663936"/>
      </c:scatterChart>
      <c:scatterChart>
        <c:scatterStyle val="lineMarker"/>
        <c:varyColors val="0"/>
        <c:ser>
          <c:idx val="1"/>
          <c:order val="0"/>
          <c:tx>
            <c:strRef>
              <c:f>Упражнение!$E$51</c:f>
              <c:strCache>
                <c:ptCount val="1"/>
                <c:pt idx="0">
                  <c:v>КПД, д.е.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Упражнение!$E$52:$E$72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65088"/>
        <c:axId val="300664512"/>
      </c:scatterChart>
      <c:valAx>
        <c:axId val="3006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3936"/>
        <c:crosses val="autoZero"/>
        <c:crossBetween val="midCat"/>
      </c:valAx>
      <c:valAx>
        <c:axId val="30066393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3360"/>
        <c:crosses val="autoZero"/>
        <c:crossBetween val="midCat"/>
      </c:valAx>
      <c:valAx>
        <c:axId val="30066451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5088"/>
        <c:crosses val="max"/>
        <c:crossBetween val="midCat"/>
      </c:valAx>
      <c:valAx>
        <c:axId val="3006650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0066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Упражнение!$D$51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Упражнение!$D$52:$D$72</c:f>
              <c:numCache>
                <c:formatCode>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67392"/>
        <c:axId val="300667968"/>
      </c:scatterChart>
      <c:scatterChart>
        <c:scatterStyle val="lineMarker"/>
        <c:varyColors val="0"/>
        <c:ser>
          <c:idx val="1"/>
          <c:order val="0"/>
          <c:tx>
            <c:strRef>
              <c:f>Упражнение!$F$51</c:f>
              <c:strCache>
                <c:ptCount val="1"/>
                <c:pt idx="0">
                  <c:v>Мощность, кВт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Упражнение!$F$52:$F$72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69120"/>
        <c:axId val="300668544"/>
      </c:scatterChart>
      <c:valAx>
        <c:axId val="3006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7968"/>
        <c:crosses val="autoZero"/>
        <c:crossBetween val="midCat"/>
      </c:valAx>
      <c:valAx>
        <c:axId val="30066796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7392"/>
        <c:crosses val="autoZero"/>
        <c:crossBetween val="midCat"/>
      </c:valAx>
      <c:valAx>
        <c:axId val="300668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кВт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9120"/>
        <c:crosses val="max"/>
        <c:crossBetween val="midCat"/>
      </c:valAx>
      <c:valAx>
        <c:axId val="3006691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0066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Упражнение!$G$51</c:f>
              <c:strCache>
                <c:ptCount val="1"/>
                <c:pt idx="0">
                  <c:v>Перепад давления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Упражнение!$G$52:$G$72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1488"/>
        <c:axId val="178472064"/>
      </c:scatterChart>
      <c:scatterChart>
        <c:scatterStyle val="lineMarker"/>
        <c:varyColors val="0"/>
        <c:ser>
          <c:idx val="1"/>
          <c:order val="1"/>
          <c:tx>
            <c:strRef>
              <c:f>Упражнение!$H$51</c:f>
              <c:strCache>
                <c:ptCount val="1"/>
                <c:pt idx="0">
                  <c:v>Перепад температур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Упражнение!$H$52:$H$72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3216"/>
        <c:axId val="178472640"/>
      </c:scatterChart>
      <c:valAx>
        <c:axId val="1784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72064"/>
        <c:crosses val="autoZero"/>
        <c:crossBetween val="midCat"/>
      </c:valAx>
      <c:valAx>
        <c:axId val="178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Перепад</a:t>
                </a:r>
                <a:r>
                  <a:rPr lang="ru-RU" baseline="0"/>
                  <a:t> давления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71488"/>
        <c:crosses val="autoZero"/>
        <c:crossBetween val="midCat"/>
      </c:valAx>
      <c:valAx>
        <c:axId val="1784726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78473216"/>
        <c:crosses val="max"/>
        <c:crossBetween val="midCat"/>
      </c:valAx>
      <c:valAx>
        <c:axId val="17847321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847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7824"/>
        <c:axId val="178478400"/>
      </c:scatterChart>
      <c:valAx>
        <c:axId val="17847782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78478400"/>
        <c:crosses val="autoZero"/>
        <c:crossBetween val="midCat"/>
      </c:valAx>
      <c:valAx>
        <c:axId val="17847840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784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35680"/>
        <c:axId val="301336256"/>
      </c:scatterChart>
      <c:valAx>
        <c:axId val="301335680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1336256"/>
        <c:crosses val="autoZero"/>
        <c:crossBetween val="midCat"/>
      </c:valAx>
      <c:valAx>
        <c:axId val="301336256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133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37984"/>
        <c:axId val="301338560"/>
      </c:scatterChart>
      <c:valAx>
        <c:axId val="301337984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1338560"/>
        <c:crosses val="autoZero"/>
        <c:crossBetween val="midCat"/>
      </c:valAx>
      <c:valAx>
        <c:axId val="301338560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13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345800</xdr:colOff>
      <xdr:row>42</xdr:row>
      <xdr:rowOff>71946</xdr:rowOff>
    </xdr:from>
    <xdr:to>
      <xdr:col>32</xdr:col>
      <xdr:colOff>409516</xdr:colOff>
      <xdr:row>71</xdr:row>
      <xdr:rowOff>100852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135832</xdr:colOff>
      <xdr:row>42</xdr:row>
      <xdr:rowOff>113260</xdr:rowOff>
    </xdr:from>
    <xdr:to>
      <xdr:col>24</xdr:col>
      <xdr:colOff>111979</xdr:colOff>
      <xdr:row>71</xdr:row>
      <xdr:rowOff>156484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169257</xdr:colOff>
      <xdr:row>43</xdr:row>
      <xdr:rowOff>22007</xdr:rowOff>
    </xdr:from>
    <xdr:to>
      <xdr:col>15</xdr:col>
      <xdr:colOff>584544</xdr:colOff>
      <xdr:row>72</xdr:row>
      <xdr:rowOff>34615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621925</xdr:colOff>
      <xdr:row>10</xdr:row>
      <xdr:rowOff>277656</xdr:rowOff>
    </xdr:from>
    <xdr:to>
      <xdr:col>15</xdr:col>
      <xdr:colOff>492184</xdr:colOff>
      <xdr:row>28</xdr:row>
      <xdr:rowOff>140945</xdr:rowOff>
    </xdr:to>
    <xdr:sp macro="" textlink="">
      <xdr:nvSpPr>
        <xdr:cNvPr id="18" name="TextBox 17"/>
        <xdr:cNvSpPr txBox="1"/>
      </xdr:nvSpPr>
      <xdr:spPr>
        <a:xfrm>
          <a:off x="6392954" y="2014568"/>
          <a:ext cx="5137024" cy="36844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Какие параметры влияют на перепад давления в насосе?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ESP_head_m"/>
      <definedName name="ESP_IDbyRate"/>
      <definedName name="ESP_maxRate_m3day"/>
      <definedName name="ESP_name"/>
      <definedName name="IPR_PI_sm3dayatm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outlinePr summaryBelow="0"/>
  </sheetPr>
  <dimension ref="A2:K182"/>
  <sheetViews>
    <sheetView tabSelected="1" topLeftCell="A37" zoomScale="85" zoomScaleNormal="85" workbookViewId="0">
      <selection activeCell="F48" sqref="F48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305</v>
      </c>
    </row>
    <row r="6" spans="1:6" x14ac:dyDescent="0.2">
      <c r="A6" s="52" t="s">
        <v>306</v>
      </c>
    </row>
    <row r="7" spans="1:6" outlineLevel="1" x14ac:dyDescent="0.2">
      <c r="B7" s="53" t="s">
        <v>307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308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309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310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311</v>
      </c>
      <c r="C11" s="54">
        <v>150</v>
      </c>
      <c r="D11" s="53" t="s">
        <v>291</v>
      </c>
    </row>
    <row r="12" spans="1:6" outlineLevel="1" x14ac:dyDescent="0.2">
      <c r="B12" s="53" t="s">
        <v>312</v>
      </c>
      <c r="C12" s="54">
        <v>120</v>
      </c>
      <c r="D12" s="53" t="s">
        <v>292</v>
      </c>
    </row>
    <row r="13" spans="1:6" ht="38.25" outlineLevel="1" x14ac:dyDescent="0.2">
      <c r="B13" s="57" t="s">
        <v>313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314</v>
      </c>
      <c r="B16" s="59"/>
      <c r="C16" s="60"/>
    </row>
    <row r="17" spans="1:4" outlineLevel="1" x14ac:dyDescent="0.2">
      <c r="B17" s="57" t="s">
        <v>315</v>
      </c>
      <c r="C17" s="54">
        <v>2000</v>
      </c>
      <c r="D17" s="53" t="s">
        <v>294</v>
      </c>
    </row>
    <row r="18" spans="1:4" outlineLevel="1" x14ac:dyDescent="0.2">
      <c r="B18" s="57" t="s">
        <v>316</v>
      </c>
      <c r="C18" s="54">
        <v>0</v>
      </c>
      <c r="D18" s="53" t="s">
        <v>294</v>
      </c>
    </row>
    <row r="19" spans="1:4" outlineLevel="1" x14ac:dyDescent="0.2">
      <c r="B19" s="57" t="s">
        <v>317</v>
      </c>
      <c r="C19" s="54">
        <v>1500</v>
      </c>
      <c r="D19" s="53" t="s">
        <v>294</v>
      </c>
    </row>
    <row r="20" spans="1:4" outlineLevel="1" x14ac:dyDescent="0.2">
      <c r="B20" s="57" t="s">
        <v>318</v>
      </c>
      <c r="C20" s="54">
        <v>125</v>
      </c>
      <c r="D20" s="53" t="s">
        <v>295</v>
      </c>
    </row>
    <row r="21" spans="1:4" outlineLevel="1" x14ac:dyDescent="0.2">
      <c r="B21" s="57" t="s">
        <v>319</v>
      </c>
      <c r="C21" s="54">
        <v>73</v>
      </c>
      <c r="D21" s="53" t="s">
        <v>295</v>
      </c>
    </row>
    <row r="22" spans="1:4" outlineLevel="1" x14ac:dyDescent="0.2">
      <c r="B22" s="57" t="s">
        <v>320</v>
      </c>
      <c r="C22" s="54">
        <v>62</v>
      </c>
      <c r="D22" s="53" t="s">
        <v>295</v>
      </c>
    </row>
    <row r="23" spans="1:4" ht="25.5" outlineLevel="1" x14ac:dyDescent="0.2">
      <c r="B23" s="57" t="s">
        <v>321</v>
      </c>
      <c r="C23" s="54">
        <v>100</v>
      </c>
      <c r="D23" s="53" t="s">
        <v>295</v>
      </c>
    </row>
    <row r="24" spans="1:4" ht="25.5" outlineLevel="1" x14ac:dyDescent="0.2">
      <c r="B24" s="57" t="s">
        <v>322</v>
      </c>
      <c r="C24" s="54">
        <v>20</v>
      </c>
      <c r="D24" s="53" t="s">
        <v>291</v>
      </c>
    </row>
    <row r="25" spans="1:4" outlineLevel="1" x14ac:dyDescent="0.2">
      <c r="B25" s="57" t="s">
        <v>323</v>
      </c>
      <c r="C25" s="54">
        <v>80</v>
      </c>
      <c r="D25" s="53" t="s">
        <v>291</v>
      </c>
    </row>
    <row r="26" spans="1:4" ht="25.5" outlineLevel="1" x14ac:dyDescent="0.2">
      <c r="B26" s="57" t="s">
        <v>324</v>
      </c>
      <c r="C26" s="54">
        <v>80</v>
      </c>
      <c r="D26" s="53" t="s">
        <v>292</v>
      </c>
    </row>
    <row r="27" spans="1:4" outlineLevel="1" x14ac:dyDescent="0.2">
      <c r="B27" s="57" t="s">
        <v>325</v>
      </c>
      <c r="C27" s="54">
        <v>70</v>
      </c>
      <c r="D27" s="53" t="s">
        <v>291</v>
      </c>
    </row>
    <row r="28" spans="1:4" outlineLevel="1" x14ac:dyDescent="0.2">
      <c r="B28" s="57" t="s">
        <v>326</v>
      </c>
      <c r="C28" s="54">
        <v>50</v>
      </c>
      <c r="D28" s="53" t="s">
        <v>296</v>
      </c>
    </row>
    <row r="29" spans="1:4" outlineLevel="1" x14ac:dyDescent="0.2">
      <c r="B29" s="57" t="s">
        <v>327</v>
      </c>
      <c r="C29" s="54">
        <v>150</v>
      </c>
      <c r="D29" s="53" t="s">
        <v>291</v>
      </c>
    </row>
    <row r="31" spans="1:4" x14ac:dyDescent="0.2">
      <c r="A31" s="52" t="s">
        <v>328</v>
      </c>
    </row>
    <row r="32" spans="1:4" outlineLevel="1" x14ac:dyDescent="0.2">
      <c r="B32" s="53" t="s">
        <v>329</v>
      </c>
      <c r="C32" s="54">
        <v>80</v>
      </c>
      <c r="D32" s="53" t="s">
        <v>296</v>
      </c>
    </row>
    <row r="33" spans="1:4" outlineLevel="1" x14ac:dyDescent="0.2">
      <c r="B33" s="53" t="s">
        <v>330</v>
      </c>
      <c r="C33" s="54">
        <v>2000</v>
      </c>
      <c r="D33" s="53" t="s">
        <v>297</v>
      </c>
    </row>
    <row r="34" spans="1:4" outlineLevel="1" x14ac:dyDescent="0.2">
      <c r="B34" s="53" t="s">
        <v>172</v>
      </c>
      <c r="C34" s="54">
        <v>50</v>
      </c>
      <c r="D34" s="53" t="s">
        <v>298</v>
      </c>
    </row>
    <row r="35" spans="1:4" outlineLevel="1" x14ac:dyDescent="0.2">
      <c r="B35" s="53" t="s">
        <v>331</v>
      </c>
      <c r="C35" s="61">
        <f>[1]!ESP_IDbyRate(Q_ESP_)</f>
        <v>1006</v>
      </c>
      <c r="D35" s="53"/>
    </row>
    <row r="36" spans="1:4" outlineLevel="1" x14ac:dyDescent="0.2">
      <c r="B36" s="53" t="s">
        <v>332</v>
      </c>
      <c r="C36" s="61" t="str">
        <f>[1]!ESP_name(C35)</f>
        <v>ВНН5-80</v>
      </c>
      <c r="D36" s="53"/>
    </row>
    <row r="37" spans="1:4" outlineLevel="1" x14ac:dyDescent="0.2">
      <c r="B37" s="53" t="s">
        <v>299</v>
      </c>
      <c r="C37" s="61">
        <f>[1]!ESP_maxRate_m3day(Freq_,PumpID_)*1</f>
        <v>175</v>
      </c>
      <c r="D37" s="53"/>
    </row>
    <row r="38" spans="1:4" outlineLevel="1" x14ac:dyDescent="0.2">
      <c r="B38" s="53" t="s">
        <v>333</v>
      </c>
      <c r="C38" s="61">
        <f>INT(Head_ESP_/[1]!ESP_head_m(Q_ESP_,1,,PumpID_))</f>
        <v>334</v>
      </c>
      <c r="D38" s="53" t="s">
        <v>300</v>
      </c>
    </row>
    <row r="39" spans="1:4" outlineLevel="1" x14ac:dyDescent="0.2">
      <c r="B39" s="62" t="s">
        <v>334</v>
      </c>
      <c r="C39" s="63">
        <v>0</v>
      </c>
    </row>
    <row r="40" spans="1:4" x14ac:dyDescent="0.2">
      <c r="A40" s="52" t="s">
        <v>335</v>
      </c>
    </row>
    <row r="41" spans="1:4" x14ac:dyDescent="0.2">
      <c r="B41" s="53" t="s">
        <v>336</v>
      </c>
      <c r="C41" s="54">
        <v>250</v>
      </c>
      <c r="D41" s="53" t="s">
        <v>291</v>
      </c>
    </row>
    <row r="42" spans="1:4" x14ac:dyDescent="0.2">
      <c r="B42" s="53" t="s">
        <v>337</v>
      </c>
      <c r="C42" s="69">
        <f>[1]!IPR_PI_sm3dayatm(Q_,Pwf_,Pres_,wc_,Pb_)</f>
        <v>0.30594092089479125</v>
      </c>
      <c r="D42" s="53" t="s">
        <v>301</v>
      </c>
    </row>
    <row r="43" spans="1:4" x14ac:dyDescent="0.2">
      <c r="B43" s="53" t="s">
        <v>338</v>
      </c>
      <c r="C43" s="54">
        <v>3</v>
      </c>
      <c r="D43" s="53" t="s">
        <v>302</v>
      </c>
    </row>
    <row r="45" spans="1:4" x14ac:dyDescent="0.2">
      <c r="B45" s="53" t="s">
        <v>303</v>
      </c>
      <c r="C45" s="54">
        <v>20</v>
      </c>
      <c r="D45" s="53"/>
    </row>
    <row r="48" spans="1:4" ht="12.75" customHeight="1" outlineLevel="1" x14ac:dyDescent="0.2">
      <c r="A48" t="s">
        <v>347</v>
      </c>
      <c r="C48" t="s">
        <v>341</v>
      </c>
      <c r="D48">
        <v>1</v>
      </c>
    </row>
    <row r="49" spans="1:8" x14ac:dyDescent="0.2">
      <c r="A49" t="s">
        <v>340</v>
      </c>
      <c r="C49" t="s">
        <v>339</v>
      </c>
      <c r="D49" s="70">
        <f>GasFraction(Pintake_,Tintake_,0)</f>
        <v>0.47065884395156121</v>
      </c>
    </row>
    <row r="50" spans="1:8" outlineLevel="1" x14ac:dyDescent="0.2"/>
    <row r="51" spans="1:8" ht="25.5" outlineLevel="1" x14ac:dyDescent="0.2">
      <c r="C51" s="53" t="s">
        <v>174</v>
      </c>
      <c r="D51" s="53" t="s">
        <v>342</v>
      </c>
      <c r="E51" s="53" t="s">
        <v>343</v>
      </c>
      <c r="F51" s="57" t="s">
        <v>344</v>
      </c>
      <c r="G51" s="66" t="s">
        <v>345</v>
      </c>
      <c r="H51" s="66" t="s">
        <v>346</v>
      </c>
    </row>
    <row r="52" spans="1:8" outlineLevel="1" x14ac:dyDescent="0.2">
      <c r="C52" s="67">
        <v>10</v>
      </c>
      <c r="D52" s="64"/>
      <c r="E52" s="65"/>
      <c r="F52" s="65"/>
      <c r="G52" s="65"/>
      <c r="H52" s="65"/>
    </row>
    <row r="53" spans="1:8" outlineLevel="1" x14ac:dyDescent="0.2">
      <c r="C53" s="67">
        <f>B93+Qmax/20</f>
        <v>8.75</v>
      </c>
      <c r="D53" s="64"/>
      <c r="E53" s="65"/>
      <c r="F53" s="65"/>
      <c r="G53" s="65"/>
      <c r="H53" s="65"/>
    </row>
    <row r="54" spans="1:8" outlineLevel="1" x14ac:dyDescent="0.2">
      <c r="C54" s="67">
        <f t="shared" ref="C54" si="0">C53+Qmax/20</f>
        <v>17.5</v>
      </c>
      <c r="D54" s="64"/>
      <c r="E54" s="65"/>
      <c r="F54" s="65"/>
      <c r="G54" s="65"/>
      <c r="H54" s="65"/>
    </row>
    <row r="55" spans="1:8" outlineLevel="1" x14ac:dyDescent="0.2">
      <c r="C55" s="67">
        <f t="shared" ref="C55" si="1">C54+Qmax/20</f>
        <v>26.25</v>
      </c>
      <c r="D55" s="64"/>
      <c r="E55" s="65"/>
      <c r="F55" s="65"/>
      <c r="G55" s="65"/>
      <c r="H55" s="65"/>
    </row>
    <row r="56" spans="1:8" outlineLevel="1" x14ac:dyDescent="0.2">
      <c r="C56" s="67">
        <f t="shared" ref="C56" si="2">C55+Qmax/20</f>
        <v>35</v>
      </c>
      <c r="D56" s="64"/>
      <c r="E56" s="65"/>
      <c r="F56" s="65"/>
      <c r="G56" s="65"/>
      <c r="H56" s="65"/>
    </row>
    <row r="57" spans="1:8" outlineLevel="1" x14ac:dyDescent="0.2">
      <c r="C57" s="67">
        <f t="shared" ref="C57" si="3">C56+Qmax/20</f>
        <v>43.75</v>
      </c>
      <c r="D57" s="64"/>
      <c r="E57" s="65"/>
      <c r="F57" s="65"/>
      <c r="G57" s="65"/>
      <c r="H57" s="65"/>
    </row>
    <row r="58" spans="1:8" outlineLevel="1" x14ac:dyDescent="0.2">
      <c r="C58" s="67">
        <f t="shared" ref="C58" si="4">C57+Qmax/20</f>
        <v>52.5</v>
      </c>
      <c r="D58" s="64"/>
      <c r="E58" s="65"/>
      <c r="F58" s="65"/>
      <c r="G58" s="65"/>
      <c r="H58" s="65"/>
    </row>
    <row r="59" spans="1:8" outlineLevel="1" x14ac:dyDescent="0.2">
      <c r="C59" s="67">
        <f t="shared" ref="C59" si="5">C58+Qmax/20</f>
        <v>61.25</v>
      </c>
      <c r="D59" s="64"/>
      <c r="E59" s="65"/>
      <c r="F59" s="65"/>
      <c r="G59" s="65"/>
      <c r="H59" s="65"/>
    </row>
    <row r="60" spans="1:8" outlineLevel="1" x14ac:dyDescent="0.2">
      <c r="C60" s="67">
        <f t="shared" ref="C60" si="6">C59+Qmax/20</f>
        <v>70</v>
      </c>
      <c r="D60" s="64"/>
      <c r="E60" s="65"/>
      <c r="F60" s="65"/>
      <c r="G60" s="65"/>
      <c r="H60" s="65"/>
    </row>
    <row r="61" spans="1:8" outlineLevel="1" x14ac:dyDescent="0.2">
      <c r="C61" s="67">
        <f t="shared" ref="C61" si="7">C60+Qmax/20</f>
        <v>78.75</v>
      </c>
      <c r="D61" s="64"/>
      <c r="E61" s="65"/>
      <c r="F61" s="65"/>
      <c r="G61" s="65"/>
      <c r="H61" s="65"/>
    </row>
    <row r="62" spans="1:8" outlineLevel="1" x14ac:dyDescent="0.2">
      <c r="C62" s="67">
        <f t="shared" ref="C62" si="8">C61+Qmax/20</f>
        <v>87.5</v>
      </c>
      <c r="D62" s="64"/>
      <c r="E62" s="65"/>
      <c r="F62" s="65"/>
      <c r="G62" s="65"/>
      <c r="H62" s="65"/>
    </row>
    <row r="63" spans="1:8" outlineLevel="1" x14ac:dyDescent="0.2">
      <c r="C63" s="67">
        <f t="shared" ref="C63" si="9">C62+Qmax/20</f>
        <v>96.25</v>
      </c>
      <c r="D63" s="64"/>
      <c r="E63" s="65"/>
      <c r="F63" s="65"/>
      <c r="G63" s="65"/>
      <c r="H63" s="65"/>
    </row>
    <row r="64" spans="1:8" outlineLevel="1" x14ac:dyDescent="0.2">
      <c r="C64" s="67">
        <f t="shared" ref="C64" si="10">C63+Qmax/20</f>
        <v>105</v>
      </c>
      <c r="D64" s="64"/>
      <c r="E64" s="65"/>
      <c r="F64" s="65"/>
      <c r="G64" s="65"/>
      <c r="H64" s="65"/>
    </row>
    <row r="65" spans="3:8" outlineLevel="1" x14ac:dyDescent="0.2">
      <c r="C65" s="67">
        <f t="shared" ref="C65" si="11">C64+Qmax/20</f>
        <v>113.75</v>
      </c>
      <c r="D65" s="64"/>
      <c r="E65" s="65"/>
      <c r="F65" s="65"/>
      <c r="G65" s="65"/>
      <c r="H65" s="65"/>
    </row>
    <row r="66" spans="3:8" outlineLevel="1" x14ac:dyDescent="0.2">
      <c r="C66" s="67">
        <f t="shared" ref="C66" si="12">C65+Qmax/20</f>
        <v>122.5</v>
      </c>
      <c r="D66" s="64"/>
      <c r="E66" s="65"/>
      <c r="F66" s="65"/>
      <c r="G66" s="65"/>
      <c r="H66" s="65"/>
    </row>
    <row r="67" spans="3:8" outlineLevel="1" x14ac:dyDescent="0.2">
      <c r="C67" s="67">
        <f t="shared" ref="C67" si="13">C66+Qmax/20</f>
        <v>131.25</v>
      </c>
      <c r="D67" s="64"/>
      <c r="E67" s="65"/>
      <c r="F67" s="65"/>
      <c r="G67" s="65"/>
      <c r="H67" s="65"/>
    </row>
    <row r="68" spans="3:8" outlineLevel="1" x14ac:dyDescent="0.2">
      <c r="C68" s="67">
        <f t="shared" ref="C68" si="14">C67+Qmax/20</f>
        <v>140</v>
      </c>
      <c r="D68" s="64"/>
      <c r="E68" s="65"/>
      <c r="F68" s="65"/>
      <c r="G68" s="65"/>
      <c r="H68" s="65"/>
    </row>
    <row r="69" spans="3:8" outlineLevel="1" x14ac:dyDescent="0.2">
      <c r="C69" s="67">
        <f t="shared" ref="C69" si="15">C68+Qmax/20</f>
        <v>148.75</v>
      </c>
      <c r="D69" s="64"/>
      <c r="E69" s="65"/>
      <c r="F69" s="65"/>
      <c r="G69" s="65"/>
      <c r="H69" s="65"/>
    </row>
    <row r="70" spans="3:8" outlineLevel="1" x14ac:dyDescent="0.2">
      <c r="C70" s="67">
        <f t="shared" ref="C70" si="16">C69+Qmax/20</f>
        <v>157.5</v>
      </c>
      <c r="D70" s="64"/>
      <c r="E70" s="65"/>
      <c r="F70" s="65"/>
      <c r="G70" s="65"/>
      <c r="H70" s="65"/>
    </row>
    <row r="71" spans="3:8" outlineLevel="1" x14ac:dyDescent="0.2">
      <c r="C71" s="67">
        <f t="shared" ref="C71" si="17">C70+Qmax/20</f>
        <v>166.25</v>
      </c>
      <c r="D71" s="64"/>
      <c r="E71" s="65"/>
      <c r="F71" s="65"/>
      <c r="G71" s="65"/>
      <c r="H71" s="65"/>
    </row>
    <row r="72" spans="3:8" outlineLevel="1" x14ac:dyDescent="0.2">
      <c r="C72" s="67">
        <f t="shared" ref="C72" si="18">C71+Qmax/20</f>
        <v>175</v>
      </c>
      <c r="D72" s="64"/>
      <c r="E72" s="65"/>
      <c r="F72" s="65"/>
      <c r="G72" s="65"/>
      <c r="H72" s="65"/>
    </row>
    <row r="73" spans="3:8" outlineLevel="1" x14ac:dyDescent="0.2">
      <c r="C73" s="72"/>
      <c r="D73" s="72"/>
      <c r="E73" s="73"/>
      <c r="F73" s="73"/>
      <c r="G73" s="73"/>
      <c r="H73" s="71"/>
    </row>
    <row r="74" spans="3:8" outlineLevel="1" x14ac:dyDescent="0.2">
      <c r="C74" s="72"/>
      <c r="D74" s="72"/>
      <c r="E74" s="73"/>
      <c r="F74" s="73"/>
      <c r="G74" s="73"/>
      <c r="H74" s="71"/>
    </row>
    <row r="75" spans="3:8" outlineLevel="1" x14ac:dyDescent="0.2">
      <c r="C75" s="72"/>
      <c r="D75" s="72"/>
      <c r="E75" s="73"/>
      <c r="F75" s="73"/>
      <c r="G75" s="73"/>
      <c r="H75" s="71"/>
    </row>
    <row r="76" spans="3:8" outlineLevel="1" x14ac:dyDescent="0.2">
      <c r="C76" s="72"/>
      <c r="D76" s="72"/>
      <c r="E76" s="73"/>
      <c r="F76" s="73"/>
      <c r="G76" s="73"/>
      <c r="H76" s="71"/>
    </row>
    <row r="77" spans="3:8" outlineLevel="1" x14ac:dyDescent="0.2">
      <c r="C77" s="72"/>
      <c r="D77" s="72"/>
      <c r="E77" s="73"/>
      <c r="F77" s="73"/>
      <c r="G77" s="73"/>
      <c r="H77" s="71"/>
    </row>
    <row r="78" spans="3:8" outlineLevel="1" x14ac:dyDescent="0.2">
      <c r="C78" s="72"/>
      <c r="D78" s="72"/>
      <c r="E78" s="73"/>
      <c r="F78" s="73"/>
      <c r="G78" s="73"/>
      <c r="H78" s="71"/>
    </row>
    <row r="79" spans="3:8" outlineLevel="1" x14ac:dyDescent="0.2">
      <c r="C79" s="72"/>
      <c r="D79" s="72"/>
      <c r="E79" s="73"/>
      <c r="F79" s="73"/>
      <c r="G79" s="73"/>
      <c r="H79" s="71"/>
    </row>
    <row r="80" spans="3:8" outlineLevel="1" x14ac:dyDescent="0.2"/>
    <row r="81" spans="5:5" outlineLevel="1" x14ac:dyDescent="0.2"/>
    <row r="83" spans="5:5" outlineLevel="1" x14ac:dyDescent="0.2"/>
    <row r="84" spans="5:5" outlineLevel="1" x14ac:dyDescent="0.2"/>
    <row r="85" spans="5:5" outlineLevel="1" x14ac:dyDescent="0.2"/>
    <row r="86" spans="5:5" outlineLevel="1" x14ac:dyDescent="0.2"/>
    <row r="87" spans="5:5" outlineLevel="1" x14ac:dyDescent="0.2"/>
    <row r="88" spans="5:5" outlineLevel="1" x14ac:dyDescent="0.2"/>
    <row r="89" spans="5:5" outlineLevel="1" x14ac:dyDescent="0.2">
      <c r="E89" s="60"/>
    </row>
    <row r="90" spans="5:5" outlineLevel="1" x14ac:dyDescent="0.2"/>
    <row r="91" spans="5:5" outlineLevel="1" x14ac:dyDescent="0.2"/>
    <row r="92" spans="5:5" outlineLevel="1" x14ac:dyDescent="0.2"/>
    <row r="93" spans="5:5" outlineLevel="1" x14ac:dyDescent="0.2"/>
    <row r="94" spans="5:5" outlineLevel="1" x14ac:dyDescent="0.2"/>
    <row r="95" spans="5:5" outlineLevel="1" x14ac:dyDescent="0.2"/>
    <row r="96" spans="5:5" outlineLevel="1" x14ac:dyDescent="0.2"/>
    <row r="97" outlineLevel="1" x14ac:dyDescent="0.2"/>
    <row r="98" outlineLevel="1" x14ac:dyDescent="0.2"/>
    <row r="99" outlineLevel="1" x14ac:dyDescent="0.2"/>
    <row r="100" outlineLevel="1" x14ac:dyDescent="0.2"/>
    <row r="101" outlineLevel="1" x14ac:dyDescent="0.2"/>
    <row r="102" outlineLevel="1" x14ac:dyDescent="0.2"/>
    <row r="103" outlineLevel="1" x14ac:dyDescent="0.2"/>
    <row r="104" outlineLevel="1" x14ac:dyDescent="0.2"/>
    <row r="105" outlineLevel="1" x14ac:dyDescent="0.2"/>
    <row r="106" outlineLevel="1" x14ac:dyDescent="0.2"/>
    <row r="107" outlineLevel="1" x14ac:dyDescent="0.2"/>
    <row r="108" outlineLevel="1" x14ac:dyDescent="0.2"/>
    <row r="109" outlineLevel="1" x14ac:dyDescent="0.2"/>
    <row r="110" outlineLevel="1" x14ac:dyDescent="0.2"/>
    <row r="111" outlineLevel="1" x14ac:dyDescent="0.2"/>
    <row r="112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71" spans="11:11" x14ac:dyDescent="0.2">
      <c r="K171" t="s">
        <v>304</v>
      </c>
    </row>
    <row r="182" spans="11:11" x14ac:dyDescent="0.2">
      <c r="K182" s="6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4" t="s">
        <v>161</v>
      </c>
      <c r="C2" s="74"/>
      <c r="D2" s="74"/>
      <c r="E2" s="74"/>
      <c r="F2" s="74"/>
      <c r="G2" s="74"/>
      <c r="H2" s="74"/>
      <c r="I2" s="74"/>
      <c r="J2" s="74"/>
      <c r="K2" s="74"/>
      <c r="L2" s="74" t="s">
        <v>162</v>
      </c>
      <c r="M2" s="74"/>
      <c r="N2" s="74"/>
      <c r="O2" s="74"/>
      <c r="V2" s="75" t="s">
        <v>163</v>
      </c>
      <c r="W2" s="75"/>
      <c r="X2" s="75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77" t="s">
        <v>23</v>
      </c>
      <c r="K1" s="78"/>
      <c r="L1" s="83">
        <f>AV7-1</f>
        <v>-1</v>
      </c>
      <c r="M1" s="84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79" t="s">
        <v>24</v>
      </c>
      <c r="K2" s="80"/>
      <c r="L2" s="81">
        <f>AY11-1</f>
        <v>-1</v>
      </c>
      <c r="M2" s="82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99" t="s">
        <v>21</v>
      </c>
      <c r="C4" s="81"/>
      <c r="D4" s="100"/>
    </row>
    <row r="5" spans="1:20" x14ac:dyDescent="0.2">
      <c r="A5" s="2" t="s">
        <v>3</v>
      </c>
      <c r="B5" s="101">
        <v>1</v>
      </c>
      <c r="C5" s="102"/>
      <c r="D5" s="103"/>
    </row>
    <row r="6" spans="1:20" ht="13.5" thickBot="1" x14ac:dyDescent="0.25">
      <c r="A6" s="3" t="s">
        <v>4</v>
      </c>
      <c r="B6" s="104" t="s">
        <v>6</v>
      </c>
      <c r="C6" s="105"/>
      <c r="D6" s="106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07" t="s">
        <v>22</v>
      </c>
      <c r="B8" s="108"/>
      <c r="D8" s="107" t="s">
        <v>70</v>
      </c>
      <c r="E8" s="108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09" t="s">
        <v>12</v>
      </c>
      <c r="B18" s="110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09" t="s">
        <v>5</v>
      </c>
      <c r="B23" s="110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97" t="s">
        <v>7</v>
      </c>
      <c r="B42" s="98"/>
      <c r="C42" s="87" t="s">
        <v>0</v>
      </c>
      <c r="D42" s="88"/>
      <c r="E42" s="88"/>
      <c r="F42" s="88"/>
      <c r="G42" s="88"/>
      <c r="H42" s="89"/>
      <c r="I42" s="90" t="s">
        <v>13</v>
      </c>
      <c r="J42" s="91"/>
      <c r="L42" s="76" t="s">
        <v>26</v>
      </c>
      <c r="M42" s="76"/>
      <c r="N42" s="76" t="s">
        <v>27</v>
      </c>
      <c r="O42" s="76"/>
      <c r="P42" s="76" t="s">
        <v>28</v>
      </c>
      <c r="Q42" s="76"/>
      <c r="R42" s="76" t="s">
        <v>31</v>
      </c>
      <c r="S42" s="76"/>
      <c r="T42" s="76" t="s">
        <v>33</v>
      </c>
      <c r="U42" s="76"/>
      <c r="V42" s="76" t="s">
        <v>79</v>
      </c>
      <c r="W42" s="76"/>
      <c r="X42" s="76" t="s">
        <v>35</v>
      </c>
      <c r="Y42" s="76"/>
      <c r="Z42" s="76" t="s">
        <v>36</v>
      </c>
      <c r="AA42" s="76"/>
      <c r="AB42" s="76" t="s">
        <v>37</v>
      </c>
      <c r="AC42" s="76"/>
      <c r="AD42" s="76" t="s">
        <v>38</v>
      </c>
      <c r="AE42" s="76"/>
      <c r="AF42" s="76" t="s">
        <v>39</v>
      </c>
      <c r="AG42" s="76"/>
      <c r="AH42" s="76" t="s">
        <v>40</v>
      </c>
      <c r="AI42" s="76"/>
      <c r="AJ42" s="76" t="s">
        <v>41</v>
      </c>
      <c r="AK42" s="76"/>
      <c r="AL42" s="76"/>
      <c r="AM42" s="76"/>
      <c r="AN42" s="76"/>
      <c r="AO42" s="76"/>
      <c r="AP42" s="76"/>
      <c r="AQ42" s="76"/>
      <c r="AR42" s="76"/>
      <c r="AS42" s="76"/>
      <c r="AT42" s="22"/>
    </row>
    <row r="43" spans="1:46" ht="13.5" thickBot="1" x14ac:dyDescent="0.25">
      <c r="A43" s="94"/>
      <c r="B43" s="95"/>
      <c r="C43" s="94" t="s">
        <v>69</v>
      </c>
      <c r="D43" s="95"/>
      <c r="E43" s="96"/>
      <c r="F43" s="94" t="s">
        <v>8</v>
      </c>
      <c r="G43" s="95"/>
      <c r="H43" s="96"/>
      <c r="I43" s="92"/>
      <c r="J43" s="93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85" t="s">
        <v>68</v>
      </c>
      <c r="D44" s="86"/>
      <c r="E44" s="9" t="s">
        <v>11</v>
      </c>
      <c r="F44" s="85" t="s">
        <v>68</v>
      </c>
      <c r="G44" s="86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74</vt:i4>
      </vt:variant>
    </vt:vector>
  </HeadingPairs>
  <TitlesOfParts>
    <vt:vector size="77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mu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2018-08-22T14:17:45Z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