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Workbook_ESP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 empty\"/>
    </mc:Choice>
  </mc:AlternateContent>
  <xr:revisionPtr revIDLastSave="0" documentId="13_ncr:1_{F4221E19-8556-4713-8DCB-BECBCFAF121D}" xr6:coauthVersionLast="43" xr6:coauthVersionMax="43" xr10:uidLastSave="{00000000-0000-0000-0000-000000000000}"/>
  <bookViews>
    <workbookView xWindow="-98" yWindow="-98" windowWidth="20715" windowHeight="13276" tabRatio="422" xr2:uid="{00000000-000D-0000-FFFF-FFFF00000000}"/>
  </bookViews>
  <sheets>
    <sheet name="ESP" sheetId="110" r:id="rId1"/>
  </sheets>
  <externalReferences>
    <externalReference r:id="rId2"/>
  </externalReferences>
  <definedNames>
    <definedName name="Bob_" localSheetId="0">ESP!$C$14</definedName>
    <definedName name="Dcas_" localSheetId="0">ESP!$C$21</definedName>
    <definedName name="Dintake_" localSheetId="0">ESP!$C$24</definedName>
    <definedName name="Dtub_" localSheetId="0">ESP!$C$23</definedName>
    <definedName name="Dtub_out_" localSheetId="0">ESP!$C$22</definedName>
    <definedName name="ESPstr">ESP!$G$41</definedName>
    <definedName name="Freq_" localSheetId="0">ESP!$C$36</definedName>
    <definedName name="fw_" localSheetId="0">ESP!$C$31</definedName>
    <definedName name="gamma_gas_" localSheetId="0">ESP!$C$9</definedName>
    <definedName name="gamma_oil_" localSheetId="0">ESP!$C$7</definedName>
    <definedName name="gamma_wat_" localSheetId="0">ESP!$C$8</definedName>
    <definedName name="Head_ESP_" localSheetId="0">ESP!$C$35</definedName>
    <definedName name="Hmes_" localSheetId="0">ESP!$C$18</definedName>
    <definedName name="Hpump_" localSheetId="0">ESP!$C$20</definedName>
    <definedName name="KsepGasSep_" localSheetId="0">ESP!$C$41</definedName>
    <definedName name="mu">ESP!$D$50</definedName>
    <definedName name="muob_" localSheetId="0">ESP!$C$15</definedName>
    <definedName name="N_" localSheetId="0">ESP!$C$49</definedName>
    <definedName name="NumStage_" localSheetId="0">ESP!$C$40</definedName>
    <definedName name="Pb_" localSheetId="0">ESP!$C$12</definedName>
    <definedName name="Pbuf_" localSheetId="0">ESP!$C$25</definedName>
    <definedName name="Pdis">ESP!$L$51</definedName>
    <definedName name="Pdis_" localSheetId="0">ESP!$C$28</definedName>
    <definedName name="PI_" localSheetId="0">ESP!$C$47</definedName>
    <definedName name="Pintake_" localSheetId="0">ESP!$C$26</definedName>
    <definedName name="PKsep">ESP!$C$42</definedName>
    <definedName name="Pres_" localSheetId="0">ESP!$C$46</definedName>
    <definedName name="PumpID_" localSheetId="0">ESP!$C$37</definedName>
    <definedName name="PVT_str_">ESP!$G$38</definedName>
    <definedName name="PVTstr">ESP!$G$38</definedName>
    <definedName name="Pwf_" localSheetId="0">ESP!$C$29</definedName>
    <definedName name="Q_" localSheetId="0">ESP!$C$30</definedName>
    <definedName name="Q_ESP_" localSheetId="0">ESP!$C$34</definedName>
    <definedName name="Qmax" localSheetId="0">ESP!$C$39</definedName>
    <definedName name="Rp_" localSheetId="0">ESP!$C$11</definedName>
    <definedName name="Rsb_" localSheetId="0">ESP!$C$10</definedName>
    <definedName name="Tgrad" localSheetId="0">ESP!$C$48</definedName>
    <definedName name="Tintake_" localSheetId="0">ESP!$C$27</definedName>
    <definedName name="TKsep">ESP!$C$43</definedName>
    <definedName name="Tres_" localSheetId="0">ESP!$C$13</definedName>
    <definedName name="Udl_" localSheetId="0">ESP!$C$19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10" l="1"/>
  <c r="E12" i="110"/>
  <c r="E11" i="110"/>
  <c r="E10" i="110"/>
  <c r="E9" i="110"/>
  <c r="E8" i="110"/>
  <c r="E7" i="110"/>
  <c r="C47" i="110"/>
  <c r="C37" i="110"/>
  <c r="C40" i="110"/>
  <c r="G1" i="110"/>
  <c r="G38" i="110"/>
  <c r="C38" i="110"/>
  <c r="G41" i="110"/>
  <c r="C39" i="110"/>
  <c r="D51" i="110"/>
  <c r="C55" i="110" l="1"/>
  <c r="C56" i="110" l="1"/>
  <c r="C57" i="110" l="1"/>
  <c r="C58" i="110" l="1"/>
  <c r="C59" i="110" l="1"/>
  <c r="C60" i="110" l="1"/>
  <c r="C61" i="110" l="1"/>
  <c r="C62" i="110" l="1"/>
  <c r="C63" i="110" l="1"/>
  <c r="C64" i="110" l="1"/>
  <c r="C65" i="110" l="1"/>
  <c r="C66" i="110" l="1"/>
  <c r="C67" i="110" l="1"/>
  <c r="C68" i="110" l="1"/>
  <c r="C69" i="110" l="1"/>
  <c r="C70" i="110" l="1"/>
  <c r="C71" i="110" l="1"/>
  <c r="C72" i="110" l="1"/>
  <c r="C73" i="110" l="1"/>
  <c r="C74" i="110" l="1"/>
</calcChain>
</file>

<file path=xl/sharedStrings.xml><?xml version="1.0" encoding="utf-8"?>
<sst xmlns="http://schemas.openxmlformats.org/spreadsheetml/2006/main" count="100" uniqueCount="79">
  <si>
    <t>Дебит</t>
  </si>
  <si>
    <t>атм</t>
  </si>
  <si>
    <t>С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</si>
  <si>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</si>
  <si>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</si>
  <si>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</si>
  <si>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</si>
  <si>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</si>
  <si>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</si>
  <si>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</si>
  <si>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</si>
  <si>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</si>
  <si>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</si>
  <si>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</si>
  <si>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</si>
  <si>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</si>
  <si>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</si>
  <si>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</si>
  <si>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Доля газа</t>
  </si>
  <si>
    <t>Характеристика насоса</t>
  </si>
  <si>
    <t>вязкость</t>
  </si>
  <si>
    <t>Напор, м</t>
  </si>
  <si>
    <t>КПД, д.е.</t>
  </si>
  <si>
    <t>Мощность, кВт</t>
  </si>
  <si>
    <t>Перепад давления</t>
  </si>
  <si>
    <t>Перепад температур</t>
  </si>
  <si>
    <t>Упражнение</t>
  </si>
  <si>
    <t>Снизу вверх</t>
  </si>
  <si>
    <t>Сверху вниз</t>
  </si>
  <si>
    <t>Давление на выходе</t>
  </si>
  <si>
    <t>Давление на входе</t>
  </si>
  <si>
    <t>PVT строка</t>
  </si>
  <si>
    <t>ЭЦН строка</t>
  </si>
  <si>
    <t>Упражнения по работе с макросами Unifloc VBA</t>
  </si>
  <si>
    <t>версия</t>
  </si>
  <si>
    <t>Анализ работы ЭЦН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</si>
  <si>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</si>
  <si>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</si>
  <si>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</si>
  <si>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</si>
  <si>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</si>
  <si>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</si>
  <si>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</si>
  <si>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</si>
  <si>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</si>
  <si>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</si>
  <si>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</si>
  <si>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</si>
  <si>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</si>
  <si>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</si>
  <si>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</si>
  <si>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</si>
  <si>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</si>
  <si>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</si>
  <si>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</si>
  <si>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</si>
  <si>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</si>
  <si>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</si>
  <si>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</si>
  <si>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</si>
  <si>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</si>
  <si>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</si>
  <si>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</si>
  <si>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</si>
  <si>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P</t>
    </r>
    <r>
      <rPr>
        <vertAlign val="subscript"/>
        <sz val="10"/>
        <rFont val="Arial Cyr"/>
        <charset val="204"/>
      </rPr>
      <t>dis</t>
    </r>
  </si>
  <si>
    <t>%</t>
  </si>
  <si>
    <r>
      <t>f</t>
    </r>
    <r>
      <rPr>
        <vertAlign val="subscript"/>
        <sz val="10"/>
        <rFont val="Arial Cyr"/>
        <charset val="204"/>
      </rPr>
      <t>w</t>
    </r>
  </si>
  <si>
    <t>F</t>
  </si>
  <si>
    <t>ЭЦН ID</t>
  </si>
  <si>
    <t>ЭЦН имя</t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</si>
  <si>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</si>
  <si>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</si>
  <si>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r>
      <t>ЭЦН Q</t>
    </r>
    <r>
      <rPr>
        <vertAlign val="subscript"/>
        <sz val="10"/>
        <rFont val="Arial Cyr"/>
        <charset val="204"/>
      </rPr>
      <t>max</t>
    </r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</si>
  <si>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</si>
  <si>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</si>
  <si>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</si>
  <si>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</si>
  <si>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</si>
  <si>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t>dT/dL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</si>
</sst>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5" fillId="0" borderId="0" xfId="0" applyFont="1"/>
    <xf numFmtId="0" fontId="0" fillId="3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0" borderId="0" xfId="0" quotePrefix="1"/>
    <xf numFmtId="2" fontId="0" fillId="3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/>
    <xf numFmtId="0" fontId="0" fillId="6" borderId="2" xfId="0" applyFill="1" applyBorder="1"/>
    <xf numFmtId="0" fontId="6" fillId="4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0" fontId="6" fillId="4" borderId="2" xfId="0" applyFont="1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3" borderId="2" xfId="0" applyFill="1" applyBorder="1"/>
    <xf numFmtId="2" fontId="0" fillId="6" borderId="2" xfId="0" applyNumberFormat="1" applyFill="1" applyBorder="1" applyAlignment="1">
      <alignment horizontal="center"/>
    </xf>
    <xf numFmtId="2" fontId="0" fillId="6" borderId="2" xfId="0" applyNumberFormat="1" applyFill="1" applyBorder="1"/>
    <xf numFmtId="0" fontId="0" fillId="6" borderId="0" xfId="0" applyFill="1"/>
    <xf numFmtId="0" fontId="0" fillId="7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ESP!$D$53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ESP!$C$54:$C$74</c:f>
              <c:numCache>
                <c:formatCode>0</c:formatCode>
                <c:ptCount val="21"/>
                <c:pt idx="0">
                  <c:v>1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  <c:pt idx="19">
                  <c:v>218.5</c:v>
                </c:pt>
                <c:pt idx="20">
                  <c:v>230</c:v>
                </c:pt>
              </c:numCache>
            </c:numRef>
          </c:xVal>
          <c:yVal>
            <c:numRef>
              <c:f>ESP!$D$54:$D$74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47840"/>
        <c:axId val="222348416"/>
      </c:scatterChart>
      <c:scatterChart>
        <c:scatterStyle val="lineMarker"/>
        <c:varyColors val="0"/>
        <c:ser>
          <c:idx val="1"/>
          <c:order val="0"/>
          <c:tx>
            <c:strRef>
              <c:f>ESP!$E$53</c:f>
              <c:strCache>
                <c:ptCount val="1"/>
                <c:pt idx="0">
                  <c:v>КПД, д.е.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ESP!$C$54:$C$74</c:f>
              <c:numCache>
                <c:formatCode>0</c:formatCode>
                <c:ptCount val="21"/>
                <c:pt idx="0">
                  <c:v>1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  <c:pt idx="19">
                  <c:v>218.5</c:v>
                </c:pt>
                <c:pt idx="20">
                  <c:v>230</c:v>
                </c:pt>
              </c:numCache>
            </c:numRef>
          </c:xVal>
          <c:yVal>
            <c:numRef>
              <c:f>ESP!$E$54:$E$74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49568"/>
        <c:axId val="222348992"/>
      </c:scatterChart>
      <c:valAx>
        <c:axId val="2223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48416"/>
        <c:crosses val="autoZero"/>
        <c:crossBetween val="midCat"/>
      </c:valAx>
      <c:valAx>
        <c:axId val="22234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47840"/>
        <c:crosses val="autoZero"/>
        <c:crossBetween val="midCat"/>
      </c:valAx>
      <c:valAx>
        <c:axId val="22234899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49568"/>
        <c:crosses val="max"/>
        <c:crossBetween val="midCat"/>
      </c:valAx>
      <c:valAx>
        <c:axId val="2223495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223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ESP!$D$53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ESP!$C$54:$C$74</c:f>
              <c:numCache>
                <c:formatCode>0</c:formatCode>
                <c:ptCount val="21"/>
                <c:pt idx="0">
                  <c:v>1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  <c:pt idx="19">
                  <c:v>218.5</c:v>
                </c:pt>
                <c:pt idx="20">
                  <c:v>230</c:v>
                </c:pt>
              </c:numCache>
            </c:numRef>
          </c:xVal>
          <c:yVal>
            <c:numRef>
              <c:f>ESP!$D$54:$D$74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51872"/>
        <c:axId val="222352448"/>
      </c:scatterChart>
      <c:scatterChart>
        <c:scatterStyle val="lineMarker"/>
        <c:varyColors val="0"/>
        <c:ser>
          <c:idx val="1"/>
          <c:order val="0"/>
          <c:tx>
            <c:strRef>
              <c:f>ESP!$F$53</c:f>
              <c:strCache>
                <c:ptCount val="1"/>
                <c:pt idx="0">
                  <c:v>Мощность, кВт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ESP!$C$54:$C$74</c:f>
              <c:numCache>
                <c:formatCode>0</c:formatCode>
                <c:ptCount val="21"/>
                <c:pt idx="0">
                  <c:v>1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  <c:pt idx="19">
                  <c:v>218.5</c:v>
                </c:pt>
                <c:pt idx="20">
                  <c:v>230</c:v>
                </c:pt>
              </c:numCache>
            </c:numRef>
          </c:xVal>
          <c:yVal>
            <c:numRef>
              <c:f>ESP!$F$54:$F$74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53600"/>
        <c:axId val="222353024"/>
      </c:scatterChart>
      <c:valAx>
        <c:axId val="2223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52448"/>
        <c:crosses val="autoZero"/>
        <c:crossBetween val="midCat"/>
      </c:valAx>
      <c:valAx>
        <c:axId val="2223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51872"/>
        <c:crosses val="autoZero"/>
        <c:crossBetween val="midCat"/>
      </c:valAx>
      <c:valAx>
        <c:axId val="222353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53600"/>
        <c:crosses val="max"/>
        <c:crossBetween val="midCat"/>
      </c:valAx>
      <c:valAx>
        <c:axId val="2223536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2235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ESP!$G$53</c:f>
              <c:strCache>
                <c:ptCount val="1"/>
                <c:pt idx="0">
                  <c:v>Перепад давления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ESP!$C$54:$C$74</c:f>
              <c:numCache>
                <c:formatCode>0</c:formatCode>
                <c:ptCount val="21"/>
                <c:pt idx="0">
                  <c:v>1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  <c:pt idx="19">
                  <c:v>218.5</c:v>
                </c:pt>
                <c:pt idx="20">
                  <c:v>230</c:v>
                </c:pt>
              </c:numCache>
            </c:numRef>
          </c:xVal>
          <c:yVal>
            <c:numRef>
              <c:f>ESP!$G$54:$G$74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7312"/>
        <c:axId val="208757888"/>
      </c:scatterChart>
      <c:scatterChart>
        <c:scatterStyle val="lineMarker"/>
        <c:varyColors val="0"/>
        <c:ser>
          <c:idx val="1"/>
          <c:order val="1"/>
          <c:tx>
            <c:strRef>
              <c:f>ESP!$H$53</c:f>
              <c:strCache>
                <c:ptCount val="1"/>
                <c:pt idx="0">
                  <c:v>Перепад температур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ESP!$C$54:$C$74</c:f>
              <c:numCache>
                <c:formatCode>0</c:formatCode>
                <c:ptCount val="21"/>
                <c:pt idx="0">
                  <c:v>1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  <c:pt idx="19">
                  <c:v>218.5</c:v>
                </c:pt>
                <c:pt idx="20">
                  <c:v>230</c:v>
                </c:pt>
              </c:numCache>
            </c:numRef>
          </c:xVal>
          <c:yVal>
            <c:numRef>
              <c:f>ESP!$H$54:$H$74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9040"/>
        <c:axId val="208758464"/>
      </c:scatterChart>
      <c:valAx>
        <c:axId val="2087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7888"/>
        <c:crosses val="autoZero"/>
        <c:crossBetween val="midCat"/>
      </c:valAx>
      <c:valAx>
        <c:axId val="2087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Перепад</a:t>
                </a:r>
                <a:r>
                  <a:rPr lang="ru-RU" baseline="0"/>
                  <a:t> давления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7312"/>
        <c:crosses val="autoZero"/>
        <c:crossBetween val="midCat"/>
      </c:valAx>
      <c:valAx>
        <c:axId val="2087584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08759040"/>
        <c:crosses val="max"/>
        <c:crossBetween val="midCat"/>
      </c:valAx>
      <c:valAx>
        <c:axId val="2087590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87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на входе от дебита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ESP!$I$53</c:f>
              <c:strCache>
                <c:ptCount val="1"/>
                <c:pt idx="0">
                  <c:v>Давление на выходе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ESP!$C$54:$C$74</c:f>
              <c:numCache>
                <c:formatCode>0</c:formatCode>
                <c:ptCount val="21"/>
                <c:pt idx="0">
                  <c:v>1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  <c:pt idx="19">
                  <c:v>218.5</c:v>
                </c:pt>
                <c:pt idx="20">
                  <c:v>230</c:v>
                </c:pt>
              </c:numCache>
            </c:numRef>
          </c:xVal>
          <c:yVal>
            <c:numRef>
              <c:f>ESP!$G$54:$G$74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ser>
          <c:idx val="1"/>
          <c:order val="1"/>
          <c:tx>
            <c:strRef>
              <c:f>ESP!$J$53</c:f>
              <c:strCache>
                <c:ptCount val="1"/>
                <c:pt idx="0">
                  <c:v>Перепад давления</c:v>
                </c:pt>
              </c:strCache>
            </c:strRef>
          </c:tx>
          <c:xVal>
            <c:numRef>
              <c:f>ESP!$C$54:$C$74</c:f>
              <c:numCache>
                <c:formatCode>0</c:formatCode>
                <c:ptCount val="21"/>
                <c:pt idx="0">
                  <c:v>1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  <c:pt idx="19">
                  <c:v>218.5</c:v>
                </c:pt>
                <c:pt idx="20">
                  <c:v>230</c:v>
                </c:pt>
              </c:numCache>
            </c:numRef>
          </c:xVal>
          <c:yVal>
            <c:numRef>
              <c:f>ESP!$N$54:$N$74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5-46F3-85BE-F8E14060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70880"/>
        <c:axId val="415771456"/>
      </c:scatterChart>
      <c:valAx>
        <c:axId val="4157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71456"/>
        <c:crosses val="autoZero"/>
        <c:crossBetween val="midCat"/>
      </c:valAx>
      <c:valAx>
        <c:axId val="4157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Давление, атм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на выходе от дебита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53052843922169"/>
          <c:y val="0.10522518309682886"/>
          <c:w val="0.72657504427405961"/>
          <c:h val="0.71951345838854497"/>
        </c:manualLayout>
      </c:layout>
      <c:scatterChart>
        <c:scatterStyle val="lineMarker"/>
        <c:varyColors val="0"/>
        <c:ser>
          <c:idx val="1"/>
          <c:order val="0"/>
          <c:tx>
            <c:strRef>
              <c:f>ESP!$L$53</c:f>
              <c:strCache>
                <c:ptCount val="1"/>
                <c:pt idx="0">
                  <c:v>Давление на входе</c:v>
                </c:pt>
              </c:strCache>
            </c:strRef>
          </c:tx>
          <c:xVal>
            <c:numRef>
              <c:f>ESP!$C$54:$C$74</c:f>
              <c:numCache>
                <c:formatCode>0</c:formatCode>
                <c:ptCount val="21"/>
                <c:pt idx="0">
                  <c:v>1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  <c:pt idx="19">
                  <c:v>218.5</c:v>
                </c:pt>
                <c:pt idx="20">
                  <c:v>230</c:v>
                </c:pt>
              </c:numCache>
            </c:numRef>
          </c:xVal>
          <c:yVal>
            <c:numRef>
              <c:f>ESP!$L$54:$L$74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6-4574-8CCC-D078ED17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7312"/>
        <c:axId val="420677888"/>
      </c:scatterChart>
      <c:valAx>
        <c:axId val="4206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77888"/>
        <c:crosses val="autoZero"/>
        <c:crossBetween val="midCat"/>
      </c:valAx>
      <c:valAx>
        <c:axId val="420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Давление, атм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603536</xdr:colOff>
      <xdr:row>74</xdr:row>
      <xdr:rowOff>139182</xdr:rowOff>
    </xdr:from>
    <xdr:to>
      <xdr:col>22</xdr:col>
      <xdr:colOff>62134</xdr:colOff>
      <xdr:row>105</xdr:row>
      <xdr:rowOff>22411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247891</xdr:colOff>
      <xdr:row>75</xdr:row>
      <xdr:rowOff>1202</xdr:rowOff>
    </xdr:from>
    <xdr:to>
      <xdr:col>13</xdr:col>
      <xdr:colOff>324891</xdr:colOff>
      <xdr:row>105</xdr:row>
      <xdr:rowOff>55632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225287</xdr:colOff>
      <xdr:row>74</xdr:row>
      <xdr:rowOff>145273</xdr:rowOff>
    </xdr:from>
    <xdr:to>
      <xdr:col>6</xdr:col>
      <xdr:colOff>1838</xdr:colOff>
      <xdr:row>105</xdr:row>
      <xdr:rowOff>12204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502862</xdr:colOff>
      <xdr:row>2</xdr:row>
      <xdr:rowOff>39532</xdr:rowOff>
    </xdr:from>
    <xdr:to>
      <xdr:col>21</xdr:col>
      <xdr:colOff>47624</xdr:colOff>
      <xdr:row>12</xdr:row>
      <xdr:rowOff>476250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265487" y="372907"/>
          <a:ext cx="8474450" cy="241315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Какие параметры влияют на перепад давления в насосе?</a:t>
          </a:r>
          <a:endParaRPr lang="ru-RU" sz="1100"/>
        </a:p>
      </xdr:txBody>
    </xdr:sp>
    <xdr:clientData/>
  </xdr:twoCellAnchor>
  <xdr:twoCellAnchor>
    <xdr:from>
      <xdr:col>14</xdr:col>
      <xdr:colOff>61046</xdr:colOff>
      <xdr:row>46</xdr:row>
      <xdr:rowOff>34437</xdr:rowOff>
    </xdr:from>
    <xdr:to>
      <xdr:col>22</xdr:col>
      <xdr:colOff>80497</xdr:colOff>
      <xdr:row>74</xdr:row>
      <xdr:rowOff>57928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200940</xdr:colOff>
      <xdr:row>46</xdr:row>
      <xdr:rowOff>14869</xdr:rowOff>
    </xdr:from>
    <xdr:to>
      <xdr:col>30</xdr:col>
      <xdr:colOff>217672</xdr:colOff>
      <xdr:row>74</xdr:row>
      <xdr:rowOff>24291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  <sheetName val="UniflocVBA_7"/>
    </sheetNames>
    <definedNames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MF_gas_fraction_d"/>
      <definedName name="PVT_encode_string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ESPcalc">
    <outlinePr summaryBelow="0"/>
  </sheetPr>
  <dimension ref="A1:AK184"/>
  <sheetViews>
    <sheetView tabSelected="1" zoomScaleNormal="100" workbookViewId="0">
      <selection activeCell="D54" sqref="D54:L74"/>
    </sheetView>
  </sheetViews>
  <sheetFormatPr defaultRowHeight="12.75" outlineLevelRow="1" x14ac:dyDescent="0.35"/>
  <cols>
    <col min="2" max="2" width="15.1328125" customWidth="1"/>
    <col min="3" max="3" width="9.86328125" customWidth="1"/>
    <col min="4" max="4" width="11.59765625" bestFit="1" customWidth="1"/>
    <col min="5" max="5" width="11.265625" customWidth="1"/>
    <col min="6" max="6" width="9.86328125" customWidth="1"/>
    <col min="7" max="7" width="13.1328125" customWidth="1"/>
    <col min="8" max="8" width="12.265625" customWidth="1"/>
    <col min="9" max="9" width="10.86328125" bestFit="1" customWidth="1"/>
    <col min="10" max="10" width="11.265625" customWidth="1"/>
    <col min="11" max="11" width="12.265625" bestFit="1" customWidth="1"/>
    <col min="12" max="12" width="10.265625" bestFit="1" customWidth="1"/>
  </cols>
  <sheetData>
    <row r="1" spans="1:7" ht="13.15" x14ac:dyDescent="0.4">
      <c r="A1" s="1" t="s">
        <v>33</v>
      </c>
      <c r="F1" t="s">
        <v>34</v>
      </c>
      <c r="G1" t="str">
        <f>[1]!getUFVersion()</f>
        <v>7.7</v>
      </c>
    </row>
    <row r="2" spans="1:7" x14ac:dyDescent="0.35">
      <c r="A2" t="s">
        <v>35</v>
      </c>
    </row>
    <row r="6" spans="1:7" ht="13.15" x14ac:dyDescent="0.4">
      <c r="A6" s="1" t="s">
        <v>13</v>
      </c>
    </row>
    <row r="7" spans="1:7" ht="16.5" outlineLevel="1" x14ac:dyDescent="0.55000000000000004">
      <c r="B7" s="12" t="s">
        <v>36</v>
      </c>
      <c r="C7" s="2">
        <v>0.87</v>
      </c>
      <c r="D7" s="13"/>
      <c r="E7" s="14">
        <f>gamma_oil_*1000</f>
        <v>870</v>
      </c>
      <c r="F7" s="15" t="s">
        <v>37</v>
      </c>
    </row>
    <row r="8" spans="1:7" ht="16.5" outlineLevel="1" x14ac:dyDescent="0.55000000000000004">
      <c r="B8" s="15" t="s">
        <v>38</v>
      </c>
      <c r="C8" s="2">
        <v>1</v>
      </c>
      <c r="D8" s="13"/>
      <c r="E8" s="14">
        <f>gamma_wat_*1000</f>
        <v>1000</v>
      </c>
      <c r="F8" s="15" t="s">
        <v>37</v>
      </c>
    </row>
    <row r="9" spans="1:7" ht="16.5" outlineLevel="1" x14ac:dyDescent="0.55000000000000004">
      <c r="B9" s="15" t="s">
        <v>39</v>
      </c>
      <c r="C9" s="2">
        <v>0.8</v>
      </c>
      <c r="D9" s="13"/>
      <c r="E9" s="14">
        <f>gamma_gas_*1.22</f>
        <v>0.97599999999999998</v>
      </c>
      <c r="F9" s="15" t="s">
        <v>37</v>
      </c>
    </row>
    <row r="10" spans="1:7" ht="16.5" outlineLevel="1" x14ac:dyDescent="0.55000000000000004">
      <c r="B10" s="16" t="s">
        <v>40</v>
      </c>
      <c r="C10" s="2">
        <v>80</v>
      </c>
      <c r="D10" s="15" t="s">
        <v>41</v>
      </c>
      <c r="E10" s="17">
        <f>Rsb_/gamma_oil_</f>
        <v>91.954022988505741</v>
      </c>
      <c r="F10" s="15" t="s">
        <v>42</v>
      </c>
    </row>
    <row r="11" spans="1:7" ht="16.5" outlineLevel="1" x14ac:dyDescent="0.55000000000000004">
      <c r="B11" s="16" t="s">
        <v>43</v>
      </c>
      <c r="C11" s="2">
        <v>80</v>
      </c>
      <c r="D11" s="15" t="s">
        <v>41</v>
      </c>
      <c r="E11" s="17">
        <f>Rsb_/gamma_oil_</f>
        <v>91.954022988505741</v>
      </c>
      <c r="F11" s="15" t="s">
        <v>42</v>
      </c>
    </row>
    <row r="12" spans="1:7" ht="15.75" outlineLevel="1" x14ac:dyDescent="0.55000000000000004">
      <c r="B12" s="15" t="s">
        <v>44</v>
      </c>
      <c r="C12" s="2">
        <v>120</v>
      </c>
      <c r="D12" s="13" t="s">
        <v>45</v>
      </c>
      <c r="E12" s="17">
        <f>Pb_*1.01325</f>
        <v>121.59</v>
      </c>
      <c r="F12" s="13" t="s">
        <v>46</v>
      </c>
    </row>
    <row r="13" spans="1:7" ht="15.75" outlineLevel="1" x14ac:dyDescent="0.55000000000000004">
      <c r="B13" s="15" t="s">
        <v>47</v>
      </c>
      <c r="C13" s="2">
        <v>100</v>
      </c>
      <c r="D13" s="13" t="s">
        <v>2</v>
      </c>
      <c r="E13" s="17">
        <f>Tres_*9/5+32</f>
        <v>212</v>
      </c>
      <c r="F13" s="13" t="s">
        <v>48</v>
      </c>
    </row>
    <row r="14" spans="1:7" ht="16.5" outlineLevel="1" x14ac:dyDescent="0.55000000000000004">
      <c r="B14" s="16" t="s">
        <v>49</v>
      </c>
      <c r="C14" s="2">
        <v>1.2</v>
      </c>
      <c r="D14" s="15" t="s">
        <v>41</v>
      </c>
    </row>
    <row r="15" spans="1:7" ht="15.75" outlineLevel="1" x14ac:dyDescent="0.55000000000000004">
      <c r="B15" s="18" t="s">
        <v>50</v>
      </c>
      <c r="C15" s="2">
        <v>1</v>
      </c>
      <c r="D15" s="13" t="s">
        <v>51</v>
      </c>
    </row>
    <row r="16" spans="1:7" x14ac:dyDescent="0.35">
      <c r="B16" s="3"/>
      <c r="C16" s="4"/>
    </row>
    <row r="17" spans="1:4" ht="13.15" x14ac:dyDescent="0.4">
      <c r="A17" s="1" t="s">
        <v>14</v>
      </c>
      <c r="B17" s="3"/>
      <c r="C17" s="4"/>
    </row>
    <row r="18" spans="1:4" ht="15" outlineLevel="1" x14ac:dyDescent="0.5">
      <c r="B18" s="19" t="s">
        <v>52</v>
      </c>
      <c r="C18" s="2">
        <v>2000</v>
      </c>
      <c r="D18" s="20" t="s">
        <v>3</v>
      </c>
    </row>
    <row r="19" spans="1:4" ht="15" outlineLevel="1" x14ac:dyDescent="0.5">
      <c r="B19" s="19" t="s">
        <v>53</v>
      </c>
      <c r="C19" s="2">
        <v>0</v>
      </c>
      <c r="D19" s="20" t="s">
        <v>3</v>
      </c>
    </row>
    <row r="20" spans="1:4" ht="15" outlineLevel="1" x14ac:dyDescent="0.5">
      <c r="B20" s="19" t="s">
        <v>54</v>
      </c>
      <c r="C20" s="2">
        <v>1500</v>
      </c>
      <c r="D20" s="20" t="s">
        <v>3</v>
      </c>
    </row>
    <row r="21" spans="1:4" ht="15" outlineLevel="1" x14ac:dyDescent="0.5">
      <c r="B21" s="19" t="s">
        <v>55</v>
      </c>
      <c r="C21" s="2">
        <v>125</v>
      </c>
      <c r="D21" s="20" t="s">
        <v>4</v>
      </c>
    </row>
    <row r="22" spans="1:4" ht="15" outlineLevel="1" x14ac:dyDescent="0.5">
      <c r="B22" s="19" t="s">
        <v>56</v>
      </c>
      <c r="C22" s="2">
        <v>73</v>
      </c>
      <c r="D22" s="20" t="s">
        <v>4</v>
      </c>
    </row>
    <row r="23" spans="1:4" ht="15" outlineLevel="1" x14ac:dyDescent="0.5">
      <c r="B23" s="19" t="s">
        <v>57</v>
      </c>
      <c r="C23" s="2">
        <v>62</v>
      </c>
      <c r="D23" s="20" t="s">
        <v>4</v>
      </c>
    </row>
    <row r="24" spans="1:4" ht="15" outlineLevel="1" x14ac:dyDescent="0.5">
      <c r="B24" s="19" t="s">
        <v>58</v>
      </c>
      <c r="C24" s="2">
        <v>100</v>
      </c>
      <c r="D24" s="20" t="s">
        <v>4</v>
      </c>
    </row>
    <row r="25" spans="1:4" ht="15" outlineLevel="1" x14ac:dyDescent="0.5">
      <c r="B25" s="19" t="s">
        <v>59</v>
      </c>
      <c r="C25" s="2">
        <v>20</v>
      </c>
      <c r="D25" s="20" t="s">
        <v>1</v>
      </c>
    </row>
    <row r="26" spans="1:4" ht="15" outlineLevel="1" x14ac:dyDescent="0.5">
      <c r="B26" s="19" t="s">
        <v>60</v>
      </c>
      <c r="C26" s="2">
        <v>34</v>
      </c>
      <c r="D26" s="20" t="s">
        <v>1</v>
      </c>
    </row>
    <row r="27" spans="1:4" ht="15" outlineLevel="1" x14ac:dyDescent="0.5">
      <c r="B27" s="19" t="s">
        <v>61</v>
      </c>
      <c r="C27" s="2">
        <v>80</v>
      </c>
      <c r="D27" s="20" t="s">
        <v>2</v>
      </c>
    </row>
    <row r="28" spans="1:4" ht="15" outlineLevel="1" x14ac:dyDescent="0.5">
      <c r="B28" s="19" t="s">
        <v>64</v>
      </c>
      <c r="C28" s="2">
        <v>150</v>
      </c>
      <c r="D28" s="20" t="s">
        <v>1</v>
      </c>
    </row>
    <row r="29" spans="1:4" ht="15" outlineLevel="1" x14ac:dyDescent="0.5">
      <c r="B29" s="19" t="s">
        <v>62</v>
      </c>
      <c r="C29" s="2">
        <v>70</v>
      </c>
      <c r="D29" s="20" t="s">
        <v>1</v>
      </c>
    </row>
    <row r="30" spans="1:4" ht="15" outlineLevel="1" x14ac:dyDescent="0.5">
      <c r="B30" s="19" t="s">
        <v>63</v>
      </c>
      <c r="C30" s="2">
        <v>50</v>
      </c>
      <c r="D30" s="20" t="s">
        <v>5</v>
      </c>
    </row>
    <row r="31" spans="1:4" ht="15" outlineLevel="1" x14ac:dyDescent="0.5">
      <c r="B31" s="28" t="s">
        <v>66</v>
      </c>
      <c r="C31" s="29">
        <v>0</v>
      </c>
      <c r="D31" s="30" t="s">
        <v>65</v>
      </c>
    </row>
    <row r="33" spans="1:37" ht="13.15" x14ac:dyDescent="0.4">
      <c r="A33" s="1" t="s">
        <v>15</v>
      </c>
    </row>
    <row r="34" spans="1:37" ht="15" outlineLevel="1" x14ac:dyDescent="0.5">
      <c r="B34" s="20" t="s">
        <v>70</v>
      </c>
      <c r="C34" s="2">
        <v>110</v>
      </c>
      <c r="D34" s="20" t="s">
        <v>5</v>
      </c>
    </row>
    <row r="35" spans="1:37" ht="15" outlineLevel="1" x14ac:dyDescent="0.5">
      <c r="B35" s="20" t="s">
        <v>71</v>
      </c>
      <c r="C35" s="2">
        <v>2000</v>
      </c>
      <c r="D35" s="20" t="s">
        <v>6</v>
      </c>
    </row>
    <row r="36" spans="1:37" outlineLevel="1" x14ac:dyDescent="0.35">
      <c r="B36" s="20" t="s">
        <v>67</v>
      </c>
      <c r="C36" s="2">
        <v>50</v>
      </c>
      <c r="D36" s="20" t="s">
        <v>7</v>
      </c>
    </row>
    <row r="37" spans="1:37" outlineLevel="1" x14ac:dyDescent="0.35">
      <c r="B37" s="20" t="s">
        <v>68</v>
      </c>
      <c r="C37" s="14">
        <f>[1]!ESP_id_by_rate(Q_ESP_)</f>
        <v>737</v>
      </c>
      <c r="D37" s="20"/>
      <c r="G37" s="21" t="s">
        <v>31</v>
      </c>
    </row>
    <row r="38" spans="1:37" outlineLevel="1" x14ac:dyDescent="0.35">
      <c r="B38" s="20" t="s">
        <v>69</v>
      </c>
      <c r="C38" s="14" t="str">
        <f>[1]!ESP_name(C37)</f>
        <v>ВНН5-125</v>
      </c>
      <c r="D38" s="20"/>
      <c r="G38" s="11" t="str">
        <f>[1]!PVT_encode_string(gamma_gas_,gamma_oil_,,Rsb_,Rp_,Pb_,Tres_,Bob_,mu,,KsepGasSep_,PKsep,TKsep)</f>
        <v>gamma_gas:0,800;gamma_oil:0,870;gamma_wat:1,000;rsb_m3m3:80,000;rp_m3m3:80,000;pb_atma:120,000;tres_C:100,000;bob_m3m3:1,200;muob_cP:1,000;PVTcorr:0;ksep_fr:0,900;pksep_atma:80,000;tksep_C:80,000;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37" ht="15" outlineLevel="1" x14ac:dyDescent="0.5">
      <c r="B39" s="20" t="s">
        <v>72</v>
      </c>
      <c r="C39" s="14">
        <f>[1]!esp_max_rate_m3day(Freq_,PumpID_)*1</f>
        <v>230</v>
      </c>
      <c r="D39" s="20"/>
    </row>
    <row r="40" spans="1:37" outlineLevel="1" x14ac:dyDescent="0.35">
      <c r="B40" s="20" t="s">
        <v>16</v>
      </c>
      <c r="C40" s="14">
        <f>INT(Head_ESP_/[1]!ESP_head_m(Q_ESP_,1,,PumpID_))</f>
        <v>324</v>
      </c>
      <c r="D40" s="20" t="s">
        <v>8</v>
      </c>
      <c r="G40" s="21" t="s">
        <v>32</v>
      </c>
    </row>
    <row r="41" spans="1:37" ht="15" outlineLevel="1" x14ac:dyDescent="0.5">
      <c r="B41" s="20" t="s">
        <v>73</v>
      </c>
      <c r="C41" s="5">
        <v>0.9</v>
      </c>
      <c r="D41" s="20"/>
      <c r="G41" s="11" t="str">
        <f>[1]!ESP_Encode_string(PumpID_,Head_ESP_,Freq_)</f>
        <v>ESP_ID:737,00000;HeadNom_m:2000,00000;ESPfreq_Hz:50,00000;ESP_U_V:1000,00000;MotorPowerNom_kW:30,00000;Tintake_C:85,00000;Tdis_C:85,00000;KsepGS_fr:0,00000;ESP_energy_fact_Whday:0,00000;ESP_cable_type:0;ESP_Hmes_m:0,00000;GasDegtType:0;Kdegr:0,00000;PKV_work_min:-1,00000;PKV_stop_min:-1,00000;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15" x14ac:dyDescent="0.5">
      <c r="B42" s="20" t="s">
        <v>74</v>
      </c>
      <c r="C42" s="8">
        <v>80</v>
      </c>
      <c r="D42" s="20" t="s">
        <v>1</v>
      </c>
    </row>
    <row r="43" spans="1:37" ht="15" x14ac:dyDescent="0.5">
      <c r="B43" s="20" t="s">
        <v>75</v>
      </c>
      <c r="C43" s="8">
        <v>80</v>
      </c>
      <c r="D43" s="20" t="s">
        <v>2</v>
      </c>
    </row>
    <row r="45" spans="1:37" ht="13.15" x14ac:dyDescent="0.4">
      <c r="A45" s="1" t="s">
        <v>17</v>
      </c>
    </row>
    <row r="46" spans="1:37" ht="15" x14ac:dyDescent="0.5">
      <c r="B46" s="20" t="s">
        <v>77</v>
      </c>
      <c r="C46" s="2">
        <v>250</v>
      </c>
      <c r="D46" s="20" t="s">
        <v>1</v>
      </c>
    </row>
    <row r="47" spans="1:37" x14ac:dyDescent="0.35">
      <c r="B47" s="20" t="s">
        <v>76</v>
      </c>
      <c r="C47" s="25">
        <f>[1]!IPR_PI_sm3dayatm(Q_,Pwf_,Pres_,fw_,Pb_)</f>
        <v>0.29284164859002171</v>
      </c>
      <c r="D47" s="20" t="s">
        <v>9</v>
      </c>
    </row>
    <row r="48" spans="1:37" x14ac:dyDescent="0.35">
      <c r="B48" s="20" t="s">
        <v>78</v>
      </c>
      <c r="C48" s="2">
        <v>3</v>
      </c>
      <c r="D48" s="20" t="s">
        <v>10</v>
      </c>
    </row>
    <row r="49" spans="1:12" x14ac:dyDescent="0.35">
      <c r="B49" s="20" t="s">
        <v>11</v>
      </c>
      <c r="C49" s="2">
        <v>20</v>
      </c>
      <c r="D49" s="20"/>
    </row>
    <row r="50" spans="1:12" ht="12.75" customHeight="1" outlineLevel="1" x14ac:dyDescent="0.35">
      <c r="A50" t="s">
        <v>26</v>
      </c>
      <c r="C50" t="s">
        <v>20</v>
      </c>
      <c r="D50">
        <v>1</v>
      </c>
    </row>
    <row r="51" spans="1:12" x14ac:dyDescent="0.35">
      <c r="A51" t="s">
        <v>19</v>
      </c>
      <c r="C51" t="s">
        <v>18</v>
      </c>
      <c r="D51" s="10">
        <f>[1]!MF_gas_fraction_d(Pintake_,Tintake_,fw_,PVTstr)</f>
        <v>0.45130961840612599</v>
      </c>
      <c r="J51" s="21" t="s">
        <v>29</v>
      </c>
      <c r="K51" s="21"/>
      <c r="L51" s="24">
        <v>150</v>
      </c>
    </row>
    <row r="52" spans="1:12" outlineLevel="1" x14ac:dyDescent="0.35">
      <c r="G52" s="31" t="s">
        <v>27</v>
      </c>
      <c r="H52" s="32"/>
      <c r="I52" s="33"/>
      <c r="J52" s="34" t="s">
        <v>28</v>
      </c>
      <c r="K52" s="34"/>
      <c r="L52" s="34"/>
    </row>
    <row r="53" spans="1:12" ht="25.5" outlineLevel="1" x14ac:dyDescent="0.35">
      <c r="C53" s="22" t="s">
        <v>0</v>
      </c>
      <c r="D53" s="22" t="s">
        <v>21</v>
      </c>
      <c r="E53" s="22" t="s">
        <v>22</v>
      </c>
      <c r="F53" s="23" t="s">
        <v>23</v>
      </c>
      <c r="G53" s="23" t="s">
        <v>24</v>
      </c>
      <c r="H53" s="23" t="s">
        <v>25</v>
      </c>
      <c r="I53" s="23" t="s">
        <v>29</v>
      </c>
      <c r="J53" s="23" t="s">
        <v>24</v>
      </c>
      <c r="K53" s="23" t="s">
        <v>25</v>
      </c>
      <c r="L53" s="23" t="s">
        <v>30</v>
      </c>
    </row>
    <row r="54" spans="1:12" outlineLevel="1" x14ac:dyDescent="0.35">
      <c r="C54" s="6">
        <v>1</v>
      </c>
      <c r="D54" s="17"/>
      <c r="E54" s="25"/>
      <c r="F54" s="17"/>
      <c r="G54" s="25"/>
      <c r="H54" s="25"/>
      <c r="I54" s="26"/>
      <c r="J54" s="26"/>
      <c r="K54" s="26"/>
      <c r="L54" s="26"/>
    </row>
    <row r="55" spans="1:12" outlineLevel="1" x14ac:dyDescent="0.35">
      <c r="C55" s="6">
        <f>B95+Qmax/20</f>
        <v>11.5</v>
      </c>
      <c r="D55" s="17"/>
      <c r="E55" s="25"/>
      <c r="F55" s="17"/>
      <c r="G55" s="25"/>
      <c r="H55" s="25"/>
      <c r="I55" s="26"/>
      <c r="J55" s="26"/>
      <c r="K55" s="26"/>
      <c r="L55" s="26"/>
    </row>
    <row r="56" spans="1:12" outlineLevel="1" x14ac:dyDescent="0.35">
      <c r="C56" s="6">
        <f t="shared" ref="C56:C74" si="0">C55+Qmax/20</f>
        <v>23</v>
      </c>
      <c r="D56" s="17"/>
      <c r="E56" s="25"/>
      <c r="F56" s="17"/>
      <c r="G56" s="25"/>
      <c r="H56" s="25"/>
      <c r="I56" s="26"/>
      <c r="J56" s="26"/>
      <c r="K56" s="26"/>
      <c r="L56" s="26"/>
    </row>
    <row r="57" spans="1:12" outlineLevel="1" x14ac:dyDescent="0.35">
      <c r="C57" s="6">
        <f t="shared" si="0"/>
        <v>34.5</v>
      </c>
      <c r="D57" s="17"/>
      <c r="E57" s="25"/>
      <c r="F57" s="17"/>
      <c r="G57" s="25"/>
      <c r="H57" s="25"/>
      <c r="I57" s="26"/>
      <c r="J57" s="26"/>
      <c r="K57" s="26"/>
      <c r="L57" s="26"/>
    </row>
    <row r="58" spans="1:12" outlineLevel="1" x14ac:dyDescent="0.35">
      <c r="C58" s="6">
        <f t="shared" si="0"/>
        <v>46</v>
      </c>
      <c r="D58" s="17"/>
      <c r="E58" s="25"/>
      <c r="F58" s="17"/>
      <c r="G58" s="25"/>
      <c r="H58" s="25"/>
      <c r="I58" s="26"/>
      <c r="J58" s="26"/>
      <c r="K58" s="26"/>
      <c r="L58" s="26"/>
    </row>
    <row r="59" spans="1:12" outlineLevel="1" x14ac:dyDescent="0.35">
      <c r="C59" s="6">
        <f t="shared" si="0"/>
        <v>57.5</v>
      </c>
      <c r="D59" s="17"/>
      <c r="E59" s="25"/>
      <c r="F59" s="17"/>
      <c r="G59" s="25"/>
      <c r="H59" s="25"/>
      <c r="I59" s="26"/>
      <c r="J59" s="26"/>
      <c r="K59" s="26"/>
      <c r="L59" s="26"/>
    </row>
    <row r="60" spans="1:12" outlineLevel="1" x14ac:dyDescent="0.35">
      <c r="C60" s="6">
        <f t="shared" si="0"/>
        <v>69</v>
      </c>
      <c r="D60" s="17"/>
      <c r="E60" s="25"/>
      <c r="F60" s="17"/>
      <c r="G60" s="25"/>
      <c r="H60" s="25"/>
      <c r="I60" s="26"/>
      <c r="J60" s="26"/>
      <c r="K60" s="26"/>
      <c r="L60" s="26"/>
    </row>
    <row r="61" spans="1:12" outlineLevel="1" x14ac:dyDescent="0.35">
      <c r="C61" s="6">
        <f t="shared" si="0"/>
        <v>80.5</v>
      </c>
      <c r="D61" s="17"/>
      <c r="E61" s="25"/>
      <c r="F61" s="17"/>
      <c r="G61" s="25"/>
      <c r="H61" s="25"/>
      <c r="I61" s="26"/>
      <c r="J61" s="26"/>
      <c r="K61" s="26"/>
      <c r="L61" s="26"/>
    </row>
    <row r="62" spans="1:12" outlineLevel="1" x14ac:dyDescent="0.35">
      <c r="C62" s="6">
        <f t="shared" si="0"/>
        <v>92</v>
      </c>
      <c r="D62" s="17"/>
      <c r="E62" s="25"/>
      <c r="F62" s="17"/>
      <c r="G62" s="25"/>
      <c r="H62" s="25"/>
      <c r="I62" s="26"/>
      <c r="J62" s="26"/>
      <c r="K62" s="26"/>
      <c r="L62" s="26"/>
    </row>
    <row r="63" spans="1:12" outlineLevel="1" x14ac:dyDescent="0.35">
      <c r="C63" s="6">
        <f t="shared" si="0"/>
        <v>103.5</v>
      </c>
      <c r="D63" s="17"/>
      <c r="E63" s="25"/>
      <c r="F63" s="17"/>
      <c r="G63" s="25"/>
      <c r="H63" s="25"/>
      <c r="I63" s="26"/>
      <c r="J63" s="26"/>
      <c r="K63" s="26"/>
      <c r="L63" s="26"/>
    </row>
    <row r="64" spans="1:12" outlineLevel="1" x14ac:dyDescent="0.35">
      <c r="C64" s="6">
        <f t="shared" si="0"/>
        <v>115</v>
      </c>
      <c r="D64" s="17"/>
      <c r="E64" s="25"/>
      <c r="F64" s="17"/>
      <c r="G64" s="25"/>
      <c r="H64" s="25"/>
      <c r="I64" s="26"/>
      <c r="J64" s="26"/>
      <c r="K64" s="26"/>
      <c r="L64" s="26"/>
    </row>
    <row r="65" spans="3:12" outlineLevel="1" x14ac:dyDescent="0.35">
      <c r="C65" s="6">
        <f t="shared" si="0"/>
        <v>126.5</v>
      </c>
      <c r="D65" s="17"/>
      <c r="E65" s="25"/>
      <c r="F65" s="17"/>
      <c r="G65" s="25"/>
      <c r="H65" s="25"/>
      <c r="I65" s="26"/>
      <c r="J65" s="26"/>
      <c r="K65" s="26"/>
      <c r="L65" s="26"/>
    </row>
    <row r="66" spans="3:12" outlineLevel="1" x14ac:dyDescent="0.35">
      <c r="C66" s="6">
        <f t="shared" si="0"/>
        <v>138</v>
      </c>
      <c r="D66" s="17"/>
      <c r="E66" s="25"/>
      <c r="F66" s="17"/>
      <c r="G66" s="25"/>
      <c r="H66" s="25"/>
      <c r="I66" s="26"/>
      <c r="J66" s="26"/>
      <c r="K66" s="26"/>
      <c r="L66" s="26"/>
    </row>
    <row r="67" spans="3:12" outlineLevel="1" x14ac:dyDescent="0.35">
      <c r="C67" s="6">
        <f t="shared" si="0"/>
        <v>149.5</v>
      </c>
      <c r="D67" s="17"/>
      <c r="E67" s="25"/>
      <c r="F67" s="17"/>
      <c r="G67" s="25"/>
      <c r="H67" s="25"/>
      <c r="I67" s="26"/>
      <c r="J67" s="26"/>
      <c r="K67" s="26"/>
      <c r="L67" s="26"/>
    </row>
    <row r="68" spans="3:12" outlineLevel="1" x14ac:dyDescent="0.35">
      <c r="C68" s="6">
        <f t="shared" si="0"/>
        <v>161</v>
      </c>
      <c r="D68" s="17"/>
      <c r="E68" s="25"/>
      <c r="F68" s="17"/>
      <c r="G68" s="25"/>
      <c r="H68" s="25"/>
      <c r="I68" s="26"/>
      <c r="J68" s="26"/>
      <c r="K68" s="26"/>
      <c r="L68" s="26"/>
    </row>
    <row r="69" spans="3:12" outlineLevel="1" x14ac:dyDescent="0.35">
      <c r="C69" s="6">
        <f t="shared" si="0"/>
        <v>172.5</v>
      </c>
      <c r="D69" s="17"/>
      <c r="E69" s="25"/>
      <c r="F69" s="17"/>
      <c r="G69" s="25"/>
      <c r="H69" s="25"/>
      <c r="I69" s="26"/>
      <c r="J69" s="26"/>
      <c r="K69" s="26"/>
      <c r="L69" s="26"/>
    </row>
    <row r="70" spans="3:12" outlineLevel="1" x14ac:dyDescent="0.35">
      <c r="C70" s="6">
        <f t="shared" si="0"/>
        <v>184</v>
      </c>
      <c r="D70" s="17"/>
      <c r="E70" s="25"/>
      <c r="F70" s="17"/>
      <c r="G70" s="25"/>
      <c r="H70" s="25"/>
      <c r="I70" s="26"/>
      <c r="J70" s="26"/>
      <c r="K70" s="26"/>
      <c r="L70" s="26"/>
    </row>
    <row r="71" spans="3:12" outlineLevel="1" x14ac:dyDescent="0.35">
      <c r="C71" s="6">
        <f t="shared" si="0"/>
        <v>195.5</v>
      </c>
      <c r="D71" s="17"/>
      <c r="E71" s="25"/>
      <c r="F71" s="17"/>
      <c r="G71" s="25"/>
      <c r="H71" s="25"/>
      <c r="I71" s="26"/>
      <c r="J71" s="26"/>
      <c r="K71" s="26"/>
      <c r="L71" s="26"/>
    </row>
    <row r="72" spans="3:12" outlineLevel="1" x14ac:dyDescent="0.35">
      <c r="C72" s="6">
        <f t="shared" si="0"/>
        <v>207</v>
      </c>
      <c r="D72" s="17"/>
      <c r="E72" s="25"/>
      <c r="F72" s="17"/>
      <c r="G72" s="25"/>
      <c r="H72" s="25"/>
      <c r="I72" s="26"/>
      <c r="J72" s="26"/>
      <c r="K72" s="26"/>
      <c r="L72" s="26"/>
    </row>
    <row r="73" spans="3:12" outlineLevel="1" x14ac:dyDescent="0.35">
      <c r="C73" s="6">
        <f t="shared" si="0"/>
        <v>218.5</v>
      </c>
      <c r="D73" s="17"/>
      <c r="E73" s="25"/>
      <c r="F73" s="17"/>
      <c r="G73" s="25"/>
      <c r="H73" s="25"/>
      <c r="I73" s="26"/>
      <c r="J73" s="26"/>
      <c r="K73" s="26"/>
      <c r="L73" s="26"/>
    </row>
    <row r="74" spans="3:12" outlineLevel="1" x14ac:dyDescent="0.35">
      <c r="C74" s="6">
        <f t="shared" si="0"/>
        <v>230</v>
      </c>
      <c r="D74" s="17"/>
      <c r="E74" s="25"/>
      <c r="F74" s="17"/>
      <c r="G74" s="25"/>
      <c r="H74" s="25"/>
      <c r="I74" s="26"/>
      <c r="J74" s="26"/>
      <c r="K74" s="26"/>
      <c r="L74" s="26"/>
    </row>
    <row r="75" spans="3:12" outlineLevel="1" x14ac:dyDescent="0.35">
      <c r="C75" s="4"/>
      <c r="D75" s="4"/>
      <c r="E75" s="9"/>
      <c r="F75" s="9"/>
      <c r="G75" s="9"/>
    </row>
    <row r="76" spans="3:12" outlineLevel="1" x14ac:dyDescent="0.35">
      <c r="C76" s="4"/>
      <c r="D76" s="4"/>
      <c r="E76" s="9"/>
      <c r="F76" s="9"/>
      <c r="G76" s="9"/>
    </row>
    <row r="77" spans="3:12" outlineLevel="1" x14ac:dyDescent="0.35">
      <c r="C77" s="4"/>
      <c r="D77" s="4"/>
      <c r="E77" s="9"/>
      <c r="F77" s="9"/>
      <c r="G77" s="9"/>
    </row>
    <row r="78" spans="3:12" outlineLevel="1" x14ac:dyDescent="0.35">
      <c r="C78" s="4"/>
      <c r="D78" s="4"/>
      <c r="E78" s="9"/>
      <c r="F78" s="9"/>
      <c r="G78" s="9"/>
    </row>
    <row r="79" spans="3:12" outlineLevel="1" x14ac:dyDescent="0.35">
      <c r="C79" s="4"/>
      <c r="D79" s="4"/>
      <c r="E79" s="9"/>
      <c r="F79" s="9"/>
      <c r="G79" s="9"/>
    </row>
    <row r="80" spans="3:12" outlineLevel="1" x14ac:dyDescent="0.35">
      <c r="C80" s="4"/>
      <c r="D80" s="4"/>
      <c r="E80" s="9"/>
      <c r="F80" s="9"/>
      <c r="G80" s="9"/>
    </row>
    <row r="81" spans="3:7" outlineLevel="1" x14ac:dyDescent="0.35">
      <c r="C81" s="4"/>
      <c r="D81" s="4"/>
      <c r="E81" s="9"/>
      <c r="F81" s="9"/>
      <c r="G81" s="9"/>
    </row>
    <row r="82" spans="3:7" outlineLevel="1" x14ac:dyDescent="0.35"/>
    <row r="83" spans="3:7" outlineLevel="1" x14ac:dyDescent="0.35"/>
    <row r="85" spans="3:7" outlineLevel="1" x14ac:dyDescent="0.35"/>
    <row r="86" spans="3:7" outlineLevel="1" x14ac:dyDescent="0.35"/>
    <row r="87" spans="3:7" outlineLevel="1" x14ac:dyDescent="0.35"/>
    <row r="88" spans="3:7" outlineLevel="1" x14ac:dyDescent="0.35"/>
    <row r="89" spans="3:7" outlineLevel="1" x14ac:dyDescent="0.35"/>
    <row r="90" spans="3:7" outlineLevel="1" x14ac:dyDescent="0.35"/>
    <row r="91" spans="3:7" outlineLevel="1" x14ac:dyDescent="0.35">
      <c r="E91" s="4"/>
    </row>
    <row r="92" spans="3:7" outlineLevel="1" x14ac:dyDescent="0.35"/>
    <row r="93" spans="3:7" outlineLevel="1" x14ac:dyDescent="0.35"/>
    <row r="94" spans="3:7" outlineLevel="1" x14ac:dyDescent="0.35"/>
    <row r="95" spans="3:7" outlineLevel="1" x14ac:dyDescent="0.35"/>
    <row r="96" spans="3:7" outlineLevel="1" x14ac:dyDescent="0.35"/>
    <row r="97" outlineLevel="1" x14ac:dyDescent="0.35"/>
    <row r="98" outlineLevel="1" x14ac:dyDescent="0.35"/>
    <row r="99" outlineLevel="1" x14ac:dyDescent="0.35"/>
    <row r="100" outlineLevel="1" x14ac:dyDescent="0.35"/>
    <row r="101" outlineLevel="1" x14ac:dyDescent="0.35"/>
    <row r="102" outlineLevel="1" x14ac:dyDescent="0.35"/>
    <row r="103" outlineLevel="1" x14ac:dyDescent="0.35"/>
    <row r="104" outlineLevel="1" x14ac:dyDescent="0.35"/>
    <row r="105" outlineLevel="1" x14ac:dyDescent="0.35"/>
    <row r="106" outlineLevel="1" x14ac:dyDescent="0.35"/>
    <row r="107" outlineLevel="1" x14ac:dyDescent="0.35"/>
    <row r="108" outlineLevel="1" x14ac:dyDescent="0.35"/>
    <row r="109" outlineLevel="1" x14ac:dyDescent="0.35"/>
    <row r="110" outlineLevel="1" x14ac:dyDescent="0.35"/>
    <row r="111" outlineLevel="1" x14ac:dyDescent="0.35"/>
    <row r="112" outlineLevel="1" x14ac:dyDescent="0.35"/>
    <row r="113" outlineLevel="1" x14ac:dyDescent="0.35"/>
    <row r="114" outlineLevel="1" x14ac:dyDescent="0.35"/>
    <row r="115" outlineLevel="1" x14ac:dyDescent="0.35"/>
    <row r="116" outlineLevel="1" x14ac:dyDescent="0.35"/>
    <row r="117" outlineLevel="1" x14ac:dyDescent="0.35"/>
    <row r="118" outlineLevel="1" x14ac:dyDescent="0.35"/>
    <row r="173" spans="11:11" x14ac:dyDescent="0.35">
      <c r="K173" t="s">
        <v>12</v>
      </c>
    </row>
    <row r="184" spans="11:11" x14ac:dyDescent="0.35">
      <c r="K184" s="7"/>
    </row>
  </sheetData>
  <mergeCells count="2">
    <mergeCell ref="G52:I52"/>
    <mergeCell ref="J52:L5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41</vt:i4>
      </vt:variant>
    </vt:vector>
  </HeadingPairs>
  <TitlesOfParts>
    <vt:vector size="42" baseType="lpstr">
      <vt:lpstr>ESP</vt:lpstr>
      <vt:lpstr>ESP!Bob_</vt:lpstr>
      <vt:lpstr>ESP!Dcas_</vt:lpstr>
      <vt:lpstr>ESP!Dintake_</vt:lpstr>
      <vt:lpstr>ESP!Dtub_</vt:lpstr>
      <vt:lpstr>ESP!Dtub_out_</vt:lpstr>
      <vt:lpstr>ESPstr</vt:lpstr>
      <vt:lpstr>ESP!Freq_</vt:lpstr>
      <vt:lpstr>ESP!fw_</vt:lpstr>
      <vt:lpstr>ESP!gamma_gas_</vt:lpstr>
      <vt:lpstr>ESP!gamma_oil_</vt:lpstr>
      <vt:lpstr>ESP!gamma_wat_</vt:lpstr>
      <vt:lpstr>ESP!Head_ESP_</vt:lpstr>
      <vt:lpstr>ESP!Hmes_</vt:lpstr>
      <vt:lpstr>ESP!Hpump_</vt:lpstr>
      <vt:lpstr>ESP!KsepGasSep_</vt:lpstr>
      <vt:lpstr>mu</vt:lpstr>
      <vt:lpstr>ESP!muob_</vt:lpstr>
      <vt:lpstr>ESP!N_</vt:lpstr>
      <vt:lpstr>ESP!NumStage_</vt:lpstr>
      <vt:lpstr>ESP!Pb_</vt:lpstr>
      <vt:lpstr>ESP!Pbuf_</vt:lpstr>
      <vt:lpstr>Pdis</vt:lpstr>
      <vt:lpstr>ESP!Pdis_</vt:lpstr>
      <vt:lpstr>ESP!PI_</vt:lpstr>
      <vt:lpstr>ESP!Pintake_</vt:lpstr>
      <vt:lpstr>PKsep</vt:lpstr>
      <vt:lpstr>ESP!Pres_</vt:lpstr>
      <vt:lpstr>ESP!PumpID_</vt:lpstr>
      <vt:lpstr>PVT_str_</vt:lpstr>
      <vt:lpstr>PVTstr</vt:lpstr>
      <vt:lpstr>ESP!Pwf_</vt:lpstr>
      <vt:lpstr>ESP!Q_</vt:lpstr>
      <vt:lpstr>ESP!Q_ESP_</vt:lpstr>
      <vt:lpstr>ESP!Qmax</vt:lpstr>
      <vt:lpstr>ESP!Rp_</vt:lpstr>
      <vt:lpstr>ESP!Rsb_</vt:lpstr>
      <vt:lpstr>ESP!Tgrad</vt:lpstr>
      <vt:lpstr>ESP!Tintake_</vt:lpstr>
      <vt:lpstr>TKsep</vt:lpstr>
      <vt:lpstr>ESP!Tres_</vt:lpstr>
      <vt:lpstr>ESP!Udl_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2019-06-26T21:07:46Z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