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Workbook_MF1" hidePivotFieldList="1"/>
  <mc:AlternateContent xmlns:mc="http://schemas.openxmlformats.org/markup-compatibility/2006">
    <mc:Choice Requires="x15">
      <x15ac:absPath xmlns:x15ac="http://schemas.microsoft.com/office/spreadsheetml/2010/11/ac" url="C:\rnt\temp\"/>
    </mc:Choice>
  </mc:AlternateContent>
  <xr:revisionPtr revIDLastSave="0" documentId="8_{8DED54A3-7CF9-47AF-BE56-E60519AB79DB}" xr6:coauthVersionLast="43" xr6:coauthVersionMax="43" xr10:uidLastSave="{00000000-0000-0000-0000-000000000000}"/>
  <bookViews>
    <workbookView xWindow="-98" yWindow="-98" windowWidth="20715" windowHeight="13276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etta_gas1_" localSheetId="0">'MF 1 '!$K$26</definedName>
    <definedName name="betta_gas2_" localSheetId="0">'MF 1 '!$L$26</definedName>
    <definedName name="betta_gas3_" localSheetId="0">'MF 1 '!$M$26</definedName>
    <definedName name="Bob_" localSheetId="0">'MF 1 '!$C$14</definedName>
    <definedName name="fw_" localSheetId="0">'MF 1 '!$C$18</definedName>
    <definedName name="gamma_gas_" localSheetId="0">'MF 1 '!$C$9</definedName>
    <definedName name="gamma_oil_" localSheetId="0">'MF 1 '!$C$7</definedName>
    <definedName name="gamma_wat_" localSheetId="0">'MF 1 '!$C$8</definedName>
    <definedName name="muob_" localSheetId="0">'MF 1 '!$C$15</definedName>
    <definedName name="Pb_" localSheetId="0">'MF 1 '!$C$12</definedName>
    <definedName name="PVRstr1_">'MF 1 '!$C$20</definedName>
    <definedName name="Q_" localSheetId="0">'MF 1 '!$C$17</definedName>
    <definedName name="Rp_" localSheetId="0">'MF 1 '!$C$11</definedName>
    <definedName name="Rsb_" localSheetId="0">'MF 1 '!$C$10</definedName>
    <definedName name="Tres_" localSheetId="0">'MF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8" l="1"/>
  <c r="H109" i="118"/>
  <c r="J34" i="118"/>
  <c r="G107" i="118"/>
  <c r="F117" i="118"/>
  <c r="F101" i="118"/>
  <c r="H104" i="118"/>
  <c r="G106" i="118"/>
  <c r="F104" i="118"/>
  <c r="H116" i="118"/>
  <c r="G110" i="118"/>
  <c r="J33" i="118"/>
  <c r="J41" i="118"/>
  <c r="J30" i="118"/>
  <c r="F116" i="118"/>
  <c r="L30" i="118"/>
  <c r="M34" i="118"/>
  <c r="F103" i="118"/>
  <c r="G104" i="118"/>
  <c r="H123" i="118"/>
  <c r="H107" i="118"/>
  <c r="G123" i="118"/>
  <c r="G105" i="118"/>
  <c r="K34" i="118"/>
  <c r="F115" i="118"/>
  <c r="F99" i="118"/>
  <c r="H100" i="118"/>
  <c r="J45" i="118"/>
  <c r="H114" i="118"/>
  <c r="F120" i="118"/>
  <c r="J32" i="118"/>
  <c r="G1" i="118"/>
  <c r="G108" i="118"/>
  <c r="F118" i="118"/>
  <c r="J49" i="118"/>
  <c r="M49" i="118" s="1"/>
  <c r="K45" i="118"/>
  <c r="L41" i="118"/>
  <c r="M41" i="118"/>
  <c r="F110" i="118"/>
  <c r="G120" i="118"/>
  <c r="F106" i="118"/>
  <c r="M45" i="118"/>
  <c r="K41" i="118"/>
  <c r="G116" i="118"/>
  <c r="L32" i="118"/>
  <c r="G109" i="118"/>
  <c r="H118" i="118"/>
  <c r="K32" i="118"/>
  <c r="H121" i="118"/>
  <c r="H105" i="118"/>
  <c r="G121" i="118"/>
  <c r="G103" i="118"/>
  <c r="G117" i="118"/>
  <c r="F113" i="118"/>
  <c r="J52" i="118"/>
  <c r="L52" i="118" s="1"/>
  <c r="J36" i="118"/>
  <c r="J47" i="118"/>
  <c r="H108" i="118"/>
  <c r="F114" i="118"/>
  <c r="J31" i="118"/>
  <c r="K31" i="118" s="1"/>
  <c r="G122" i="118"/>
  <c r="G100" i="118"/>
  <c r="F112" i="118"/>
  <c r="K52" i="118"/>
  <c r="L45" i="118"/>
  <c r="K30" i="118"/>
  <c r="L34" i="118"/>
  <c r="H106" i="118"/>
  <c r="G98" i="118"/>
  <c r="K33" i="118"/>
  <c r="M36" i="118"/>
  <c r="H98" i="118"/>
  <c r="M32" i="118"/>
  <c r="H120" i="118"/>
  <c r="J35" i="118"/>
  <c r="F122" i="118"/>
  <c r="J40" i="118"/>
  <c r="H119" i="118"/>
  <c r="H103" i="118"/>
  <c r="G119" i="118"/>
  <c r="G101" i="118"/>
  <c r="C20" i="118"/>
  <c r="F111" i="118"/>
  <c r="G51" i="118"/>
  <c r="G35" i="118"/>
  <c r="F44" i="118"/>
  <c r="E44" i="118"/>
  <c r="J29" i="118"/>
  <c r="H110" i="118"/>
  <c r="E118" i="118"/>
  <c r="G33" i="118"/>
  <c r="L31" i="118"/>
  <c r="E111" i="118"/>
  <c r="J46" i="118"/>
  <c r="E98" i="118"/>
  <c r="M33" i="118"/>
  <c r="E51" i="118"/>
  <c r="G114" i="118"/>
  <c r="G41" i="118"/>
  <c r="H111" i="118"/>
  <c r="H112" i="118"/>
  <c r="G45" i="118"/>
  <c r="M35" i="118"/>
  <c r="E47" i="118"/>
  <c r="K49" i="118"/>
  <c r="H117" i="118"/>
  <c r="H101" i="118"/>
  <c r="G115" i="118"/>
  <c r="G99" i="118"/>
  <c r="F31" i="118"/>
  <c r="F109" i="118"/>
  <c r="F50" i="118"/>
  <c r="F34" i="118"/>
  <c r="J38" i="118"/>
  <c r="J39" i="118"/>
  <c r="E29" i="118"/>
  <c r="E113" i="118"/>
  <c r="J53" i="118"/>
  <c r="E42" i="118"/>
  <c r="G28" i="118"/>
  <c r="H102" i="118"/>
  <c r="G102" i="118"/>
  <c r="F102" i="118"/>
  <c r="F52" i="118"/>
  <c r="F108" i="118"/>
  <c r="G118" i="118"/>
  <c r="F100" i="118"/>
  <c r="E116" i="118"/>
  <c r="E100" i="118"/>
  <c r="E46" i="118"/>
  <c r="E30" i="118"/>
  <c r="F41" i="118"/>
  <c r="E39" i="118"/>
  <c r="K47" i="118"/>
  <c r="M30" i="118"/>
  <c r="M31" i="118"/>
  <c r="L33" i="118"/>
  <c r="H115" i="118"/>
  <c r="H99" i="118"/>
  <c r="G113" i="118"/>
  <c r="J51" i="118"/>
  <c r="F123" i="118"/>
  <c r="F107" i="118"/>
  <c r="E49" i="118"/>
  <c r="E33" i="118"/>
  <c r="E35" i="118"/>
  <c r="L39" i="118"/>
  <c r="H122" i="118"/>
  <c r="F98" i="118"/>
  <c r="E114" i="118"/>
  <c r="G42" i="118"/>
  <c r="E109" i="118"/>
  <c r="F36" i="118"/>
  <c r="J48" i="118"/>
  <c r="K53" i="118"/>
  <c r="L49" i="118"/>
  <c r="F119" i="118"/>
  <c r="F28" i="118"/>
  <c r="J37" i="118"/>
  <c r="G112" i="118"/>
  <c r="F49" i="118"/>
  <c r="K46" i="118"/>
  <c r="H113" i="118"/>
  <c r="J50" i="118"/>
  <c r="G111" i="118"/>
  <c r="J43" i="118"/>
  <c r="F121" i="118"/>
  <c r="F105" i="118"/>
  <c r="J44" i="118"/>
  <c r="J28" i="118"/>
  <c r="G29" i="118"/>
  <c r="G30" i="118"/>
  <c r="F51" i="118"/>
  <c r="F45" i="118"/>
  <c r="M43" i="118"/>
  <c r="M52" i="118"/>
  <c r="K36" i="118"/>
  <c r="J42" i="118"/>
  <c r="G43" i="118"/>
  <c r="E107" i="118"/>
  <c r="L42" i="118"/>
  <c r="E110" i="118"/>
  <c r="L36" i="118"/>
  <c r="G36" i="118"/>
  <c r="E105" i="118"/>
  <c r="E121" i="118"/>
  <c r="F42" i="118"/>
  <c r="M47" i="118"/>
  <c r="L47" i="118"/>
  <c r="L35" i="118"/>
  <c r="M40" i="118"/>
  <c r="K40" i="118"/>
  <c r="L40" i="118"/>
  <c r="G38" i="118"/>
  <c r="G31" i="118"/>
  <c r="G46" i="118"/>
  <c r="E40" i="118"/>
  <c r="F47" i="118"/>
  <c r="F32" i="118"/>
  <c r="G34" i="118"/>
  <c r="F39" i="118"/>
  <c r="G48" i="118"/>
  <c r="E104" i="118"/>
  <c r="E120" i="118"/>
  <c r="G32" i="118"/>
  <c r="G37" i="118"/>
  <c r="E34" i="118"/>
  <c r="G44" i="118"/>
  <c r="E101" i="118"/>
  <c r="E117" i="118"/>
  <c r="G39" i="118"/>
  <c r="G53" i="118"/>
  <c r="E123" i="118"/>
  <c r="E48" i="118"/>
  <c r="E112" i="118"/>
  <c r="G47" i="118"/>
  <c r="F53" i="118"/>
  <c r="G52" i="118"/>
  <c r="F43" i="118"/>
  <c r="E99" i="118"/>
  <c r="G49" i="118"/>
  <c r="E31" i="118"/>
  <c r="F33" i="118"/>
  <c r="G40" i="118"/>
  <c r="E106" i="118"/>
  <c r="E122" i="118"/>
  <c r="E36" i="118"/>
  <c r="F35" i="118"/>
  <c r="E103" i="118"/>
  <c r="E119" i="118"/>
  <c r="E45" i="118"/>
  <c r="E52" i="118"/>
  <c r="E41" i="118"/>
  <c r="F46" i="118"/>
  <c r="E50" i="118"/>
  <c r="E37" i="118"/>
  <c r="F37" i="118"/>
  <c r="F40" i="118"/>
  <c r="E53" i="118"/>
  <c r="E102" i="118"/>
  <c r="E115" i="118"/>
  <c r="F48" i="118"/>
  <c r="G50" i="118"/>
  <c r="E32" i="118"/>
  <c r="E108" i="118"/>
  <c r="E28" i="118"/>
  <c r="E38" i="118"/>
  <c r="F38" i="118"/>
  <c r="F29" i="118"/>
  <c r="E43" i="118"/>
  <c r="K29" i="118"/>
  <c r="M29" i="118"/>
  <c r="L29" i="118"/>
  <c r="M46" i="118"/>
  <c r="L46" i="118"/>
  <c r="M38" i="118"/>
  <c r="L38" i="118"/>
  <c r="K38" i="118"/>
  <c r="K39" i="118"/>
  <c r="L53" i="118"/>
  <c r="M53" i="118"/>
  <c r="L51" i="118"/>
  <c r="M51" i="118"/>
  <c r="M48" i="118"/>
  <c r="L48" i="118"/>
  <c r="K48" i="118"/>
  <c r="L37" i="118"/>
  <c r="K37" i="118"/>
  <c r="M37" i="118"/>
  <c r="M50" i="118"/>
  <c r="K50" i="118"/>
  <c r="L50" i="118"/>
  <c r="L43" i="118"/>
  <c r="K44" i="118"/>
  <c r="L44" i="118"/>
  <c r="M44" i="118"/>
  <c r="M28" i="118"/>
  <c r="L28" i="118"/>
  <c r="K28" i="118"/>
  <c r="K42" i="118"/>
  <c r="M42" i="118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M39" i="118"/>
  <c r="K43" i="118"/>
  <c r="K35" i="118"/>
  <c r="F30" i="118"/>
  <c r="K51" i="118"/>
  <c r="D29" i="118" l="1"/>
  <c r="D30" i="118" l="1"/>
  <c r="D99" i="118"/>
  <c r="M27" i="118"/>
  <c r="L27" i="118"/>
  <c r="K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sharedStrings.xml><?xml version="1.0" encoding="utf-8"?>
<sst xmlns="http://schemas.openxmlformats.org/spreadsheetml/2006/main" count="44" uniqueCount="38">
  <si>
    <t>P</t>
  </si>
  <si>
    <t>Физико - химические свойства флюида   PVT</t>
  </si>
  <si>
    <t>С</t>
  </si>
  <si>
    <t>%</t>
  </si>
  <si>
    <t>T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</si>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</sst>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5" fillId="0" borderId="0" xfId="0" applyFont="1"/>
    <xf numFmtId="2" fontId="0" fillId="3" borderId="2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'!$E$28:$E$53</c:f>
              <c:numCache>
                <c:formatCode>0</c:formatCode>
                <c:ptCount val="26"/>
                <c:pt idx="0">
                  <c:v>4391.5120376224659</c:v>
                </c:pt>
                <c:pt idx="1">
                  <c:v>904.20035238917603</c:v>
                </c:pt>
                <c:pt idx="2">
                  <c:v>467.27921635167581</c:v>
                </c:pt>
                <c:pt idx="3">
                  <c:v>248.5154013622934</c:v>
                </c:pt>
                <c:pt idx="4">
                  <c:v>139.62214237537529</c:v>
                </c:pt>
                <c:pt idx="5">
                  <c:v>104.11632695985338</c:v>
                </c:pt>
                <c:pt idx="6">
                  <c:v>87.013551683221934</c:v>
                </c:pt>
                <c:pt idx="7">
                  <c:v>77.256519686875777</c:v>
                </c:pt>
                <c:pt idx="8">
                  <c:v>71.148924372690871</c:v>
                </c:pt>
                <c:pt idx="9">
                  <c:v>67.107888431840408</c:v>
                </c:pt>
                <c:pt idx="10">
                  <c:v>64.347327650204249</c:v>
                </c:pt>
                <c:pt idx="11">
                  <c:v>63.79022169769771</c:v>
                </c:pt>
                <c:pt idx="12">
                  <c:v>63.615272837447684</c:v>
                </c:pt>
                <c:pt idx="13">
                  <c:v>63.47169311272107</c:v>
                </c:pt>
                <c:pt idx="14">
                  <c:v>63.351497011416718</c:v>
                </c:pt>
                <c:pt idx="15">
                  <c:v>63.249180789225058</c:v>
                </c:pt>
                <c:pt idx="16">
                  <c:v>63.160827885766231</c:v>
                </c:pt>
                <c:pt idx="17">
                  <c:v>63.083575267779999</c:v>
                </c:pt>
                <c:pt idx="18">
                  <c:v>63.015281518048091</c:v>
                </c:pt>
                <c:pt idx="19">
                  <c:v>62.954312965509921</c:v>
                </c:pt>
                <c:pt idx="20">
                  <c:v>62.899401620941084</c:v>
                </c:pt>
                <c:pt idx="21">
                  <c:v>62.849548282725522</c:v>
                </c:pt>
                <c:pt idx="22">
                  <c:v>62.8039549004394</c:v>
                </c:pt>
                <c:pt idx="23">
                  <c:v>62.761976383219647</c:v>
                </c:pt>
                <c:pt idx="24">
                  <c:v>62.723085629320131</c:v>
                </c:pt>
                <c:pt idx="25">
                  <c:v>62.686847730218247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'!$F$28:$F$53</c:f>
              <c:numCache>
                <c:formatCode>0.00</c:formatCode>
                <c:ptCount val="26"/>
                <c:pt idx="0">
                  <c:v>0.98793270966165647</c:v>
                </c:pt>
                <c:pt idx="1">
                  <c:v>0.94125151110898642</c:v>
                </c:pt>
                <c:pt idx="2">
                  <c:v>0.88590427083134249</c:v>
                </c:pt>
                <c:pt idx="3">
                  <c:v>0.78364910048452585</c:v>
                </c:pt>
                <c:pt idx="4">
                  <c:v>0.60729384514719098</c:v>
                </c:pt>
                <c:pt idx="5">
                  <c:v>0.4616900660023206</c:v>
                </c:pt>
                <c:pt idx="6">
                  <c:v>0.34051027000932615</c:v>
                </c:pt>
                <c:pt idx="7">
                  <c:v>0.23855116801020473</c:v>
                </c:pt>
                <c:pt idx="8">
                  <c:v>0.15159744052920571</c:v>
                </c:pt>
                <c:pt idx="9">
                  <c:v>7.6343027915348305E-2</c:v>
                </c:pt>
                <c:pt idx="10">
                  <c:v>1.0279407154448812E-2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'!$G$28:$G$53</c:f>
              <c:numCache>
                <c:formatCode>0.00</c:formatCode>
                <c:ptCount val="26"/>
                <c:pt idx="0">
                  <c:v>4.0574822364230649E-2</c:v>
                </c:pt>
                <c:pt idx="1">
                  <c:v>0.1893440087363846</c:v>
                </c:pt>
                <c:pt idx="2">
                  <c:v>0.34619325188466088</c:v>
                </c:pt>
                <c:pt idx="3">
                  <c:v>0.58039772610102403</c:v>
                </c:pt>
                <c:pt idx="4">
                  <c:v>0.84192882109720135</c:v>
                </c:pt>
                <c:pt idx="5">
                  <c:v>0.95659985043074536</c:v>
                </c:pt>
                <c:pt idx="6">
                  <c:v>1.0015398815906351</c:v>
                </c:pt>
                <c:pt idx="7">
                  <c:v>1.0120226232560241</c:v>
                </c:pt>
                <c:pt idx="8">
                  <c:v>1.0052527197285539</c:v>
                </c:pt>
                <c:pt idx="9">
                  <c:v>0.99003395359584967</c:v>
                </c:pt>
                <c:pt idx="10">
                  <c:v>0.97098242916736133</c:v>
                </c:pt>
                <c:pt idx="11">
                  <c:v>0.98793912415201102</c:v>
                </c:pt>
                <c:pt idx="12">
                  <c:v>1.0140076087362149</c:v>
                </c:pt>
                <c:pt idx="13">
                  <c:v>1.0427522794318631</c:v>
                </c:pt>
                <c:pt idx="14">
                  <c:v>1.0740125122644342</c:v>
                </c:pt>
                <c:pt idx="15">
                  <c:v>1.1076729021604708</c:v>
                </c:pt>
                <c:pt idx="16">
                  <c:v>1.1436545591427978</c:v>
                </c:pt>
                <c:pt idx="17">
                  <c:v>1.181903418610887</c:v>
                </c:pt>
                <c:pt idx="18">
                  <c:v>1.2223685247043523</c:v>
                </c:pt>
                <c:pt idx="19">
                  <c:v>1.2649628676068878</c:v>
                </c:pt>
                <c:pt idx="20">
                  <c:v>1.3095105811563781</c:v>
                </c:pt>
                <c:pt idx="21">
                  <c:v>1.3557177604113138</c:v>
                </c:pt>
                <c:pt idx="22">
                  <c:v>1.4032311292583468</c:v>
                </c:pt>
                <c:pt idx="23">
                  <c:v>1.4517824743738805</c:v>
                </c:pt>
                <c:pt idx="24">
                  <c:v>1.5012827064675198</c:v>
                </c:pt>
                <c:pt idx="25">
                  <c:v>1.55176118962929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'!$K$27</c:f>
              <c:strCache>
                <c:ptCount val="1"/>
                <c:pt idx="0">
                  <c:v>Р при 
βgas =0,25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'!$K$28:$K$53</c:f>
              <c:numCache>
                <c:formatCode>0</c:formatCode>
                <c:ptCount val="26"/>
                <c:pt idx="0">
                  <c:v>20.8740234375</c:v>
                </c:pt>
                <c:pt idx="1">
                  <c:v>63.5009765625</c:v>
                </c:pt>
                <c:pt idx="2">
                  <c:v>92.98095703125</c:v>
                </c:pt>
                <c:pt idx="3">
                  <c:v>123.44970703125</c:v>
                </c:pt>
                <c:pt idx="4">
                  <c:v>167.724609375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'!$L$27</c:f>
              <c:strCache>
                <c:ptCount val="1"/>
                <c:pt idx="0">
                  <c:v>Р при 
βgas =0,5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'!$L$28:$L$53</c:f>
              <c:numCache>
                <c:formatCode>0</c:formatCode>
                <c:ptCount val="26"/>
                <c:pt idx="0">
                  <c:v>8.69293212890625</c:v>
                </c:pt>
                <c:pt idx="1">
                  <c:v>32.62939453125</c:v>
                </c:pt>
                <c:pt idx="2">
                  <c:v>54.437255859375</c:v>
                </c:pt>
                <c:pt idx="3">
                  <c:v>76.3916015625</c:v>
                </c:pt>
                <c:pt idx="4">
                  <c:v>95.361328125</c:v>
                </c:pt>
                <c:pt idx="5">
                  <c:v>110.888671875</c:v>
                </c:pt>
                <c:pt idx="6">
                  <c:v>123.52294921875</c:v>
                </c:pt>
                <c:pt idx="7">
                  <c:v>135.9375</c:v>
                </c:pt>
                <c:pt idx="8">
                  <c:v>150.5859375</c:v>
                </c:pt>
                <c:pt idx="9">
                  <c:v>174.90234375</c:v>
                </c:pt>
                <c:pt idx="10">
                  <c:v>237.890625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'MF 1 '!$M$27</c:f>
              <c:strCache>
                <c:ptCount val="1"/>
                <c:pt idx="0">
                  <c:v>Р при 
βgas =0,75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'!$M$28:$M$53</c:f>
              <c:numCache>
                <c:formatCode>0</c:formatCode>
                <c:ptCount val="26"/>
                <c:pt idx="0">
                  <c:v>3.167724609375</c:v>
                </c:pt>
                <c:pt idx="1">
                  <c:v>13.421630859375</c:v>
                </c:pt>
                <c:pt idx="2">
                  <c:v>24.64599609375</c:v>
                </c:pt>
                <c:pt idx="3">
                  <c:v>35.5224609375</c:v>
                </c:pt>
                <c:pt idx="4">
                  <c:v>45.81298828125</c:v>
                </c:pt>
                <c:pt idx="5">
                  <c:v>55.5908203125</c:v>
                </c:pt>
                <c:pt idx="6">
                  <c:v>64.892578125</c:v>
                </c:pt>
                <c:pt idx="7">
                  <c:v>73.7548828125</c:v>
                </c:pt>
                <c:pt idx="8">
                  <c:v>82.03125</c:v>
                </c:pt>
                <c:pt idx="9">
                  <c:v>89.68505859375</c:v>
                </c:pt>
                <c:pt idx="10">
                  <c:v>96.6796875</c:v>
                </c:pt>
                <c:pt idx="11">
                  <c:v>103.125</c:v>
                </c:pt>
                <c:pt idx="12">
                  <c:v>108.9111328125</c:v>
                </c:pt>
                <c:pt idx="13">
                  <c:v>114.1845703125</c:v>
                </c:pt>
                <c:pt idx="14">
                  <c:v>119.05517578125</c:v>
                </c:pt>
                <c:pt idx="15">
                  <c:v>123.5595703125</c:v>
                </c:pt>
                <c:pt idx="16">
                  <c:v>127.77099609375</c:v>
                </c:pt>
                <c:pt idx="17">
                  <c:v>132.12890625</c:v>
                </c:pt>
                <c:pt idx="18">
                  <c:v>136.81640625</c:v>
                </c:pt>
                <c:pt idx="19">
                  <c:v>141.50390625</c:v>
                </c:pt>
                <c:pt idx="20">
                  <c:v>146.4111328125</c:v>
                </c:pt>
                <c:pt idx="21">
                  <c:v>151.6845703125</c:v>
                </c:pt>
                <c:pt idx="22">
                  <c:v>157.763671875</c:v>
                </c:pt>
                <c:pt idx="23">
                  <c:v>165.8203125</c:v>
                </c:pt>
                <c:pt idx="24">
                  <c:v>177.83203125</c:v>
                </c:pt>
                <c:pt idx="25">
                  <c:v>196.2890625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'!$G$98:$G$123</c:f>
              <c:numCache>
                <c:formatCode>0.000</c:formatCode>
                <c:ptCount val="26"/>
                <c:pt idx="0">
                  <c:v>3.6590463605066925</c:v>
                </c:pt>
                <c:pt idx="1">
                  <c:v>3.4223996970828314</c:v>
                </c:pt>
                <c:pt idx="2">
                  <c:v>3.1210920754921987</c:v>
                </c:pt>
                <c:pt idx="3">
                  <c:v>2.610680590953983</c:v>
                </c:pt>
                <c:pt idx="4">
                  <c:v>1.9330998132345878</c:v>
                </c:pt>
                <c:pt idx="5">
                  <c:v>1.5288611204918676</c:v>
                </c:pt>
                <c:pt idx="6">
                  <c:v>1.2663335238575619</c:v>
                </c:pt>
                <c:pt idx="7">
                  <c:v>1.0835253821497086</c:v>
                </c:pt>
                <c:pt idx="8">
                  <c:v>1.0151892569483763</c:v>
                </c:pt>
                <c:pt idx="9">
                  <c:v>1.0545227206187542</c:v>
                </c:pt>
                <c:pt idx="10">
                  <c:v>1.099793905122219</c:v>
                </c:pt>
                <c:pt idx="11">
                  <c:v>1.1504276850441697</c:v>
                </c:pt>
                <c:pt idx="12">
                  <c:v>1.2059613222382559</c:v>
                </c:pt>
                <c:pt idx="13">
                  <c:v>1.2659985356650543</c:v>
                </c:pt>
                <c:pt idx="14">
                  <c:v>1.3301802347454754</c:v>
                </c:pt>
                <c:pt idx="15">
                  <c:v>1.398165420235213</c:v>
                </c:pt>
                <c:pt idx="16">
                  <c:v>1.469618644016115</c:v>
                </c:pt>
                <c:pt idx="17">
                  <c:v>1.5442019106882179</c:v>
                </c:pt>
                <c:pt idx="18">
                  <c:v>1.6215697162604081</c:v>
                </c:pt>
                <c:pt idx="19">
                  <c:v>1.7013663805803496</c:v>
                </c:pt>
                <c:pt idx="20">
                  <c:v>1.7832251010232323</c:v>
                </c:pt>
                <c:pt idx="21">
                  <c:v>1.8667683185510673</c:v>
                </c:pt>
                <c:pt idx="22">
                  <c:v>1.9516090887099746</c:v>
                </c:pt>
                <c:pt idx="23">
                  <c:v>2.0373532149446416</c:v>
                </c:pt>
                <c:pt idx="24">
                  <c:v>2.1236019446382008</c:v>
                </c:pt>
                <c:pt idx="25">
                  <c:v>2.2099550584076959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'!$E$98:$E$123</c:f>
              <c:numCache>
                <c:formatCode>0.00</c:formatCode>
                <c:ptCount val="26"/>
                <c:pt idx="0">
                  <c:v>4.0574822364230649E-2</c:v>
                </c:pt>
                <c:pt idx="1">
                  <c:v>0.1893440087363846</c:v>
                </c:pt>
                <c:pt idx="2">
                  <c:v>0.34619325188466088</c:v>
                </c:pt>
                <c:pt idx="3">
                  <c:v>0.58039772610102403</c:v>
                </c:pt>
                <c:pt idx="4">
                  <c:v>0.84192882109720135</c:v>
                </c:pt>
                <c:pt idx="5">
                  <c:v>0.95659985043074536</c:v>
                </c:pt>
                <c:pt idx="6">
                  <c:v>1.0015398815906351</c:v>
                </c:pt>
                <c:pt idx="7">
                  <c:v>1.0120226232560241</c:v>
                </c:pt>
                <c:pt idx="8">
                  <c:v>1.0052527197285539</c:v>
                </c:pt>
                <c:pt idx="9">
                  <c:v>0.99003395359584967</c:v>
                </c:pt>
                <c:pt idx="10">
                  <c:v>0.97098242916736133</c:v>
                </c:pt>
                <c:pt idx="11">
                  <c:v>0.98793912415201102</c:v>
                </c:pt>
                <c:pt idx="12">
                  <c:v>1.0140076087362149</c:v>
                </c:pt>
                <c:pt idx="13">
                  <c:v>1.0427522794318631</c:v>
                </c:pt>
                <c:pt idx="14">
                  <c:v>1.0740125122644342</c:v>
                </c:pt>
                <c:pt idx="15">
                  <c:v>1.1076729021604708</c:v>
                </c:pt>
                <c:pt idx="16">
                  <c:v>1.1436545591427978</c:v>
                </c:pt>
                <c:pt idx="17">
                  <c:v>1.181903418610887</c:v>
                </c:pt>
                <c:pt idx="18">
                  <c:v>1.2223685247043523</c:v>
                </c:pt>
                <c:pt idx="19">
                  <c:v>1.2649628676068878</c:v>
                </c:pt>
                <c:pt idx="20">
                  <c:v>1.3095105811563781</c:v>
                </c:pt>
                <c:pt idx="21">
                  <c:v>1.3557177604113138</c:v>
                </c:pt>
                <c:pt idx="22">
                  <c:v>1.4032311292583468</c:v>
                </c:pt>
                <c:pt idx="23">
                  <c:v>1.4517824743738805</c:v>
                </c:pt>
                <c:pt idx="24">
                  <c:v>1.5012827064675198</c:v>
                </c:pt>
                <c:pt idx="25">
                  <c:v>1.55176118962929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Mumix_cP"/>
      <definedName name="MF_p_gas_fraction_atma"/>
      <definedName name="MF_Qmix_m3day"/>
      <definedName name="PVT_encode_string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B123"/>
  <sheetViews>
    <sheetView tabSelected="1" zoomScale="85" zoomScaleNormal="85" workbookViewId="0">
      <selection activeCell="A25" sqref="A25"/>
    </sheetView>
  </sheetViews>
  <sheetFormatPr defaultRowHeight="12.75" outlineLevelRow="1" x14ac:dyDescent="0.35"/>
  <cols>
    <col min="2" max="2" width="26.265625" customWidth="1"/>
    <col min="3" max="3" width="12.265625" customWidth="1"/>
    <col min="4" max="4" width="9.86328125" customWidth="1"/>
    <col min="5" max="5" width="11.265625" customWidth="1"/>
    <col min="6" max="6" width="9.86328125" customWidth="1"/>
    <col min="7" max="7" width="10.265625" customWidth="1"/>
    <col min="8" max="8" width="12.265625" customWidth="1"/>
    <col min="10" max="10" width="13.86328125" customWidth="1"/>
    <col min="11" max="11" width="11.265625" customWidth="1"/>
    <col min="12" max="13" width="10.1328125" customWidth="1"/>
    <col min="23" max="26" width="9.1328125" customWidth="1"/>
    <col min="27" max="27" width="5.86328125" customWidth="1"/>
    <col min="28" max="28" width="9.1328125" hidden="1" customWidth="1"/>
    <col min="29" max="33" width="9.1328125" customWidth="1"/>
  </cols>
  <sheetData>
    <row r="1" spans="1:7" ht="13.15" x14ac:dyDescent="0.4">
      <c r="A1" s="1" t="s">
        <v>21</v>
      </c>
      <c r="F1" t="s">
        <v>22</v>
      </c>
      <c r="G1" t="str">
        <f>[1]!getUFVersion()</f>
        <v>7.7</v>
      </c>
    </row>
    <row r="2" spans="1:7" x14ac:dyDescent="0.35">
      <c r="A2" t="s">
        <v>13</v>
      </c>
    </row>
    <row r="6" spans="1:7" ht="13.15" x14ac:dyDescent="0.4">
      <c r="A6" s="1" t="s">
        <v>1</v>
      </c>
    </row>
    <row r="7" spans="1:7" ht="16.5" outlineLevel="1" x14ac:dyDescent="0.55000000000000004">
      <c r="B7" s="16" t="s">
        <v>24</v>
      </c>
      <c r="C7" s="2">
        <v>0.87</v>
      </c>
      <c r="D7" s="11"/>
      <c r="E7" s="12">
        <f>gamma_oil_*1000</f>
        <v>870</v>
      </c>
      <c r="F7" s="14" t="s">
        <v>35</v>
      </c>
    </row>
    <row r="8" spans="1:7" ht="16.5" outlineLevel="1" x14ac:dyDescent="0.55000000000000004">
      <c r="B8" s="14" t="s">
        <v>25</v>
      </c>
      <c r="C8" s="2">
        <v>1</v>
      </c>
      <c r="D8" s="11"/>
      <c r="E8" s="12">
        <f>gamma_wat_*1000</f>
        <v>1000</v>
      </c>
      <c r="F8" s="14" t="s">
        <v>35</v>
      </c>
    </row>
    <row r="9" spans="1:7" ht="16.5" outlineLevel="1" x14ac:dyDescent="0.55000000000000004">
      <c r="B9" s="14" t="s">
        <v>26</v>
      </c>
      <c r="C9" s="2">
        <v>0.8</v>
      </c>
      <c r="D9" s="11"/>
      <c r="E9" s="12">
        <f>gamma_gas_*1.22</f>
        <v>0.97599999999999998</v>
      </c>
      <c r="F9" s="14" t="s">
        <v>35</v>
      </c>
    </row>
    <row r="10" spans="1:7" ht="16.5" outlineLevel="1" x14ac:dyDescent="0.55000000000000004">
      <c r="B10" s="17" t="s">
        <v>27</v>
      </c>
      <c r="C10" s="2">
        <v>80</v>
      </c>
      <c r="D10" s="14" t="s">
        <v>23</v>
      </c>
      <c r="E10" s="13">
        <f>Rsb_/gamma_oil_</f>
        <v>91.954022988505741</v>
      </c>
      <c r="F10" s="14" t="s">
        <v>36</v>
      </c>
    </row>
    <row r="11" spans="1:7" ht="16.5" outlineLevel="1" x14ac:dyDescent="0.55000000000000004">
      <c r="B11" s="17" t="s">
        <v>28</v>
      </c>
      <c r="C11" s="2">
        <v>80</v>
      </c>
      <c r="D11" s="14" t="s">
        <v>23</v>
      </c>
      <c r="E11" s="13">
        <f>Rsb_/gamma_oil_</f>
        <v>91.954022988505741</v>
      </c>
      <c r="F11" s="14" t="s">
        <v>36</v>
      </c>
    </row>
    <row r="12" spans="1:7" ht="15.75" outlineLevel="1" x14ac:dyDescent="0.55000000000000004">
      <c r="B12" s="14" t="s">
        <v>29</v>
      </c>
      <c r="C12" s="2">
        <v>120</v>
      </c>
      <c r="D12" s="11" t="s">
        <v>7</v>
      </c>
      <c r="E12" s="13">
        <f>Pb_*1.01325</f>
        <v>121.59</v>
      </c>
      <c r="F12" s="15" t="s">
        <v>8</v>
      </c>
    </row>
    <row r="13" spans="1:7" ht="15.75" outlineLevel="1" x14ac:dyDescent="0.55000000000000004">
      <c r="B13" s="14" t="s">
        <v>30</v>
      </c>
      <c r="C13" s="2">
        <v>100</v>
      </c>
      <c r="D13" s="11" t="s">
        <v>2</v>
      </c>
      <c r="E13" s="13">
        <f>Tres_*9/5+32</f>
        <v>212</v>
      </c>
      <c r="F13" s="15" t="s">
        <v>9</v>
      </c>
    </row>
    <row r="14" spans="1:7" ht="16.5" outlineLevel="1" x14ac:dyDescent="0.55000000000000004">
      <c r="B14" s="17" t="s">
        <v>31</v>
      </c>
      <c r="C14" s="2">
        <v>1.2</v>
      </c>
      <c r="D14" s="14" t="s">
        <v>23</v>
      </c>
    </row>
    <row r="15" spans="1:7" ht="15.75" outlineLevel="1" x14ac:dyDescent="0.55000000000000004">
      <c r="B15" s="18" t="s">
        <v>32</v>
      </c>
      <c r="C15" s="2">
        <v>1</v>
      </c>
      <c r="D15" s="11" t="s">
        <v>6</v>
      </c>
    </row>
    <row r="16" spans="1:7" ht="13.15" x14ac:dyDescent="0.4">
      <c r="A16" s="1" t="s">
        <v>15</v>
      </c>
    </row>
    <row r="17" spans="2:20" ht="15.4" x14ac:dyDescent="0.5">
      <c r="B17" s="18" t="s">
        <v>33</v>
      </c>
      <c r="C17" s="2">
        <v>50</v>
      </c>
      <c r="D17" s="14" t="s">
        <v>34</v>
      </c>
    </row>
    <row r="18" spans="2:20" ht="15" x14ac:dyDescent="0.5">
      <c r="B18" s="18" t="s">
        <v>37</v>
      </c>
      <c r="C18" s="2">
        <v>10</v>
      </c>
      <c r="D18" s="11" t="s">
        <v>3</v>
      </c>
    </row>
    <row r="19" spans="2:20" x14ac:dyDescent="0.35">
      <c r="B19" s="4"/>
    </row>
    <row r="20" spans="2:20" x14ac:dyDescent="0.35">
      <c r="B20" s="22" t="s">
        <v>19</v>
      </c>
      <c r="C20" s="24" t="str">
        <f>[1]!PVT_encode_string(gamma_gas_,gamma_oil_,gamma_wat_,Rsb_,Rp_,Pb_,Tres_,Bob_,muob_)</f>
        <v>gamma_gas:0,800;gamma_oil:0,870;gamma_wat:1,000;rsb_m3m3:80,000;rp_m3m3:80,000;pb_atma:120,000;tres_C:100,000;bob_m3m3:1,200;muob_cP:1,000;PVTcorr:0;ksep_fr:0,000;pksep_atma:-1,000;tksep_C:-1,000;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4" spans="2:20" outlineLevel="1" x14ac:dyDescent="0.35"/>
    <row r="25" spans="2:20" outlineLevel="1" x14ac:dyDescent="0.35"/>
    <row r="26" spans="2:20" outlineLevel="1" x14ac:dyDescent="0.35">
      <c r="K26" s="2">
        <v>0.25</v>
      </c>
      <c r="L26" s="2">
        <v>0.5</v>
      </c>
      <c r="M26" s="2">
        <v>0.75</v>
      </c>
    </row>
    <row r="27" spans="2:20" ht="32.1" customHeight="1" outlineLevel="1" x14ac:dyDescent="0.65">
      <c r="C27" s="19" t="s">
        <v>0</v>
      </c>
      <c r="D27" s="19" t="s">
        <v>4</v>
      </c>
      <c r="E27" s="19" t="s">
        <v>11</v>
      </c>
      <c r="F27" s="20" t="s">
        <v>10</v>
      </c>
      <c r="G27" s="21" t="s">
        <v>12</v>
      </c>
      <c r="I27" s="19" t="s">
        <v>14</v>
      </c>
      <c r="J27" s="23" t="s">
        <v>20</v>
      </c>
      <c r="K27" s="22" t="str">
        <f>"Р при 
βgas ="&amp;betta_gas1_</f>
        <v>Р при 
βgas =0,25</v>
      </c>
      <c r="L27" s="22" t="str">
        <f>"Р при 
βgas ="&amp;betta_gas2_</f>
        <v>Р при 
βgas =0,5</v>
      </c>
      <c r="M27" s="22" t="str">
        <f>"Р при 
βgas ="&amp;betta_gas3_</f>
        <v>Р при 
βgas =0,75</v>
      </c>
      <c r="O27" s="5"/>
      <c r="P27" s="5"/>
    </row>
    <row r="28" spans="2:20" outlineLevel="1" x14ac:dyDescent="0.35">
      <c r="C28" s="2">
        <v>1</v>
      </c>
      <c r="D28" s="2">
        <v>80</v>
      </c>
      <c r="E28" s="8">
        <f>[1]!MF_Qmix_m3day(Q_,fw_,C28,D28,PVRstr1_)</f>
        <v>4391.5120376224659</v>
      </c>
      <c r="F28" s="9">
        <f>[1]!MF_gas_fraction_d(C28,D28,fw_,PVRstr1_)</f>
        <v>0.98793270966165647</v>
      </c>
      <c r="G28" s="9">
        <f>[1]!MF_Mumix_cP(Q_,fw_,C28,D28,PVRstr1_)</f>
        <v>4.0574822364230649E-2</v>
      </c>
      <c r="I28" s="2">
        <v>10</v>
      </c>
      <c r="J28" s="25" t="str">
        <f>[1]!PVT_encode_string(gamma_gas_,gamma_oil_,gamma_wat_,Rsb_,I28,Pb_,Tres_,Bob_,muob_)</f>
        <v>gamma_gas:0,800;gamma_oil:0,870;gamma_wat:1,000;rsb_m3m3:80,000;rp_m3m3:10,000;pb_atma:120,000;tres_C:100,000;bob_m3m3:1,200;muob_cP:1,000;PVTcorr:0;ksep_fr:0,000;pksep_atma:-1,000;tksep_C:-1,000;</v>
      </c>
      <c r="K28" s="8">
        <f>[1]!MF_p_gas_fraction_atma(betta_gas1_,20,fw_,J28)</f>
        <v>20.8740234375</v>
      </c>
      <c r="L28" s="8">
        <f>[1]!MF_p_gas_fraction_atma(betta_gas2_,20,fw_,J28)</f>
        <v>8.69293212890625</v>
      </c>
      <c r="M28" s="8">
        <f>[1]!MF_p_gas_fraction_atma(betta_gas3_,20,fw_,J28)</f>
        <v>3.167724609375</v>
      </c>
      <c r="O28" s="5"/>
      <c r="P28" s="5"/>
    </row>
    <row r="29" spans="2:20" outlineLevel="1" x14ac:dyDescent="0.35">
      <c r="C29" s="2">
        <v>5</v>
      </c>
      <c r="D29" s="2">
        <f>D28</f>
        <v>80</v>
      </c>
      <c r="E29" s="8">
        <f>[1]!MF_Qmix_m3day(Q_,fw_,C29,D29,PVRstr1_)</f>
        <v>904.20035238917603</v>
      </c>
      <c r="F29" s="9">
        <f>[1]!MF_gas_fraction_d(C29,D29,fw_,PVRstr1_)</f>
        <v>0.94125151110898642</v>
      </c>
      <c r="G29" s="9">
        <f>[1]!MF_Mumix_cP(Q_,fw_,C29,D29,PVRstr1_)</f>
        <v>0.1893440087363846</v>
      </c>
      <c r="I29" s="2">
        <v>50</v>
      </c>
      <c r="J29" s="25" t="str">
        <f>[1]!PVT_encode_string(gamma_gas_,gamma_oil_,gamma_wat_,Rsb_,I29,Pb_,Tres_,Bob_,muob_)</f>
        <v>gamma_gas:0,800;gamma_oil:0,870;gamma_wat:1,000;rsb_m3m3:80,000;rp_m3m3:50,000;pb_atma:120,000;tres_C:100,000;bob_m3m3:1,200;muob_cP:1,000;PVTcorr:0;ksep_fr:0,000;pksep_atma:-1,000;tksep_C:-1,000;</v>
      </c>
      <c r="K29" s="8">
        <f>[1]!MF_p_gas_fraction_atma(betta_gas1_,20,fw_,J29)</f>
        <v>63.5009765625</v>
      </c>
      <c r="L29" s="8">
        <f>[1]!MF_p_gas_fraction_atma(betta_gas2_,20,fw_,J29)</f>
        <v>32.62939453125</v>
      </c>
      <c r="M29" s="8">
        <f>[1]!MF_p_gas_fraction_atma(betta_gas3_,20,fw_,J29)</f>
        <v>13.421630859375</v>
      </c>
      <c r="O29" s="5"/>
      <c r="P29" s="5"/>
    </row>
    <row r="30" spans="2:20" outlineLevel="1" x14ac:dyDescent="0.35">
      <c r="C30" s="2">
        <v>10</v>
      </c>
      <c r="D30" s="2">
        <f t="shared" ref="D30:D53" si="0">D29</f>
        <v>80</v>
      </c>
      <c r="E30" s="8">
        <f>[1]!MF_Qmix_m3day(Q_,fw_,C30,D30,PVRstr1_)</f>
        <v>467.27921635167581</v>
      </c>
      <c r="F30" s="9">
        <f>[1]!MF_gas_fraction_d(C30,D30,fw_,PVRstr1_)</f>
        <v>0.88590427083134249</v>
      </c>
      <c r="G30" s="9">
        <f>[1]!MF_Mumix_cP(Q_,fw_,C30,D30,PVRstr1_)</f>
        <v>0.34619325188466088</v>
      </c>
      <c r="I30" s="2">
        <v>100</v>
      </c>
      <c r="J30" s="25" t="str">
        <f>[1]!PVT_encode_string(gamma_gas_,gamma_oil_,gamma_wat_,Rsb_,I30,Pb_,Tres_,Bob_,muob_)</f>
        <v>gamma_gas:0,800;gamma_oil:0,870;gamma_wat:1,000;rsb_m3m3:80,000;rp_m3m3:100,000;pb_atma:120,000;tres_C:100,000;bob_m3m3:1,200;muob_cP:1,000;PVTcorr:0;ksep_fr:0,000;pksep_atma:-1,000;tksep_C:-1,000;</v>
      </c>
      <c r="K30" s="8">
        <f>[1]!MF_p_gas_fraction_atma(betta_gas1_,20,fw_,J30)</f>
        <v>92.98095703125</v>
      </c>
      <c r="L30" s="8">
        <f>[1]!MF_p_gas_fraction_atma(betta_gas2_,20,fw_,J30)</f>
        <v>54.437255859375</v>
      </c>
      <c r="M30" s="8">
        <f>[1]!MF_p_gas_fraction_atma(betta_gas3_,20,fw_,J30)</f>
        <v>24.64599609375</v>
      </c>
      <c r="O30" s="5"/>
      <c r="P30" s="5"/>
    </row>
    <row r="31" spans="2:20" outlineLevel="1" x14ac:dyDescent="0.35">
      <c r="C31" s="2">
        <v>20</v>
      </c>
      <c r="D31" s="2">
        <f t="shared" si="0"/>
        <v>80</v>
      </c>
      <c r="E31" s="8">
        <f>[1]!MF_Qmix_m3day(Q_,fw_,C31,D31,PVRstr1_)</f>
        <v>248.5154013622934</v>
      </c>
      <c r="F31" s="9">
        <f>[1]!MF_gas_fraction_d(C31,D31,fw_,PVRstr1_)</f>
        <v>0.78364910048452585</v>
      </c>
      <c r="G31" s="9">
        <f>[1]!MF_Mumix_cP(Q_,fw_,C31,D31,PVRstr1_)</f>
        <v>0.58039772610102403</v>
      </c>
      <c r="I31" s="2">
        <v>150</v>
      </c>
      <c r="J31" s="25" t="str">
        <f>[1]!PVT_encode_string(gamma_gas_,gamma_oil_,gamma_wat_,Rsb_,I31,Pb_,Tres_,Bob_,muob_)</f>
        <v>gamma_gas:0,800;gamma_oil:0,870;gamma_wat:1,000;rsb_m3m3:80,000;rp_m3m3:150,000;pb_atma:120,000;tres_C:100,000;bob_m3m3:1,200;muob_cP:1,000;PVTcorr:0;ksep_fr:0,000;pksep_atma:-1,000;tksep_C:-1,000;</v>
      </c>
      <c r="K31" s="8">
        <f>[1]!MF_p_gas_fraction_atma(betta_gas1_,20,fw_,J31)</f>
        <v>123.44970703125</v>
      </c>
      <c r="L31" s="8">
        <f>[1]!MF_p_gas_fraction_atma(betta_gas2_,20,fw_,J31)</f>
        <v>76.3916015625</v>
      </c>
      <c r="M31" s="8">
        <f>[1]!MF_p_gas_fraction_atma(betta_gas3_,20,fw_,J31)</f>
        <v>35.5224609375</v>
      </c>
      <c r="O31" s="5"/>
      <c r="P31" s="5"/>
    </row>
    <row r="32" spans="2:20" outlineLevel="1" x14ac:dyDescent="0.35">
      <c r="C32" s="2">
        <v>40</v>
      </c>
      <c r="D32" s="2">
        <f t="shared" si="0"/>
        <v>80</v>
      </c>
      <c r="E32" s="8">
        <f>[1]!MF_Qmix_m3day(Q_,fw_,C32,D32,PVRstr1_)</f>
        <v>139.62214237537529</v>
      </c>
      <c r="F32" s="9">
        <f>[1]!MF_gas_fraction_d(C32,D32,fw_,PVRstr1_)</f>
        <v>0.60729384514719098</v>
      </c>
      <c r="G32" s="9">
        <f>[1]!MF_Mumix_cP(Q_,fw_,C32,D32,PVRstr1_)</f>
        <v>0.84192882109720135</v>
      </c>
      <c r="I32" s="2">
        <v>200</v>
      </c>
      <c r="J32" s="25" t="str">
        <f>[1]!PVT_encode_string(gamma_gas_,gamma_oil_,gamma_wat_,Rsb_,I32,Pb_,Tres_,Bob_,muob_)</f>
        <v>gamma_gas:0,800;gamma_oil:0,870;gamma_wat:1,000;rsb_m3m3:80,000;rp_m3m3:200,000;pb_atma:120,000;tres_C:100,000;bob_m3m3:1,200;muob_cP:1,000;PVTcorr:0;ksep_fr:0,000;pksep_atma:-1,000;tksep_C:-1,000;</v>
      </c>
      <c r="K32" s="8">
        <f>[1]!MF_p_gas_fraction_atma(betta_gas1_,20,fw_,J32)</f>
        <v>167.724609375</v>
      </c>
      <c r="L32" s="8">
        <f>[1]!MF_p_gas_fraction_atma(betta_gas2_,20,fw_,J32)</f>
        <v>95.361328125</v>
      </c>
      <c r="M32" s="8">
        <f>[1]!MF_p_gas_fraction_atma(betta_gas3_,20,fw_,J32)</f>
        <v>45.81298828125</v>
      </c>
      <c r="O32" s="5"/>
      <c r="P32" s="5"/>
    </row>
    <row r="33" spans="3:16" outlineLevel="1" x14ac:dyDescent="0.35">
      <c r="C33" s="2">
        <v>60</v>
      </c>
      <c r="D33" s="2">
        <f t="shared" si="0"/>
        <v>80</v>
      </c>
      <c r="E33" s="8">
        <f>[1]!MF_Qmix_m3day(Q_,fw_,C33,D33,PVRstr1_)</f>
        <v>104.11632695985338</v>
      </c>
      <c r="F33" s="9">
        <f>[1]!MF_gas_fraction_d(C33,D33,fw_,PVRstr1_)</f>
        <v>0.4616900660023206</v>
      </c>
      <c r="G33" s="9">
        <f>[1]!MF_Mumix_cP(Q_,fw_,C33,D33,PVRstr1_)</f>
        <v>0.95659985043074536</v>
      </c>
      <c r="I33" s="2">
        <v>250</v>
      </c>
      <c r="J33" s="25" t="str">
        <f>[1]!PVT_encode_string(gamma_gas_,gamma_oil_,gamma_wat_,Rsb_,I33,Pb_,Tres_,Bob_,muob_)</f>
        <v>gamma_gas:0,800;gamma_oil:0,870;gamma_wat:1,000;rsb_m3m3:80,000;rp_m3m3:250,000;pb_atma:120,000;tres_C:100,000;bob_m3m3:1,200;muob_cP:1,000;PVTcorr:0;ksep_fr:0,000;pksep_atma:-1,000;tksep_C:-1,000;</v>
      </c>
      <c r="K33" s="8">
        <f>[1]!MF_p_gas_fraction_atma(betta_gas1_,20,fw_,J33)</f>
        <v>300</v>
      </c>
      <c r="L33" s="8">
        <f>[1]!MF_p_gas_fraction_atma(betta_gas2_,20,fw_,J33)</f>
        <v>110.888671875</v>
      </c>
      <c r="M33" s="8">
        <f>[1]!MF_p_gas_fraction_atma(betta_gas3_,20,fw_,J33)</f>
        <v>55.5908203125</v>
      </c>
      <c r="O33" s="5"/>
      <c r="P33" s="5"/>
    </row>
    <row r="34" spans="3:16" outlineLevel="1" x14ac:dyDescent="0.35">
      <c r="C34" s="2">
        <v>80</v>
      </c>
      <c r="D34" s="2">
        <f t="shared" si="0"/>
        <v>80</v>
      </c>
      <c r="E34" s="8">
        <f>[1]!MF_Qmix_m3day(Q_,fw_,C34,D34,PVRstr1_)</f>
        <v>87.013551683221934</v>
      </c>
      <c r="F34" s="9">
        <f>[1]!MF_gas_fraction_d(C34,D34,fw_,PVRstr1_)</f>
        <v>0.34051027000932615</v>
      </c>
      <c r="G34" s="9">
        <f>[1]!MF_Mumix_cP(Q_,fw_,C34,D34,PVRstr1_)</f>
        <v>1.0015398815906351</v>
      </c>
      <c r="I34" s="2">
        <v>300</v>
      </c>
      <c r="J34" s="25" t="str">
        <f>[1]!PVT_encode_string(gamma_gas_,gamma_oil_,gamma_wat_,Rsb_,I34,Pb_,Tres_,Bob_,muob_)</f>
        <v>gamma_gas:0,800;gamma_oil:0,870;gamma_wat:1,000;rsb_m3m3:80,000;rp_m3m3:300,000;pb_atma:120,000;tres_C:100,000;bob_m3m3:1,200;muob_cP:1,000;PVTcorr:0;ksep_fr:0,000;pksep_atma:-1,000;tksep_C:-1,000;</v>
      </c>
      <c r="K34" s="8">
        <f>[1]!MF_p_gas_fraction_atma(betta_gas1_,20,fw_,J34)</f>
        <v>300</v>
      </c>
      <c r="L34" s="8">
        <f>[1]!MF_p_gas_fraction_atma(betta_gas2_,20,fw_,J34)</f>
        <v>123.52294921875</v>
      </c>
      <c r="M34" s="8">
        <f>[1]!MF_p_gas_fraction_atma(betta_gas3_,20,fw_,J34)</f>
        <v>64.892578125</v>
      </c>
      <c r="O34" s="5"/>
      <c r="P34" s="5"/>
    </row>
    <row r="35" spans="3:16" outlineLevel="1" x14ac:dyDescent="0.35">
      <c r="C35" s="2">
        <v>100</v>
      </c>
      <c r="D35" s="2">
        <f t="shared" si="0"/>
        <v>80</v>
      </c>
      <c r="E35" s="8">
        <f>[1]!MF_Qmix_m3day(Q_,fw_,C35,D35,PVRstr1_)</f>
        <v>77.256519686875777</v>
      </c>
      <c r="F35" s="9">
        <f>[1]!MF_gas_fraction_d(C35,D35,fw_,PVRstr1_)</f>
        <v>0.23855116801020473</v>
      </c>
      <c r="G35" s="9">
        <f>[1]!MF_Mumix_cP(Q_,fw_,C35,D35,PVRstr1_)</f>
        <v>1.0120226232560241</v>
      </c>
      <c r="I35" s="2">
        <v>350</v>
      </c>
      <c r="J35" s="25" t="str">
        <f>[1]!PVT_encode_string(gamma_gas_,gamma_oil_,gamma_wat_,Rsb_,I35,Pb_,Tres_,Bob_,muob_)</f>
        <v>gamma_gas:0,800;gamma_oil:0,870;gamma_wat:1,000;rsb_m3m3:80,000;rp_m3m3:350,000;pb_atma:120,000;tres_C:100,000;bob_m3m3:1,200;muob_cP:1,000;PVTcorr:0;ksep_fr:0,000;pksep_atma:-1,000;tksep_C:-1,000;</v>
      </c>
      <c r="K35" s="8">
        <f>[1]!MF_p_gas_fraction_atma(betta_gas1_,20,fw_,J35)</f>
        <v>300</v>
      </c>
      <c r="L35" s="8">
        <f>[1]!MF_p_gas_fraction_atma(betta_gas2_,20,fw_,J35)</f>
        <v>135.9375</v>
      </c>
      <c r="M35" s="8">
        <f>[1]!MF_p_gas_fraction_atma(betta_gas3_,20,fw_,J35)</f>
        <v>73.7548828125</v>
      </c>
      <c r="O35" s="5"/>
      <c r="P35" s="5"/>
    </row>
    <row r="36" spans="3:16" outlineLevel="1" x14ac:dyDescent="0.35">
      <c r="C36" s="2">
        <v>120</v>
      </c>
      <c r="D36" s="2">
        <f t="shared" si="0"/>
        <v>80</v>
      </c>
      <c r="E36" s="8">
        <f>[1]!MF_Qmix_m3day(Q_,fw_,C36,D36,PVRstr1_)</f>
        <v>71.148924372690871</v>
      </c>
      <c r="F36" s="9">
        <f>[1]!MF_gas_fraction_d(C36,D36,fw_,PVRstr1_)</f>
        <v>0.15159744052920571</v>
      </c>
      <c r="G36" s="9">
        <f>[1]!MF_Mumix_cP(Q_,fw_,C36,D36,PVRstr1_)</f>
        <v>1.0052527197285539</v>
      </c>
      <c r="I36" s="2">
        <v>400</v>
      </c>
      <c r="J36" s="25" t="str">
        <f>[1]!PVT_encode_string(gamma_gas_,gamma_oil_,gamma_wat_,Rsb_,I36,Pb_,Tres_,Bob_,muob_)</f>
        <v>gamma_gas:0,800;gamma_oil:0,870;gamma_wat:1,000;rsb_m3m3:80,000;rp_m3m3:400,000;pb_atma:120,000;tres_C:100,000;bob_m3m3:1,200;muob_cP:1,000;PVTcorr:0;ksep_fr:0,000;pksep_atma:-1,000;tksep_C:-1,000;</v>
      </c>
      <c r="K36" s="8">
        <f>[1]!MF_p_gas_fraction_atma(betta_gas1_,20,fw_,J36)</f>
        <v>300</v>
      </c>
      <c r="L36" s="8">
        <f>[1]!MF_p_gas_fraction_atma(betta_gas2_,20,fw_,J36)</f>
        <v>150.5859375</v>
      </c>
      <c r="M36" s="8">
        <f>[1]!MF_p_gas_fraction_atma(betta_gas3_,20,fw_,J36)</f>
        <v>82.03125</v>
      </c>
      <c r="O36" s="5"/>
      <c r="P36" s="5"/>
    </row>
    <row r="37" spans="3:16" outlineLevel="1" x14ac:dyDescent="0.35">
      <c r="C37" s="2">
        <v>140</v>
      </c>
      <c r="D37" s="2">
        <f t="shared" si="0"/>
        <v>80</v>
      </c>
      <c r="E37" s="8">
        <f>[1]!MF_Qmix_m3day(Q_,fw_,C37,D37,PVRstr1_)</f>
        <v>67.107888431840408</v>
      </c>
      <c r="F37" s="9">
        <f>[1]!MF_gas_fraction_d(C37,D37,fw_,PVRstr1_)</f>
        <v>7.6343027915348305E-2</v>
      </c>
      <c r="G37" s="9">
        <f>[1]!MF_Mumix_cP(Q_,fw_,C37,D37,PVRstr1_)</f>
        <v>0.99003395359584967</v>
      </c>
      <c r="I37" s="2">
        <v>450</v>
      </c>
      <c r="J37" s="25" t="str">
        <f>[1]!PVT_encode_string(gamma_gas_,gamma_oil_,gamma_wat_,Rsb_,I37,Pb_,Tres_,Bob_,muob_)</f>
        <v>gamma_gas:0,800;gamma_oil:0,870;gamma_wat:1,000;rsb_m3m3:80,000;rp_m3m3:450,000;pb_atma:120,000;tres_C:100,000;bob_m3m3:1,200;muob_cP:1,000;PVTcorr:0;ksep_fr:0,000;pksep_atma:-1,000;tksep_C:-1,000;</v>
      </c>
      <c r="K37" s="8">
        <f>[1]!MF_p_gas_fraction_atma(betta_gas1_,20,fw_,J37)</f>
        <v>300</v>
      </c>
      <c r="L37" s="8">
        <f>[1]!MF_p_gas_fraction_atma(betta_gas2_,20,fw_,J37)</f>
        <v>174.90234375</v>
      </c>
      <c r="M37" s="8">
        <f>[1]!MF_p_gas_fraction_atma(betta_gas3_,20,fw_,J37)</f>
        <v>89.68505859375</v>
      </c>
      <c r="O37" s="5"/>
      <c r="P37" s="5"/>
    </row>
    <row r="38" spans="3:16" outlineLevel="1" x14ac:dyDescent="0.35">
      <c r="C38" s="2">
        <v>160</v>
      </c>
      <c r="D38" s="2">
        <f t="shared" si="0"/>
        <v>80</v>
      </c>
      <c r="E38" s="8">
        <f>[1]!MF_Qmix_m3day(Q_,fw_,C38,D38,PVRstr1_)</f>
        <v>64.347327650204249</v>
      </c>
      <c r="F38" s="9">
        <f>[1]!MF_gas_fraction_d(C38,D38,fw_,PVRstr1_)</f>
        <v>1.0279407154448812E-2</v>
      </c>
      <c r="G38" s="9">
        <f>[1]!MF_Mumix_cP(Q_,fw_,C38,D38,PVRstr1_)</f>
        <v>0.97098242916736133</v>
      </c>
      <c r="I38" s="2">
        <v>500</v>
      </c>
      <c r="J38" s="25" t="str">
        <f>[1]!PVT_encode_string(gamma_gas_,gamma_oil_,gamma_wat_,Rsb_,I38,Pb_,Tres_,Bob_,muob_)</f>
        <v>gamma_gas:0,800;gamma_oil:0,870;gamma_wat:1,000;rsb_m3m3:80,000;rp_m3m3:500,000;pb_atma:120,000;tres_C:100,000;bob_m3m3:1,200;muob_cP:1,000;PVTcorr:0;ksep_fr:0,000;pksep_atma:-1,000;tksep_C:-1,000;</v>
      </c>
      <c r="K38" s="8">
        <f>[1]!MF_p_gas_fraction_atma(betta_gas1_,20,fw_,J38)</f>
        <v>300</v>
      </c>
      <c r="L38" s="8">
        <f>[1]!MF_p_gas_fraction_atma(betta_gas2_,20,fw_,J38)</f>
        <v>237.890625</v>
      </c>
      <c r="M38" s="8">
        <f>[1]!MF_p_gas_fraction_atma(betta_gas3_,20,fw_,J38)</f>
        <v>96.6796875</v>
      </c>
      <c r="O38" s="5"/>
      <c r="P38" s="5"/>
    </row>
    <row r="39" spans="3:16" outlineLevel="1" x14ac:dyDescent="0.35">
      <c r="C39" s="2">
        <v>180</v>
      </c>
      <c r="D39" s="2">
        <f t="shared" si="0"/>
        <v>80</v>
      </c>
      <c r="E39" s="8">
        <f>[1]!MF_Qmix_m3day(Q_,fw_,C39,D39,PVRstr1_)</f>
        <v>63.79022169769771</v>
      </c>
      <c r="F39" s="9">
        <f>[1]!MF_gas_fraction_d(C39,D39,fw_,PVRstr1_)</f>
        <v>0</v>
      </c>
      <c r="G39" s="9">
        <f>[1]!MF_Mumix_cP(Q_,fw_,C39,D39,PVRstr1_)</f>
        <v>0.98793912415201102</v>
      </c>
      <c r="I39" s="2">
        <v>550</v>
      </c>
      <c r="J39" s="25" t="str">
        <f>[1]!PVT_encode_string(gamma_gas_,gamma_oil_,gamma_wat_,Rsb_,I39,Pb_,Tres_,Bob_,muob_)</f>
        <v>gamma_gas:0,800;gamma_oil:0,870;gamma_wat:1,000;rsb_m3m3:80,000;rp_m3m3:550,000;pb_atma:120,000;tres_C:100,000;bob_m3m3:1,200;muob_cP:1,000;PVTcorr:0;ksep_fr:0,000;pksep_atma:-1,000;tksep_C:-1,000;</v>
      </c>
      <c r="K39" s="8">
        <f>[1]!MF_p_gas_fraction_atma(betta_gas1_,20,fw_,J39)</f>
        <v>300</v>
      </c>
      <c r="L39" s="8">
        <f>[1]!MF_p_gas_fraction_atma(betta_gas2_,20,fw_,J39)</f>
        <v>300</v>
      </c>
      <c r="M39" s="8">
        <f>[1]!MF_p_gas_fraction_atma(betta_gas3_,20,fw_,J39)</f>
        <v>103.125</v>
      </c>
      <c r="O39" s="5"/>
      <c r="P39" s="5"/>
    </row>
    <row r="40" spans="3:16" outlineLevel="1" x14ac:dyDescent="0.35">
      <c r="C40" s="2">
        <v>200</v>
      </c>
      <c r="D40" s="2">
        <f t="shared" si="0"/>
        <v>80</v>
      </c>
      <c r="E40" s="8">
        <f>[1]!MF_Qmix_m3day(Q_,fw_,C40,D40,PVRstr1_)</f>
        <v>63.615272837447684</v>
      </c>
      <c r="F40" s="9">
        <f>[1]!MF_gas_fraction_d(C40,D40,fw_,PVRstr1_)</f>
        <v>0</v>
      </c>
      <c r="G40" s="9">
        <f>[1]!MF_Mumix_cP(Q_,fw_,C40,D40,PVRstr1_)</f>
        <v>1.0140076087362149</v>
      </c>
      <c r="I40" s="2">
        <v>600</v>
      </c>
      <c r="J40" s="25" t="str">
        <f>[1]!PVT_encode_string(gamma_gas_,gamma_oil_,gamma_wat_,Rsb_,I40,Pb_,Tres_,Bob_,muob_)</f>
        <v>gamma_gas:0,800;gamma_oil:0,870;gamma_wat:1,000;rsb_m3m3:80,000;rp_m3m3:600,000;pb_atma:120,000;tres_C:100,000;bob_m3m3:1,200;muob_cP:1,000;PVTcorr:0;ksep_fr:0,000;pksep_atma:-1,000;tksep_C:-1,000;</v>
      </c>
      <c r="K40" s="8">
        <f>[1]!MF_p_gas_fraction_atma(betta_gas1_,20,fw_,J40)</f>
        <v>300</v>
      </c>
      <c r="L40" s="8">
        <f>[1]!MF_p_gas_fraction_atma(betta_gas2_,20,fw_,J40)</f>
        <v>300</v>
      </c>
      <c r="M40" s="8">
        <f>[1]!MF_p_gas_fraction_atma(betta_gas3_,20,fw_,J40)</f>
        <v>108.9111328125</v>
      </c>
      <c r="O40" s="5"/>
      <c r="P40" s="5"/>
    </row>
    <row r="41" spans="3:16" outlineLevel="1" x14ac:dyDescent="0.35">
      <c r="C41" s="2">
        <v>220</v>
      </c>
      <c r="D41" s="2">
        <f t="shared" si="0"/>
        <v>80</v>
      </c>
      <c r="E41" s="8">
        <f>[1]!MF_Qmix_m3day(Q_,fw_,C41,D41,PVRstr1_)</f>
        <v>63.47169311272107</v>
      </c>
      <c r="F41" s="9">
        <f>[1]!MF_gas_fraction_d(C41,D41,fw_,PVRstr1_)</f>
        <v>0</v>
      </c>
      <c r="G41" s="9">
        <f>[1]!MF_Mumix_cP(Q_,fw_,C41,D41,PVRstr1_)</f>
        <v>1.0427522794318631</v>
      </c>
      <c r="I41" s="2">
        <v>650</v>
      </c>
      <c r="J41" s="25" t="str">
        <f>[1]!PVT_encode_string(gamma_gas_,gamma_oil_,gamma_wat_,Rsb_,I41,Pb_,Tres_,Bob_,muob_)</f>
        <v>gamma_gas:0,800;gamma_oil:0,870;gamma_wat:1,000;rsb_m3m3:80,000;rp_m3m3:650,000;pb_atma:120,000;tres_C:100,000;bob_m3m3:1,200;muob_cP:1,000;PVTcorr:0;ksep_fr:0,000;pksep_atma:-1,000;tksep_C:-1,000;</v>
      </c>
      <c r="K41" s="8">
        <f>[1]!MF_p_gas_fraction_atma(betta_gas1_,20,fw_,J41)</f>
        <v>300</v>
      </c>
      <c r="L41" s="8">
        <f>[1]!MF_p_gas_fraction_atma(betta_gas2_,20,fw_,J41)</f>
        <v>300</v>
      </c>
      <c r="M41" s="8">
        <f>[1]!MF_p_gas_fraction_atma(betta_gas3_,20,fw_,J41)</f>
        <v>114.1845703125</v>
      </c>
      <c r="O41" s="5"/>
      <c r="P41" s="5"/>
    </row>
    <row r="42" spans="3:16" outlineLevel="1" x14ac:dyDescent="0.35">
      <c r="C42" s="2">
        <v>240</v>
      </c>
      <c r="D42" s="2">
        <f t="shared" si="0"/>
        <v>80</v>
      </c>
      <c r="E42" s="8">
        <f>[1]!MF_Qmix_m3day(Q_,fw_,C42,D42,PVRstr1_)</f>
        <v>63.351497011416718</v>
      </c>
      <c r="F42" s="9">
        <f>[1]!MF_gas_fraction_d(C42,D42,fw_,PVRstr1_)</f>
        <v>0</v>
      </c>
      <c r="G42" s="9">
        <f>[1]!MF_Mumix_cP(Q_,fw_,C42,D42,PVRstr1_)</f>
        <v>1.0740125122644342</v>
      </c>
      <c r="I42" s="2">
        <v>700</v>
      </c>
      <c r="J42" s="25" t="str">
        <f>[1]!PVT_encode_string(gamma_gas_,gamma_oil_,gamma_wat_,Rsb_,I42,Pb_,Tres_,Bob_,muob_)</f>
        <v>gamma_gas:0,800;gamma_oil:0,870;gamma_wat:1,000;rsb_m3m3:80,000;rp_m3m3:700,000;pb_atma:120,000;tres_C:100,000;bob_m3m3:1,200;muob_cP:1,000;PVTcorr:0;ksep_fr:0,000;pksep_atma:-1,000;tksep_C:-1,000;</v>
      </c>
      <c r="K42" s="8">
        <f>[1]!MF_p_gas_fraction_atma(betta_gas1_,20,fw_,J42)</f>
        <v>300</v>
      </c>
      <c r="L42" s="8">
        <f>[1]!MF_p_gas_fraction_atma(betta_gas2_,20,fw_,J42)</f>
        <v>300</v>
      </c>
      <c r="M42" s="8">
        <f>[1]!MF_p_gas_fraction_atma(betta_gas3_,20,fw_,J42)</f>
        <v>119.05517578125</v>
      </c>
      <c r="O42" s="5"/>
      <c r="P42" s="5"/>
    </row>
    <row r="43" spans="3:16" outlineLevel="1" x14ac:dyDescent="0.35">
      <c r="C43" s="2">
        <v>260</v>
      </c>
      <c r="D43" s="2">
        <f t="shared" si="0"/>
        <v>80</v>
      </c>
      <c r="E43" s="8">
        <f>[1]!MF_Qmix_m3day(Q_,fw_,C43,D43,PVRstr1_)</f>
        <v>63.249180789225058</v>
      </c>
      <c r="F43" s="9">
        <f>[1]!MF_gas_fraction_d(C43,D43,fw_,PVRstr1_)</f>
        <v>0</v>
      </c>
      <c r="G43" s="9">
        <f>[1]!MF_Mumix_cP(Q_,fw_,C43,D43,PVRstr1_)</f>
        <v>1.1076729021604708</v>
      </c>
      <c r="I43" s="2">
        <v>750</v>
      </c>
      <c r="J43" s="25" t="str">
        <f>[1]!PVT_encode_string(gamma_gas_,gamma_oil_,gamma_wat_,Rsb_,I43,Pb_,Tres_,Bob_,muob_)</f>
        <v>gamma_gas:0,800;gamma_oil:0,870;gamma_wat:1,000;rsb_m3m3:80,000;rp_m3m3:750,000;pb_atma:120,000;tres_C:100,000;bob_m3m3:1,200;muob_cP:1,000;PVTcorr:0;ksep_fr:0,000;pksep_atma:-1,000;tksep_C:-1,000;</v>
      </c>
      <c r="K43" s="8">
        <f>[1]!MF_p_gas_fraction_atma(betta_gas1_,20,fw_,J43)</f>
        <v>300</v>
      </c>
      <c r="L43" s="8">
        <f>[1]!MF_p_gas_fraction_atma(betta_gas2_,20,fw_,J43)</f>
        <v>300</v>
      </c>
      <c r="M43" s="8">
        <f>[1]!MF_p_gas_fraction_atma(betta_gas3_,20,fw_,J43)</f>
        <v>123.5595703125</v>
      </c>
      <c r="O43" s="5"/>
      <c r="P43" s="5"/>
    </row>
    <row r="44" spans="3:16" outlineLevel="1" x14ac:dyDescent="0.35">
      <c r="C44" s="2">
        <v>280</v>
      </c>
      <c r="D44" s="2">
        <f t="shared" si="0"/>
        <v>80</v>
      </c>
      <c r="E44" s="8">
        <f>[1]!MF_Qmix_m3day(Q_,fw_,C44,D44,PVRstr1_)</f>
        <v>63.160827885766231</v>
      </c>
      <c r="F44" s="9">
        <f>[1]!MF_gas_fraction_d(C44,D44,fw_,PVRstr1_)</f>
        <v>0</v>
      </c>
      <c r="G44" s="9">
        <f>[1]!MF_Mumix_cP(Q_,fw_,C44,D44,PVRstr1_)</f>
        <v>1.1436545591427978</v>
      </c>
      <c r="I44" s="2">
        <v>800</v>
      </c>
      <c r="J44" s="25" t="str">
        <f>[1]!PVT_encode_string(gamma_gas_,gamma_oil_,gamma_wat_,Rsb_,I44,Pb_,Tres_,Bob_,muob_)</f>
        <v>gamma_gas:0,800;gamma_oil:0,870;gamma_wat:1,000;rsb_m3m3:80,000;rp_m3m3:800,000;pb_atma:120,000;tres_C:100,000;bob_m3m3:1,200;muob_cP:1,000;PVTcorr:0;ksep_fr:0,000;pksep_atma:-1,000;tksep_C:-1,000;</v>
      </c>
      <c r="K44" s="8">
        <f>[1]!MF_p_gas_fraction_atma(betta_gas1_,20,fw_,J44)</f>
        <v>300</v>
      </c>
      <c r="L44" s="8">
        <f>[1]!MF_p_gas_fraction_atma(betta_gas2_,20,fw_,J44)</f>
        <v>300</v>
      </c>
      <c r="M44" s="8">
        <f>[1]!MF_p_gas_fraction_atma(betta_gas3_,20,fw_,J44)</f>
        <v>127.77099609375</v>
      </c>
      <c r="O44" s="5"/>
      <c r="P44" s="5"/>
    </row>
    <row r="45" spans="3:16" outlineLevel="1" x14ac:dyDescent="0.35">
      <c r="C45" s="2">
        <v>300</v>
      </c>
      <c r="D45" s="2">
        <f t="shared" si="0"/>
        <v>80</v>
      </c>
      <c r="E45" s="8">
        <f>[1]!MF_Qmix_m3day(Q_,fw_,C45,D45,PVRstr1_)</f>
        <v>63.083575267779999</v>
      </c>
      <c r="F45" s="9">
        <f>[1]!MF_gas_fraction_d(C45,D45,fw_,PVRstr1_)</f>
        <v>0</v>
      </c>
      <c r="G45" s="9">
        <f>[1]!MF_Mumix_cP(Q_,fw_,C45,D45,PVRstr1_)</f>
        <v>1.181903418610887</v>
      </c>
      <c r="I45" s="2">
        <v>850</v>
      </c>
      <c r="J45" s="25" t="str">
        <f>[1]!PVT_encode_string(gamma_gas_,gamma_oil_,gamma_wat_,Rsb_,I45,Pb_,Tres_,Bob_,muob_)</f>
        <v>gamma_gas:0,800;gamma_oil:0,870;gamma_wat:1,000;rsb_m3m3:80,000;rp_m3m3:850,000;pb_atma:120,000;tres_C:100,000;bob_m3m3:1,200;muob_cP:1,000;PVTcorr:0;ksep_fr:0,000;pksep_atma:-1,000;tksep_C:-1,000;</v>
      </c>
      <c r="K45" s="8">
        <f>[1]!MF_p_gas_fraction_atma(betta_gas1_,20,fw_,J45)</f>
        <v>300</v>
      </c>
      <c r="L45" s="8">
        <f>[1]!MF_p_gas_fraction_atma(betta_gas2_,20,fw_,J45)</f>
        <v>300</v>
      </c>
      <c r="M45" s="8">
        <f>[1]!MF_p_gas_fraction_atma(betta_gas3_,20,fw_,J45)</f>
        <v>132.12890625</v>
      </c>
      <c r="O45" s="5"/>
      <c r="P45" s="5"/>
    </row>
    <row r="46" spans="3:16" outlineLevel="1" x14ac:dyDescent="0.35">
      <c r="C46" s="2">
        <v>320</v>
      </c>
      <c r="D46" s="2">
        <f t="shared" si="0"/>
        <v>80</v>
      </c>
      <c r="E46" s="8">
        <f>[1]!MF_Qmix_m3day(Q_,fw_,C46,D46,PVRstr1_)</f>
        <v>63.015281518048091</v>
      </c>
      <c r="F46" s="9">
        <f>[1]!MF_gas_fraction_d(C46,D46,fw_,PVRstr1_)</f>
        <v>0</v>
      </c>
      <c r="G46" s="9">
        <f>[1]!MF_Mumix_cP(Q_,fw_,C46,D46,PVRstr1_)</f>
        <v>1.2223685247043523</v>
      </c>
      <c r="I46" s="2">
        <v>900</v>
      </c>
      <c r="J46" s="25" t="str">
        <f>[1]!PVT_encode_string(gamma_gas_,gamma_oil_,gamma_wat_,Rsb_,I46,Pb_,Tres_,Bob_,muob_)</f>
        <v>gamma_gas:0,800;gamma_oil:0,870;gamma_wat:1,000;rsb_m3m3:80,000;rp_m3m3:900,000;pb_atma:120,000;tres_C:100,000;bob_m3m3:1,200;muob_cP:1,000;PVTcorr:0;ksep_fr:0,000;pksep_atma:-1,000;tksep_C:-1,000;</v>
      </c>
      <c r="K46" s="8">
        <f>[1]!MF_p_gas_fraction_atma(betta_gas1_,20,fw_,J46)</f>
        <v>300</v>
      </c>
      <c r="L46" s="8">
        <f>[1]!MF_p_gas_fraction_atma(betta_gas2_,20,fw_,J46)</f>
        <v>300</v>
      </c>
      <c r="M46" s="8">
        <f>[1]!MF_p_gas_fraction_atma(betta_gas3_,20,fw_,J46)</f>
        <v>136.81640625</v>
      </c>
      <c r="O46" s="5"/>
      <c r="P46" s="5"/>
    </row>
    <row r="47" spans="3:16" outlineLevel="1" x14ac:dyDescent="0.35">
      <c r="C47" s="2">
        <v>340</v>
      </c>
      <c r="D47" s="2">
        <f t="shared" si="0"/>
        <v>80</v>
      </c>
      <c r="E47" s="8">
        <f>[1]!MF_Qmix_m3day(Q_,fw_,C47,D47,PVRstr1_)</f>
        <v>62.954312965509921</v>
      </c>
      <c r="F47" s="9">
        <f>[1]!MF_gas_fraction_d(C47,D47,fw_,PVRstr1_)</f>
        <v>0</v>
      </c>
      <c r="G47" s="9">
        <f>[1]!MF_Mumix_cP(Q_,fw_,C47,D47,PVRstr1_)</f>
        <v>1.2649628676068878</v>
      </c>
      <c r="I47" s="2">
        <v>950</v>
      </c>
      <c r="J47" s="25" t="str">
        <f>[1]!PVT_encode_string(gamma_gas_,gamma_oil_,gamma_wat_,Rsb_,I47,Pb_,Tres_,Bob_,muob_)</f>
        <v>gamma_gas:0,800;gamma_oil:0,870;gamma_wat:1,000;rsb_m3m3:80,000;rp_m3m3:950,000;pb_atma:120,000;tres_C:100,000;bob_m3m3:1,200;muob_cP:1,000;PVTcorr:0;ksep_fr:0,000;pksep_atma:-1,000;tksep_C:-1,000;</v>
      </c>
      <c r="K47" s="8">
        <f>[1]!MF_p_gas_fraction_atma(betta_gas1_,20,fw_,J47)</f>
        <v>300</v>
      </c>
      <c r="L47" s="8">
        <f>[1]!MF_p_gas_fraction_atma(betta_gas2_,20,fw_,J47)</f>
        <v>300</v>
      </c>
      <c r="M47" s="8">
        <f>[1]!MF_p_gas_fraction_atma(betta_gas3_,20,fw_,J47)</f>
        <v>141.50390625</v>
      </c>
      <c r="O47" s="5"/>
      <c r="P47" s="5"/>
    </row>
    <row r="48" spans="3:16" outlineLevel="1" x14ac:dyDescent="0.35">
      <c r="C48" s="2">
        <v>360</v>
      </c>
      <c r="D48" s="2">
        <f t="shared" si="0"/>
        <v>80</v>
      </c>
      <c r="E48" s="8">
        <f>[1]!MF_Qmix_m3day(Q_,fw_,C48,D48,PVRstr1_)</f>
        <v>62.899401620941084</v>
      </c>
      <c r="F48" s="9">
        <f>[1]!MF_gas_fraction_d(C48,D48,fw_,PVRstr1_)</f>
        <v>0</v>
      </c>
      <c r="G48" s="9">
        <f>[1]!MF_Mumix_cP(Q_,fw_,C48,D48,PVRstr1_)</f>
        <v>1.3095105811563781</v>
      </c>
      <c r="I48" s="2">
        <v>1000</v>
      </c>
      <c r="J48" s="25" t="str">
        <f>[1]!PVT_encode_string(gamma_gas_,gamma_oil_,gamma_wat_,Rsb_,I48,Pb_,Tres_,Bob_,muob_)</f>
        <v>gamma_gas:0,800;gamma_oil:0,870;gamma_wat:1,000;rsb_m3m3:80,000;rp_m3m3:1000,000;pb_atma:120,000;tres_C:100,000;bob_m3m3:1,200;muob_cP:1,000;PVTcorr:0;ksep_fr:0,000;pksep_atma:-1,000;tksep_C:-1,000;</v>
      </c>
      <c r="K48" s="8">
        <f>[1]!MF_p_gas_fraction_atma(betta_gas1_,20,fw_,J48)</f>
        <v>300</v>
      </c>
      <c r="L48" s="8">
        <f>[1]!MF_p_gas_fraction_atma(betta_gas2_,20,fw_,J48)</f>
        <v>300</v>
      </c>
      <c r="M48" s="8">
        <f>[1]!MF_p_gas_fraction_atma(betta_gas3_,20,fw_,J48)</f>
        <v>146.4111328125</v>
      </c>
      <c r="O48" s="5"/>
      <c r="P48" s="5"/>
    </row>
    <row r="49" spans="3:16" outlineLevel="1" x14ac:dyDescent="0.35">
      <c r="C49" s="2">
        <v>380</v>
      </c>
      <c r="D49" s="2">
        <f t="shared" si="0"/>
        <v>80</v>
      </c>
      <c r="E49" s="8">
        <f>[1]!MF_Qmix_m3day(Q_,fw_,C49,D49,PVRstr1_)</f>
        <v>62.849548282725522</v>
      </c>
      <c r="F49" s="9">
        <f>[1]!MF_gas_fraction_d(C49,D49,fw_,PVRstr1_)</f>
        <v>0</v>
      </c>
      <c r="G49" s="9">
        <f>[1]!MF_Mumix_cP(Q_,fw_,C49,D49,PVRstr1_)</f>
        <v>1.3557177604113138</v>
      </c>
      <c r="I49" s="2">
        <v>1050</v>
      </c>
      <c r="J49" s="25" t="str">
        <f>[1]!PVT_encode_string(gamma_gas_,gamma_oil_,gamma_wat_,Rsb_,I49,Pb_,Tres_,Bob_,muob_)</f>
        <v>gamma_gas:0,800;gamma_oil:0,870;gamma_wat:1,000;rsb_m3m3:80,000;rp_m3m3:1050,000;pb_atma:120,000;tres_C:100,000;bob_m3m3:1,200;muob_cP:1,000;PVTcorr:0;ksep_fr:0,000;pksep_atma:-1,000;tksep_C:-1,000;</v>
      </c>
      <c r="K49" s="8">
        <f>[1]!MF_p_gas_fraction_atma(betta_gas1_,20,fw_,J49)</f>
        <v>300</v>
      </c>
      <c r="L49" s="8">
        <f>[1]!MF_p_gas_fraction_atma(betta_gas2_,20,fw_,J49)</f>
        <v>300</v>
      </c>
      <c r="M49" s="8">
        <f>[1]!MF_p_gas_fraction_atma(betta_gas3_,20,fw_,J49)</f>
        <v>151.6845703125</v>
      </c>
      <c r="O49" s="5"/>
      <c r="P49" s="5"/>
    </row>
    <row r="50" spans="3:16" outlineLevel="1" x14ac:dyDescent="0.35">
      <c r="C50" s="2">
        <v>400</v>
      </c>
      <c r="D50" s="2">
        <f t="shared" si="0"/>
        <v>80</v>
      </c>
      <c r="E50" s="8">
        <f>[1]!MF_Qmix_m3day(Q_,fw_,C50,D50,PVRstr1_)</f>
        <v>62.8039549004394</v>
      </c>
      <c r="F50" s="9">
        <f>[1]!MF_gas_fraction_d(C50,D50,fw_,PVRstr1_)</f>
        <v>0</v>
      </c>
      <c r="G50" s="9">
        <f>[1]!MF_Mumix_cP(Q_,fw_,C50,D50,PVRstr1_)</f>
        <v>1.4032311292583468</v>
      </c>
      <c r="I50" s="2">
        <v>1100</v>
      </c>
      <c r="J50" s="25" t="str">
        <f>[1]!PVT_encode_string(gamma_gas_,gamma_oil_,gamma_wat_,Rsb_,I50,Pb_,Tres_,Bob_,muob_)</f>
        <v>gamma_gas:0,800;gamma_oil:0,870;gamma_wat:1,000;rsb_m3m3:80,000;rp_m3m3:1100,000;pb_atma:120,000;tres_C:100,000;bob_m3m3:1,200;muob_cP:1,000;PVTcorr:0;ksep_fr:0,000;pksep_atma:-1,000;tksep_C:-1,000;</v>
      </c>
      <c r="K50" s="8">
        <f>[1]!MF_p_gas_fraction_atma(betta_gas1_,20,fw_,J50)</f>
        <v>300</v>
      </c>
      <c r="L50" s="8">
        <f>[1]!MF_p_gas_fraction_atma(betta_gas2_,20,fw_,J50)</f>
        <v>300</v>
      </c>
      <c r="M50" s="8">
        <f>[1]!MF_p_gas_fraction_atma(betta_gas3_,20,fw_,J50)</f>
        <v>157.763671875</v>
      </c>
      <c r="O50" s="5"/>
      <c r="P50" s="5"/>
    </row>
    <row r="51" spans="3:16" outlineLevel="1" x14ac:dyDescent="0.35">
      <c r="C51" s="2">
        <v>420</v>
      </c>
      <c r="D51" s="2">
        <f t="shared" si="0"/>
        <v>80</v>
      </c>
      <c r="E51" s="8">
        <f>[1]!MF_Qmix_m3day(Q_,fw_,C51,D51,PVRstr1_)</f>
        <v>62.761976383219647</v>
      </c>
      <c r="F51" s="9">
        <f>[1]!MF_gas_fraction_d(C51,D51,fw_,PVRstr1_)</f>
        <v>0</v>
      </c>
      <c r="G51" s="9">
        <f>[1]!MF_Mumix_cP(Q_,fw_,C51,D51,PVRstr1_)</f>
        <v>1.4517824743738805</v>
      </c>
      <c r="I51" s="2">
        <v>1150</v>
      </c>
      <c r="J51" s="25" t="str">
        <f>[1]!PVT_encode_string(gamma_gas_,gamma_oil_,gamma_wat_,Rsb_,I51,Pb_,Tres_,Bob_,muob_)</f>
        <v>gamma_gas:0,800;gamma_oil:0,870;gamma_wat:1,000;rsb_m3m3:80,000;rp_m3m3:1150,000;pb_atma:120,000;tres_C:100,000;bob_m3m3:1,200;muob_cP:1,000;PVTcorr:0;ksep_fr:0,000;pksep_atma:-1,000;tksep_C:-1,000;</v>
      </c>
      <c r="K51" s="8">
        <f>[1]!MF_p_gas_fraction_atma(betta_gas1_,20,fw_,J51)</f>
        <v>300</v>
      </c>
      <c r="L51" s="8">
        <f>[1]!MF_p_gas_fraction_atma(betta_gas2_,20,fw_,J51)</f>
        <v>300</v>
      </c>
      <c r="M51" s="8">
        <f>[1]!MF_p_gas_fraction_atma(betta_gas3_,20,fw_,J51)</f>
        <v>165.8203125</v>
      </c>
      <c r="O51" s="5"/>
      <c r="P51" s="5"/>
    </row>
    <row r="52" spans="3:16" outlineLevel="1" x14ac:dyDescent="0.35">
      <c r="C52" s="2">
        <v>440</v>
      </c>
      <c r="D52" s="2">
        <f t="shared" si="0"/>
        <v>80</v>
      </c>
      <c r="E52" s="8">
        <f>[1]!MF_Qmix_m3day(Q_,fw_,C52,D52,PVRstr1_)</f>
        <v>62.723085629320131</v>
      </c>
      <c r="F52" s="9">
        <f>[1]!MF_gas_fraction_d(C52,D52,fw_,PVRstr1_)</f>
        <v>0</v>
      </c>
      <c r="G52" s="9">
        <f>[1]!MF_Mumix_cP(Q_,fw_,C52,D52,PVRstr1_)</f>
        <v>1.5012827064675198</v>
      </c>
      <c r="I52" s="2">
        <v>1200</v>
      </c>
      <c r="J52" s="25" t="str">
        <f>[1]!PVT_encode_string(gamma_gas_,gamma_oil_,gamma_wat_,Rsb_,I52,Pb_,Tres_,Bob_,muob_)</f>
        <v>gamma_gas:0,800;gamma_oil:0,870;gamma_wat:1,000;rsb_m3m3:80,000;rp_m3m3:1200,000;pb_atma:120,000;tres_C:100,000;bob_m3m3:1,200;muob_cP:1,000;PVTcorr:0;ksep_fr:0,000;pksep_atma:-1,000;tksep_C:-1,000;</v>
      </c>
      <c r="K52" s="8">
        <f>[1]!MF_p_gas_fraction_atma(betta_gas1_,20,fw_,J52)</f>
        <v>300</v>
      </c>
      <c r="L52" s="8">
        <f>[1]!MF_p_gas_fraction_atma(betta_gas2_,20,fw_,J52)</f>
        <v>300</v>
      </c>
      <c r="M52" s="8">
        <f>[1]!MF_p_gas_fraction_atma(betta_gas3_,20,fw_,J52)</f>
        <v>177.83203125</v>
      </c>
      <c r="O52" s="5"/>
      <c r="P52" s="5"/>
    </row>
    <row r="53" spans="3:16" outlineLevel="1" x14ac:dyDescent="0.35">
      <c r="C53" s="2">
        <v>460</v>
      </c>
      <c r="D53" s="2">
        <f t="shared" si="0"/>
        <v>80</v>
      </c>
      <c r="E53" s="8">
        <f>[1]!MF_Qmix_m3day(Q_,fw_,C53,D53,PVRstr1_)</f>
        <v>62.686847730218247</v>
      </c>
      <c r="F53" s="9">
        <f>[1]!MF_gas_fraction_d(C53,D53,fw_,PVRstr1_)</f>
        <v>0</v>
      </c>
      <c r="G53" s="9">
        <f>[1]!MF_Mumix_cP(Q_,fw_,C53,D53,PVRstr1_)</f>
        <v>1.55176118962929</v>
      </c>
      <c r="I53" s="2">
        <v>1250</v>
      </c>
      <c r="J53" s="25" t="str">
        <f>[1]!PVT_encode_string(gamma_gas_,gamma_oil_,gamma_wat_,Rsb_,I53,Pb_,Tres_,Bob_,muob_)</f>
        <v>gamma_gas:0,800;gamma_oil:0,870;gamma_wat:1,000;rsb_m3m3:80,000;rp_m3m3:1250,000;pb_atma:120,000;tres_C:100,000;bob_m3m3:1,200;muob_cP:1,000;PVTcorr:0;ksep_fr:0,000;pksep_atma:-1,000;tksep_C:-1,000;</v>
      </c>
      <c r="K53" s="8">
        <f>[1]!MF_p_gas_fraction_atma(betta_gas1_,20,fw_,J53)</f>
        <v>300</v>
      </c>
      <c r="L53" s="8">
        <f>[1]!MF_p_gas_fraction_atma(betta_gas2_,20,fw_,J53)</f>
        <v>300</v>
      </c>
      <c r="M53" s="8">
        <f>[1]!MF_p_gas_fraction_atma(betta_gas3_,20,fw_,J53)</f>
        <v>196.2890625</v>
      </c>
      <c r="O53" s="5"/>
      <c r="P53" s="5"/>
    </row>
    <row r="54" spans="3:16" outlineLevel="1" x14ac:dyDescent="0.35"/>
    <row r="97" spans="3:12" ht="18" x14ac:dyDescent="0.65">
      <c r="C97" s="10" t="str">
        <f t="shared" ref="C97:D106" si="1">C27</f>
        <v>P</v>
      </c>
      <c r="D97" s="10" t="str">
        <f t="shared" si="1"/>
        <v>T</v>
      </c>
      <c r="E97" s="21" t="s">
        <v>12</v>
      </c>
      <c r="F97" s="21" t="s">
        <v>16</v>
      </c>
      <c r="G97" s="21" t="s">
        <v>18</v>
      </c>
      <c r="H97" s="21" t="s">
        <v>17</v>
      </c>
    </row>
    <row r="98" spans="3:12" x14ac:dyDescent="0.35">
      <c r="C98" s="24">
        <f t="shared" si="1"/>
        <v>1</v>
      </c>
      <c r="D98" s="24">
        <f t="shared" si="1"/>
        <v>80</v>
      </c>
      <c r="E98" s="6">
        <f>[1]!MF_Mumix_cP(Q_,fw_,C98,D98,PVRstr1_)</f>
        <v>4.0574822364230649E-2</v>
      </c>
      <c r="F98" s="7">
        <f>[1]!PVT_Mug_cP(C98,D98,gamma_gas_,gamma_oil_,gamma_wat_,Rsb_,Rp_,Pb_,Tres_,Bob_,muob_)</f>
        <v>1.2105546241270334E-2</v>
      </c>
      <c r="G98" s="7">
        <f>[1]!PVT_Muo_cP(C98,D98,gamma_gas_,gamma_oil_,gamma_wat_,Rsb_,Rp_,Pb_,Tres_,Bob_,muob_)</f>
        <v>3.6590463605066925</v>
      </c>
      <c r="H98" s="7">
        <f>[1]!PVT_Muw_cP(C98,D98,gamma_gas_,gamma_oil_,gamma_wat_,Rsb_,Rp_,Pb_,Tres_,Bob_,muob_)</f>
        <v>0.33586886209810729</v>
      </c>
    </row>
    <row r="99" spans="3:12" x14ac:dyDescent="0.35">
      <c r="C99" s="24">
        <f t="shared" si="1"/>
        <v>5</v>
      </c>
      <c r="D99" s="24">
        <f t="shared" si="1"/>
        <v>80</v>
      </c>
      <c r="E99" s="6">
        <f>[1]!MF_Mumix_cP(Q_,fw_,C99,D99,PVRstr1_)</f>
        <v>0.1893440087363846</v>
      </c>
      <c r="F99" s="7">
        <f>[1]!PVT_Mug_cP(C99,D99,gamma_gas_,gamma_oil_,gamma_wat_,Rsb_,Rp_,Pb_,Tres_,Bob_,muob_)</f>
        <v>1.2152607093515563E-2</v>
      </c>
      <c r="G99" s="7">
        <f>[1]!PVT_Muo_cP(C99,D99,gamma_gas_,gamma_oil_,gamma_wat_,Rsb_,Rp_,Pb_,Tres_,Bob_,muob_)</f>
        <v>3.4223996970828314</v>
      </c>
      <c r="H99" s="7">
        <f>[1]!PVT_Muw_cP(C99,D99,gamma_gas_,gamma_oil_,gamma_wat_,Rsb_,Rp_,Pb_,Tres_,Bob_,muob_)</f>
        <v>0.3366698582445789</v>
      </c>
    </row>
    <row r="100" spans="3:12" x14ac:dyDescent="0.35">
      <c r="C100" s="24">
        <f t="shared" si="1"/>
        <v>10</v>
      </c>
      <c r="D100" s="24">
        <f t="shared" si="1"/>
        <v>80</v>
      </c>
      <c r="E100" s="6">
        <f>[1]!MF_Mumix_cP(Q_,fw_,C100,D100,PVRstr1_)</f>
        <v>0.34619325188466088</v>
      </c>
      <c r="F100" s="7">
        <f>[1]!PVT_Mug_cP(C100,D100,gamma_gas_,gamma_oil_,gamma_wat_,Rsb_,Rp_,Pb_,Tres_,Bob_,muob_)</f>
        <v>1.2231437157962866E-2</v>
      </c>
      <c r="G100" s="7">
        <f>[1]!PVT_Muo_cP(C100,D100,gamma_gas_,gamma_oil_,gamma_wat_,Rsb_,Rp_,Pb_,Tres_,Bob_,muob_)</f>
        <v>3.1210920754921987</v>
      </c>
      <c r="H100" s="7">
        <f>[1]!PVT_Muw_cP(C100,D100,gamma_gas_,gamma_oil_,gamma_wat_,Rsb_,Rp_,Pb_,Tres_,Bob_,muob_)</f>
        <v>0.33768124309210917</v>
      </c>
    </row>
    <row r="101" spans="3:12" x14ac:dyDescent="0.35">
      <c r="C101" s="24">
        <f t="shared" si="1"/>
        <v>20</v>
      </c>
      <c r="D101" s="24">
        <f t="shared" si="1"/>
        <v>80</v>
      </c>
      <c r="E101" s="6">
        <f>[1]!MF_Mumix_cP(Q_,fw_,C101,D101,PVRstr1_)</f>
        <v>0.58039772610102403</v>
      </c>
      <c r="F101" s="7">
        <f>[1]!PVT_Mug_cP(C101,D101,gamma_gas_,gamma_oil_,gamma_wat_,Rsb_,Rp_,Pb_,Tres_,Bob_,muob_)</f>
        <v>1.242965872389205E-2</v>
      </c>
      <c r="G101" s="7">
        <f>[1]!PVT_Muo_cP(C101,D101,gamma_gas_,gamma_oil_,gamma_wat_,Rsb_,Rp_,Pb_,Tres_,Bob_,muob_)</f>
        <v>2.610680590953983</v>
      </c>
      <c r="H101" s="7">
        <f>[1]!PVT_Muw_cP(C101,D101,gamma_gas_,gamma_oil_,gamma_wat_,Rsb_,Rp_,Pb_,Tres_,Bob_,muob_)</f>
        <v>0.33973781166863876</v>
      </c>
    </row>
    <row r="102" spans="3:12" x14ac:dyDescent="0.35">
      <c r="C102" s="24">
        <f t="shared" si="1"/>
        <v>40</v>
      </c>
      <c r="D102" s="24">
        <f t="shared" si="1"/>
        <v>80</v>
      </c>
      <c r="E102" s="6">
        <f>[1]!MF_Mumix_cP(Q_,fw_,C102,D102,PVRstr1_)</f>
        <v>0.84192882109720135</v>
      </c>
      <c r="F102" s="7">
        <f>[1]!PVT_Mug_cP(C102,D102,gamma_gas_,gamma_oil_,gamma_wat_,Rsb_,Rp_,Pb_,Tres_,Bob_,muob_)</f>
        <v>1.2940038915198142E-2</v>
      </c>
      <c r="G102" s="7">
        <f>[1]!PVT_Muo_cP(C102,D102,gamma_gas_,gamma_oil_,gamma_wat_,Rsb_,Rp_,Pb_,Tres_,Bob_,muob_)</f>
        <v>1.9330998132345878</v>
      </c>
      <c r="H102" s="7">
        <f>[1]!PVT_Muw_cP(C102,D102,gamma_gas_,gamma_oil_,gamma_wat_,Rsb_,Rp_,Pb_,Tres_,Bob_,muob_)</f>
        <v>0.34398614434757446</v>
      </c>
    </row>
    <row r="103" spans="3:12" x14ac:dyDescent="0.35">
      <c r="C103" s="24">
        <f t="shared" si="1"/>
        <v>60</v>
      </c>
      <c r="D103" s="24">
        <f t="shared" si="1"/>
        <v>80</v>
      </c>
      <c r="E103" s="6">
        <f>[1]!MF_Mumix_cP(Q_,fw_,C103,D103,PVRstr1_)</f>
        <v>0.95659985043074536</v>
      </c>
      <c r="F103" s="7">
        <f>[1]!PVT_Mug_cP(C103,D103,gamma_gas_,gamma_oil_,gamma_wat_,Rsb_,Rp_,Pb_,Tres_,Bob_,muob_)</f>
        <v>1.3565718967699225E-2</v>
      </c>
      <c r="G103" s="7">
        <f>[1]!PVT_Muo_cP(C103,D103,gamma_gas_,gamma_oil_,gamma_wat_,Rsb_,Rp_,Pb_,Tres_,Bob_,muob_)</f>
        <v>1.5288611204918676</v>
      </c>
      <c r="H103" s="7">
        <f>[1]!PVT_Muw_cP(C103,D103,gamma_gas_,gamma_oil_,gamma_wat_,Rsb_,Rp_,Pb_,Tres_,Bob_,muob_)</f>
        <v>0.34841473772767878</v>
      </c>
    </row>
    <row r="104" spans="3:12" x14ac:dyDescent="0.35">
      <c r="C104" s="24">
        <f t="shared" si="1"/>
        <v>80</v>
      </c>
      <c r="D104" s="24">
        <f t="shared" si="1"/>
        <v>80</v>
      </c>
      <c r="E104" s="6">
        <f>[1]!MF_Mumix_cP(Q_,fw_,C104,D104,PVRstr1_)</f>
        <v>1.0015398815906351</v>
      </c>
      <c r="F104" s="7">
        <f>[1]!PVT_Mug_cP(C104,D104,gamma_gas_,gamma_oil_,gamma_wat_,Rsb_,Rp_,Pb_,Tres_,Bob_,muob_)</f>
        <v>1.4281265311255864E-2</v>
      </c>
      <c r="G104" s="7">
        <f>[1]!PVT_Muo_cP(C104,D104,gamma_gas_,gamma_oil_,gamma_wat_,Rsb_,Rp_,Pb_,Tres_,Bob_,muob_)</f>
        <v>1.2663335238575619</v>
      </c>
      <c r="H104" s="7">
        <f>[1]!PVT_Muw_cP(C104,D104,gamma_gas_,gamma_oil_,gamma_wat_,Rsb_,Rp_,Pb_,Tres_,Bob_,muob_)</f>
        <v>0.35302359180895171</v>
      </c>
    </row>
    <row r="105" spans="3:12" x14ac:dyDescent="0.35">
      <c r="C105" s="24">
        <f t="shared" si="1"/>
        <v>100</v>
      </c>
      <c r="D105" s="24">
        <f t="shared" si="1"/>
        <v>80</v>
      </c>
      <c r="E105" s="6">
        <f>[1]!MF_Mumix_cP(Q_,fw_,C105,D105,PVRstr1_)</f>
        <v>1.0120226232560241</v>
      </c>
      <c r="F105" s="7">
        <f>[1]!PVT_Mug_cP(C105,D105,gamma_gas_,gamma_oil_,gamma_wat_,Rsb_,Rp_,Pb_,Tres_,Bob_,muob_)</f>
        <v>1.5067188178231777E-2</v>
      </c>
      <c r="G105" s="7">
        <f>[1]!PVT_Muo_cP(C105,D105,gamma_gas_,gamma_oil_,gamma_wat_,Rsb_,Rp_,Pb_,Tres_,Bob_,muob_)</f>
        <v>1.0835253821497086</v>
      </c>
      <c r="H105" s="7">
        <f>[1]!PVT_Muw_cP(C105,D105,gamma_gas_,gamma_oil_,gamma_wat_,Rsb_,Rp_,Pb_,Tres_,Bob_,muob_)</f>
        <v>0.3578127065913933</v>
      </c>
    </row>
    <row r="106" spans="3:12" x14ac:dyDescent="0.35">
      <c r="C106" s="24">
        <f t="shared" si="1"/>
        <v>120</v>
      </c>
      <c r="D106" s="24">
        <f t="shared" si="1"/>
        <v>80</v>
      </c>
      <c r="E106" s="6">
        <f>[1]!MF_Mumix_cP(Q_,fw_,C106,D106,PVRstr1_)</f>
        <v>1.0052527197285539</v>
      </c>
      <c r="F106" s="7">
        <f>[1]!PVT_Mug_cP(C106,D106,gamma_gas_,gamma_oil_,gamma_wat_,Rsb_,Rp_,Pb_,Tres_,Bob_,muob_)</f>
        <v>1.5906881569035945E-2</v>
      </c>
      <c r="G106" s="7">
        <f>[1]!PVT_Muo_cP(C106,D106,gamma_gas_,gamma_oil_,gamma_wat_,Rsb_,Rp_,Pb_,Tres_,Bob_,muob_)</f>
        <v>1.0151892569483763</v>
      </c>
      <c r="H106" s="7">
        <f>[1]!PVT_Muw_cP(C106,D106,gamma_gas_,gamma_oil_,gamma_wat_,Rsb_,Rp_,Pb_,Tres_,Bob_,muob_)</f>
        <v>0.36278208207500345</v>
      </c>
    </row>
    <row r="107" spans="3:12" x14ac:dyDescent="0.35">
      <c r="C107" s="24">
        <f t="shared" ref="C107:D116" si="2">C37</f>
        <v>140</v>
      </c>
      <c r="D107" s="24">
        <f t="shared" si="2"/>
        <v>80</v>
      </c>
      <c r="E107" s="6">
        <f>[1]!MF_Mumix_cP(Q_,fw_,C107,D107,PVRstr1_)</f>
        <v>0.99003395359584967</v>
      </c>
      <c r="F107" s="7">
        <f>[1]!PVT_Mug_cP(C107,D107,gamma_gas_,gamma_oil_,gamma_wat_,Rsb_,Rp_,Pb_,Tres_,Bob_,muob_)</f>
        <v>1.6786635470529682E-2</v>
      </c>
      <c r="G107" s="7">
        <f>[1]!PVT_Muo_cP(C107,D107,gamma_gas_,gamma_oil_,gamma_wat_,Rsb_,Rp_,Pb_,Tres_,Bob_,muob_)</f>
        <v>1.0545227206187542</v>
      </c>
      <c r="H107" s="7">
        <f>[1]!PVT_Muw_cP(C107,D107,gamma_gas_,gamma_oil_,gamma_wat_,Rsb_,Rp_,Pb_,Tres_,Bob_,muob_)</f>
        <v>0.36793171825978227</v>
      </c>
    </row>
    <row r="108" spans="3:12" x14ac:dyDescent="0.35">
      <c r="C108" s="24">
        <f t="shared" si="2"/>
        <v>160</v>
      </c>
      <c r="D108" s="24">
        <f t="shared" si="2"/>
        <v>80</v>
      </c>
      <c r="E108" s="6">
        <f>[1]!MF_Mumix_cP(Q_,fw_,C108,D108,PVRstr1_)</f>
        <v>0.97098242916736133</v>
      </c>
      <c r="F108" s="7">
        <f>[1]!PVT_Mug_cP(C108,D108,gamma_gas_,gamma_oil_,gamma_wat_,Rsb_,Rp_,Pb_,Tres_,Bob_,muob_)</f>
        <v>1.7696649218225117E-2</v>
      </c>
      <c r="G108" s="7">
        <f>[1]!PVT_Muo_cP(C108,D108,gamma_gas_,gamma_oil_,gamma_wat_,Rsb_,Rp_,Pb_,Tres_,Bob_,muob_)</f>
        <v>1.099793905122219</v>
      </c>
      <c r="H108" s="7">
        <f>[1]!PVT_Muw_cP(C108,D108,gamma_gas_,gamma_oil_,gamma_wat_,Rsb_,Rp_,Pb_,Tres_,Bob_,muob_)</f>
        <v>0.3732616151457297</v>
      </c>
    </row>
    <row r="109" spans="3:12" x14ac:dyDescent="0.35">
      <c r="C109" s="24">
        <f t="shared" si="2"/>
        <v>180</v>
      </c>
      <c r="D109" s="24">
        <f t="shared" si="2"/>
        <v>80</v>
      </c>
      <c r="E109" s="6">
        <f>[1]!MF_Mumix_cP(Q_,fw_,C109,D109,PVRstr1_)</f>
        <v>0.98793912415201102</v>
      </c>
      <c r="F109" s="7">
        <f>[1]!PVT_Mug_cP(C109,D109,gamma_gas_,gamma_oil_,gamma_wat_,Rsb_,Rp_,Pb_,Tres_,Bob_,muob_)</f>
        <v>1.8632637091865627E-2</v>
      </c>
      <c r="G109" s="7">
        <f>[1]!PVT_Muo_cP(C109,D109,gamma_gas_,gamma_oil_,gamma_wat_,Rsb_,Rp_,Pb_,Tres_,Bob_,muob_)</f>
        <v>1.1504276850441697</v>
      </c>
      <c r="H109" s="7">
        <f>[1]!PVT_Muw_cP(C109,D109,gamma_gas_,gamma_oil_,gamma_wat_,Rsb_,Rp_,Pb_,Tres_,Bob_,muob_)</f>
        <v>0.37877177273284574</v>
      </c>
    </row>
    <row r="110" spans="3:12" x14ac:dyDescent="0.35">
      <c r="C110" s="24">
        <f t="shared" si="2"/>
        <v>200</v>
      </c>
      <c r="D110" s="24">
        <f t="shared" si="2"/>
        <v>80</v>
      </c>
      <c r="E110" s="6">
        <f>[1]!MF_Mumix_cP(Q_,fw_,C110,D110,PVRstr1_)</f>
        <v>1.0140076087362149</v>
      </c>
      <c r="F110" s="7">
        <f>[1]!PVT_Mug_cP(C110,D110,gamma_gas_,gamma_oil_,gamma_wat_,Rsb_,Rp_,Pb_,Tres_,Bob_,muob_)</f>
        <v>1.959793520234334E-2</v>
      </c>
      <c r="G110" s="7">
        <f>[1]!PVT_Muo_cP(C110,D110,gamma_gas_,gamma_oil_,gamma_wat_,Rsb_,Rp_,Pb_,Tres_,Bob_,muob_)</f>
        <v>1.2059613222382559</v>
      </c>
      <c r="H110" s="7">
        <f>[1]!PVT_Muw_cP(C110,D110,gamma_gas_,gamma_oil_,gamma_wat_,Rsb_,Rp_,Pb_,Tres_,Bob_,muob_)</f>
        <v>0.38446219102113038</v>
      </c>
    </row>
    <row r="111" spans="3:12" x14ac:dyDescent="0.35">
      <c r="C111" s="24">
        <f t="shared" si="2"/>
        <v>220</v>
      </c>
      <c r="D111" s="24">
        <f t="shared" si="2"/>
        <v>80</v>
      </c>
      <c r="E111" s="6">
        <f>[1]!MF_Mumix_cP(Q_,fw_,C111,D111,PVRstr1_)</f>
        <v>1.0427522794318631</v>
      </c>
      <c r="F111" s="7">
        <f>[1]!PVT_Mug_cP(C111,D111,gamma_gas_,gamma_oil_,gamma_wat_,Rsb_,Rp_,Pb_,Tres_,Bob_,muob_)</f>
        <v>2.0606043940918212E-2</v>
      </c>
      <c r="G111" s="7">
        <f>[1]!PVT_Muo_cP(C111,D111,gamma_gas_,gamma_oil_,gamma_wat_,Rsb_,Rp_,Pb_,Tres_,Bob_,muob_)</f>
        <v>1.2659985356650543</v>
      </c>
      <c r="H111" s="7">
        <f>[1]!PVT_Muw_cP(C111,D111,gamma_gas_,gamma_oil_,gamma_wat_,Rsb_,Rp_,Pb_,Tres_,Bob_,muob_)</f>
        <v>0.39033287001058364</v>
      </c>
    </row>
    <row r="112" spans="3:12" x14ac:dyDescent="0.35">
      <c r="C112" s="24">
        <f t="shared" si="2"/>
        <v>240</v>
      </c>
      <c r="D112" s="24">
        <f t="shared" si="2"/>
        <v>80</v>
      </c>
      <c r="E112" s="6">
        <f>[1]!MF_Mumix_cP(Q_,fw_,C112,D112,PVRstr1_)</f>
        <v>1.0740125122644342</v>
      </c>
      <c r="F112" s="7">
        <f>[1]!PVT_Mug_cP(C112,D112,gamma_gas_,gamma_oil_,gamma_wat_,Rsb_,Rp_,Pb_,Tres_,Bob_,muob_)</f>
        <v>2.1683383160038823E-2</v>
      </c>
      <c r="G112" s="7">
        <f>[1]!PVT_Muo_cP(C112,D112,gamma_gas_,gamma_oil_,gamma_wat_,Rsb_,Rp_,Pb_,Tres_,Bob_,muob_)</f>
        <v>1.3301802347454754</v>
      </c>
      <c r="H112" s="7">
        <f>[1]!PVT_Muw_cP(C112,D112,gamma_gas_,gamma_oil_,gamma_wat_,Rsb_,Rp_,Pb_,Tres_,Bob_,muob_)</f>
        <v>0.39638380970120551</v>
      </c>
      <c r="L112" t="s">
        <v>5</v>
      </c>
    </row>
    <row r="113" spans="3:12" x14ac:dyDescent="0.35">
      <c r="C113" s="24">
        <f t="shared" si="2"/>
        <v>260</v>
      </c>
      <c r="D113" s="24">
        <f t="shared" si="2"/>
        <v>80</v>
      </c>
      <c r="E113" s="6">
        <f>[1]!MF_Mumix_cP(Q_,fw_,C113,D113,PVRstr1_)</f>
        <v>1.1076729021604708</v>
      </c>
      <c r="F113" s="7">
        <f>[1]!PVT_Mug_cP(C113,D113,gamma_gas_,gamma_oil_,gamma_wat_,Rsb_,Rp_,Pb_,Tres_,Bob_,muob_)</f>
        <v>2.2871605188958734E-2</v>
      </c>
      <c r="G113" s="7">
        <f>[1]!PVT_Muo_cP(C113,D113,gamma_gas_,gamma_oil_,gamma_wat_,Rsb_,Rp_,Pb_,Tres_,Bob_,muob_)</f>
        <v>1.398165420235213</v>
      </c>
      <c r="H113" s="7">
        <f>[1]!PVT_Muw_cP(C113,D113,gamma_gas_,gamma_oil_,gamma_wat_,Rsb_,Rp_,Pb_,Tres_,Bob_,muob_)</f>
        <v>0.40261501009299605</v>
      </c>
    </row>
    <row r="114" spans="3:12" x14ac:dyDescent="0.35">
      <c r="C114" s="24">
        <f t="shared" si="2"/>
        <v>280</v>
      </c>
      <c r="D114" s="24">
        <f t="shared" si="2"/>
        <v>80</v>
      </c>
      <c r="E114" s="6">
        <f>[1]!MF_Mumix_cP(Q_,fw_,C114,D114,PVRstr1_)</f>
        <v>1.1436545591427978</v>
      </c>
      <c r="F114" s="7">
        <f>[1]!PVT_Mug_cP(C114,D114,gamma_gas_,gamma_oil_,gamma_wat_,Rsb_,Rp_,Pb_,Tres_,Bob_,muob_)</f>
        <v>2.422784902336915E-2</v>
      </c>
      <c r="G114" s="7">
        <f>[1]!PVT_Muo_cP(C114,D114,gamma_gas_,gamma_oil_,gamma_wat_,Rsb_,Rp_,Pb_,Tres_,Bob_,muob_)</f>
        <v>1.469618644016115</v>
      </c>
      <c r="H114" s="7">
        <f>[1]!PVT_Muw_cP(C114,D114,gamma_gas_,gamma_oil_,gamma_wat_,Rsb_,Rp_,Pb_,Tres_,Bob_,muob_)</f>
        <v>0.4090264711859552</v>
      </c>
    </row>
    <row r="115" spans="3:12" x14ac:dyDescent="0.35">
      <c r="C115" s="24">
        <f t="shared" si="2"/>
        <v>300</v>
      </c>
      <c r="D115" s="24">
        <f t="shared" si="2"/>
        <v>80</v>
      </c>
      <c r="E115" s="6">
        <f>[1]!MF_Mumix_cP(Q_,fw_,C115,D115,PVRstr1_)</f>
        <v>1.181903418610887</v>
      </c>
      <c r="F115" s="7">
        <f>[1]!PVT_Mug_cP(C115,D115,gamma_gas_,gamma_oil_,gamma_wat_,Rsb_,Rp_,Pb_,Tres_,Bob_,muob_)</f>
        <v>2.5819443725453597E-2</v>
      </c>
      <c r="G115" s="7">
        <f>[1]!PVT_Muo_cP(C115,D115,gamma_gas_,gamma_oil_,gamma_wat_,Rsb_,Rp_,Pb_,Tres_,Bob_,muob_)</f>
        <v>1.5442019106882179</v>
      </c>
      <c r="H115" s="7">
        <f>[1]!PVT_Muw_cP(C115,D115,gamma_gas_,gamma_oil_,gamma_wat_,Rsb_,Rp_,Pb_,Tres_,Bob_,muob_)</f>
        <v>0.4156181929800829</v>
      </c>
    </row>
    <row r="116" spans="3:12" x14ac:dyDescent="0.35">
      <c r="C116" s="24">
        <f t="shared" si="2"/>
        <v>320</v>
      </c>
      <c r="D116" s="24">
        <f t="shared" si="2"/>
        <v>80</v>
      </c>
      <c r="E116" s="6">
        <f>[1]!MF_Mumix_cP(Q_,fw_,C116,D116,PVRstr1_)</f>
        <v>1.2223685247043523</v>
      </c>
      <c r="F116" s="7">
        <f>[1]!PVT_Mug_cP(C116,D116,gamma_gas_,gamma_oil_,gamma_wat_,Rsb_,Rp_,Pb_,Tres_,Bob_,muob_)</f>
        <v>2.7706850757567025E-2</v>
      </c>
      <c r="G116" s="7">
        <f>[1]!PVT_Muo_cP(C116,D116,gamma_gas_,gamma_oil_,gamma_wat_,Rsb_,Rp_,Pb_,Tres_,Bob_,muob_)</f>
        <v>1.6215697162604081</v>
      </c>
      <c r="H116" s="7">
        <f>[1]!PVT_Muw_cP(C116,D116,gamma_gas_,gamma_oil_,gamma_wat_,Rsb_,Rp_,Pb_,Tres_,Bob_,muob_)</f>
        <v>0.42239017547537927</v>
      </c>
    </row>
    <row r="117" spans="3:12" x14ac:dyDescent="0.35">
      <c r="C117" s="24">
        <f t="shared" ref="C117:D123" si="3">C47</f>
        <v>340</v>
      </c>
      <c r="D117" s="24">
        <f t="shared" si="3"/>
        <v>80</v>
      </c>
      <c r="E117" s="6">
        <f>[1]!MF_Mumix_cP(Q_,fw_,C117,D117,PVRstr1_)</f>
        <v>1.2649628676068878</v>
      </c>
      <c r="F117" s="7">
        <f>[1]!PVT_Mug_cP(C117,D117,gamma_gas_,gamma_oil_,gamma_wat_,Rsb_,Rp_,Pb_,Tres_,Bob_,muob_)</f>
        <v>2.9907947532178368E-2</v>
      </c>
      <c r="G117" s="7">
        <f>[1]!PVT_Muo_cP(C117,D117,gamma_gas_,gamma_oil_,gamma_wat_,Rsb_,Rp_,Pb_,Tres_,Bob_,muob_)</f>
        <v>1.7013663805803496</v>
      </c>
      <c r="H117" s="7">
        <f>[1]!PVT_Muw_cP(C117,D117,gamma_gas_,gamma_oil_,gamma_wat_,Rsb_,Rp_,Pb_,Tres_,Bob_,muob_)</f>
        <v>0.42934241867184425</v>
      </c>
    </row>
    <row r="118" spans="3:12" x14ac:dyDescent="0.35">
      <c r="C118" s="24">
        <f t="shared" si="3"/>
        <v>360</v>
      </c>
      <c r="D118" s="24">
        <f t="shared" si="3"/>
        <v>80</v>
      </c>
      <c r="E118" s="6">
        <f>[1]!MF_Mumix_cP(Q_,fw_,C118,D118,PVRstr1_)</f>
        <v>1.3095105811563781</v>
      </c>
      <c r="F118" s="7">
        <f>[1]!PVT_Mug_cP(C118,D118,gamma_gas_,gamma_oil_,gamma_wat_,Rsb_,Rp_,Pb_,Tres_,Bob_,muob_)</f>
        <v>3.234779767218704E-2</v>
      </c>
      <c r="G118" s="7">
        <f>[1]!PVT_Muo_cP(C118,D118,gamma_gas_,gamma_oil_,gamma_wat_,Rsb_,Rp_,Pb_,Tres_,Bob_,muob_)</f>
        <v>1.7832251010232323</v>
      </c>
      <c r="H118" s="7">
        <f>[1]!PVT_Muw_cP(C118,D118,gamma_gas_,gamma_oil_,gamma_wat_,Rsb_,Rp_,Pb_,Tres_,Bob_,muob_)</f>
        <v>0.4364749225694779</v>
      </c>
    </row>
    <row r="119" spans="3:12" x14ac:dyDescent="0.35">
      <c r="C119" s="24">
        <f t="shared" si="3"/>
        <v>380</v>
      </c>
      <c r="D119" s="24">
        <f t="shared" si="3"/>
        <v>80</v>
      </c>
      <c r="E119" s="6">
        <f>[1]!MF_Mumix_cP(Q_,fw_,C119,D119,PVRstr1_)</f>
        <v>1.3557177604113138</v>
      </c>
      <c r="F119" s="7">
        <f>[1]!PVT_Mug_cP(C119,D119,gamma_gas_,gamma_oil_,gamma_wat_,Rsb_,Rp_,Pb_,Tres_,Bob_,muob_)</f>
        <v>3.4831394992291626E-2</v>
      </c>
      <c r="G119" s="7">
        <f>[1]!PVT_Muo_cP(C119,D119,gamma_gas_,gamma_oil_,gamma_wat_,Rsb_,Rp_,Pb_,Tres_,Bob_,muob_)</f>
        <v>1.8667683185510673</v>
      </c>
      <c r="H119" s="7">
        <f>[1]!PVT_Muw_cP(C119,D119,gamma_gas_,gamma_oil_,gamma_wat_,Rsb_,Rp_,Pb_,Tres_,Bob_,muob_)</f>
        <v>0.4437876871682801</v>
      </c>
    </row>
    <row r="120" spans="3:12" x14ac:dyDescent="0.35">
      <c r="C120" s="24">
        <f t="shared" si="3"/>
        <v>400</v>
      </c>
      <c r="D120" s="24">
        <f t="shared" si="3"/>
        <v>80</v>
      </c>
      <c r="E120" s="6">
        <f>[1]!MF_Mumix_cP(Q_,fw_,C120,D120,PVRstr1_)</f>
        <v>1.4032311292583468</v>
      </c>
      <c r="F120" s="7">
        <f>[1]!PVT_Mug_cP(C120,D120,gamma_gas_,gamma_oil_,gamma_wat_,Rsb_,Rp_,Pb_,Tres_,Bob_,muob_)</f>
        <v>3.7103767854624728E-2</v>
      </c>
      <c r="G120" s="7">
        <f>[1]!PVT_Muo_cP(C120,D120,gamma_gas_,gamma_oil_,gamma_wat_,Rsb_,Rp_,Pb_,Tres_,Bob_,muob_)</f>
        <v>1.9516090887099746</v>
      </c>
      <c r="H120" s="7">
        <f>[1]!PVT_Muw_cP(C120,D120,gamma_gas_,gamma_oil_,gamma_wat_,Rsb_,Rp_,Pb_,Tres_,Bob_,muob_)</f>
        <v>0.45128071246825097</v>
      </c>
    </row>
    <row r="121" spans="3:12" x14ac:dyDescent="0.35">
      <c r="C121" s="24">
        <f t="shared" si="3"/>
        <v>420</v>
      </c>
      <c r="D121" s="24">
        <f t="shared" si="3"/>
        <v>80</v>
      </c>
      <c r="E121" s="6">
        <f>[1]!MF_Mumix_cP(Q_,fw_,C121,D121,PVRstr1_)</f>
        <v>1.4517824743738805</v>
      </c>
      <c r="F121" s="7">
        <f>[1]!PVT_Mug_cP(C121,D121,gamma_gas_,gamma_oil_,gamma_wat_,Rsb_,Rp_,Pb_,Tres_,Bob_,muob_)</f>
        <v>3.8995470709754662E-2</v>
      </c>
      <c r="G121" s="7">
        <f>[1]!PVT_Muo_cP(C121,D121,gamma_gas_,gamma_oil_,gamma_wat_,Rsb_,Rp_,Pb_,Tres_,Bob_,muob_)</f>
        <v>2.0373532149446416</v>
      </c>
      <c r="H121" s="7">
        <f>[1]!PVT_Muw_cP(C121,D121,gamma_gas_,gamma_oil_,gamma_wat_,Rsb_,Rp_,Pb_,Tres_,Bob_,muob_)</f>
        <v>0.45895399846939039</v>
      </c>
    </row>
    <row r="122" spans="3:12" x14ac:dyDescent="0.35">
      <c r="C122" s="24">
        <f t="shared" si="3"/>
        <v>440</v>
      </c>
      <c r="D122" s="24">
        <f t="shared" si="3"/>
        <v>80</v>
      </c>
      <c r="E122" s="6">
        <f>[1]!MF_Mumix_cP(Q_,fw_,C122,D122,PVRstr1_)</f>
        <v>1.5012827064675198</v>
      </c>
      <c r="F122" s="7">
        <f>[1]!PVT_Mug_cP(C122,D122,gamma_gas_,gamma_oil_,gamma_wat_,Rsb_,Rp_,Pb_,Tres_,Bob_,muob_)</f>
        <v>4.0517403578276795E-2</v>
      </c>
      <c r="G122" s="7">
        <f>[1]!PVT_Muo_cP(C122,D122,gamma_gas_,gamma_oil_,gamma_wat_,Rsb_,Rp_,Pb_,Tres_,Bob_,muob_)</f>
        <v>2.1236019446382008</v>
      </c>
      <c r="H122" s="7">
        <f>[1]!PVT_Muw_cP(C122,D122,gamma_gas_,gamma_oil_,gamma_wat_,Rsb_,Rp_,Pb_,Tres_,Bob_,muob_)</f>
        <v>0.46680754517169848</v>
      </c>
    </row>
    <row r="123" spans="3:12" x14ac:dyDescent="0.35">
      <c r="C123" s="24">
        <f t="shared" si="3"/>
        <v>460</v>
      </c>
      <c r="D123" s="24">
        <f t="shared" si="3"/>
        <v>80</v>
      </c>
      <c r="E123" s="6">
        <f>[1]!MF_Mumix_cP(Q_,fw_,C123,D123,PVRstr1_)</f>
        <v>1.55176118962929</v>
      </c>
      <c r="F123" s="7">
        <f>[1]!PVT_Mug_cP(C123,D123,gamma_gas_,gamma_oil_,gamma_wat_,Rsb_,Rp_,Pb_,Tres_,Bob_,muob_)</f>
        <v>4.1800659307069124E-2</v>
      </c>
      <c r="G123" s="7">
        <f>[1]!PVT_Muo_cP(C123,D123,gamma_gas_,gamma_oil_,gamma_wat_,Rsb_,Rp_,Pb_,Tres_,Bob_,muob_)</f>
        <v>2.2099550584076959</v>
      </c>
      <c r="H123" s="7">
        <f>[1]!PVT_Muw_cP(C123,D123,gamma_gas_,gamma_oil_,gamma_wat_,Rsb_,Rp_,Pb_,Tres_,Bob_,muob_)</f>
        <v>0.47484135257517518</v>
      </c>
      <c r="L123" s="3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MF 1 </vt:lpstr>
      <vt:lpstr>'MF 1 '!betta_gas1_</vt:lpstr>
      <vt:lpstr>'MF 1 '!betta_gas2_</vt:lpstr>
      <vt:lpstr>'MF 1 '!betta_gas3_</vt:lpstr>
      <vt:lpstr>'MF 1 '!Bob_</vt:lpstr>
      <vt:lpstr>'MF 1 '!fw_</vt:lpstr>
      <vt:lpstr>'MF 1 '!gamma_gas_</vt:lpstr>
      <vt:lpstr>'MF 1 '!gamma_oil_</vt:lpstr>
      <vt:lpstr>'MF 1 '!gamma_wat_</vt:lpstr>
      <vt:lpstr>'MF 1 '!muob_</vt:lpstr>
      <vt:lpstr>'MF 1 '!Pb_</vt:lpstr>
      <vt:lpstr>PVRstr1_</vt:lpstr>
      <vt:lpstr>'MF 1 '!Q_</vt:lpstr>
      <vt:lpstr>'MF 1 '!Rp_</vt:lpstr>
      <vt:lpstr>'MF 1 '!Rsb_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2019-06-26T14:52:26Z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