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F2F88982-DAFB-4953-9AEB-D76C79709E45}" xr6:coauthVersionLast="43" xr6:coauthVersionMax="43" xr10:uidLastSave="{00000000-0000-0000-0000-000000000000}"/>
  <bookViews>
    <workbookView xWindow="780" yWindow="210" windowWidth="26520" windowHeight="20790" tabRatio="422" xr2:uid="{00000000-000D-0000-FFFF-FFFF00000000}"/>
  </bookViews>
  <sheets>
    <sheet name="IPR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  <definedName name="Месторождение_" localSheetId="2">Фонтан!$B$4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10" l="1"/>
  <c r="E17" i="110"/>
  <c r="E13" i="110"/>
  <c r="E12" i="110"/>
  <c r="E11" i="110"/>
  <c r="E10" i="110"/>
  <c r="E9" i="110"/>
  <c r="E8" i="110"/>
  <c r="E7" i="110"/>
  <c r="G1" i="110"/>
  <c r="C17" i="110"/>
  <c r="C25" i="110"/>
  <c r="C26" i="110"/>
  <c r="C41" i="110" l="1"/>
  <c r="D40" i="110"/>
  <c r="D41" i="110"/>
  <c r="C42" i="110" l="1"/>
  <c r="E41" i="110"/>
  <c r="E40" i="110"/>
  <c r="D42" i="110"/>
  <c r="C43" i="110" l="1"/>
  <c r="E42" i="110"/>
  <c r="D43" i="110"/>
  <c r="C44" i="110" l="1"/>
  <c r="D44" i="110"/>
  <c r="E43" i="110"/>
  <c r="C45" i="110" l="1"/>
  <c r="E44" i="110"/>
  <c r="D45" i="110"/>
  <c r="C46" i="110" l="1"/>
  <c r="D46" i="110"/>
  <c r="E45" i="110"/>
  <c r="C47" i="110" l="1"/>
  <c r="D47" i="110"/>
  <c r="E46" i="110"/>
  <c r="C48" i="110" l="1"/>
  <c r="E47" i="110"/>
  <c r="D48" i="110"/>
  <c r="C49" i="110" l="1"/>
  <c r="D49" i="110"/>
  <c r="E48" i="110"/>
  <c r="C50" i="110" l="1"/>
  <c r="E49" i="110"/>
  <c r="D50" i="110"/>
  <c r="C51" i="110" l="1"/>
  <c r="E50" i="110"/>
  <c r="D51" i="110"/>
  <c r="C52" i="110" l="1"/>
  <c r="E51" i="110"/>
  <c r="D52" i="110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53" i="110"/>
  <c r="E52" i="110"/>
  <c r="C54" i="110" l="1"/>
  <c r="E53" i="110"/>
  <c r="D54" i="110"/>
  <c r="C55" i="110" l="1"/>
  <c r="D55" i="110"/>
  <c r="E54" i="110"/>
  <c r="C56" i="110" l="1"/>
  <c r="E55" i="110"/>
  <c r="D56" i="110"/>
  <c r="C57" i="110" l="1"/>
  <c r="E56" i="110"/>
  <c r="D57" i="110"/>
  <c r="C58" i="110" l="1"/>
  <c r="E57" i="110"/>
  <c r="D58" i="110"/>
  <c r="C59" i="110" l="1"/>
  <c r="E58" i="110"/>
  <c r="D59" i="110"/>
  <c r="C60" i="110" l="1"/>
  <c r="E59" i="110"/>
  <c r="D60" i="110"/>
  <c r="E60" i="1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<sst xmlns="http://schemas.openxmlformats.org/spreadsheetml/2006/main" count="2795" uniqueCount="326">
  <si>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</si>
  <si>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</si>
  <si>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</si>
  <si>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</si>
  <si>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</si>
  <si>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</si>
  <si>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</si>
  <si>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</si>
  <si>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</si>
  <si>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</si>
  <si>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</si>
  <si>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</si>
  <si>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</si>
  <si>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</si>
  <si>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</si>
  <si>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</si>
  <si>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</si>
  <si>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</si>
  <si>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</si>
  <si>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</si>
  <si>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</si>
  <si>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</si>
  <si>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</si>
  <si>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</si>
  <si>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</si>
  <si>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</si>
  <si>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</si>
  <si>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</si>
  <si>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</si>
  <si>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</si>
  <si>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</si>
  <si>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</si>
  <si>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</si>
  <si>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</si>
  <si>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</si>
  <si>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</si>
  <si>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</si>
  <si>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</si>
  <si>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</si>
  <si>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</si>
  <si>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</si>
  <si>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</si>
  <si>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</si>
  <si>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</si>
  <si>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</si>
  <si>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</si>
  <si>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</si>
  <si>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</si>
  <si>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</si>
  <si>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</si>
  <si>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</si>
  <si>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</si>
  <si>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</si>
  <si>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</si>
  <si>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</si>
  <si>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</si>
  <si>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</si>
  <si>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</si>
  <si>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</si>
  <si>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</si>
  <si>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</si>
  <si>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</si>
  <si>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</si>
  <si>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</si>
  <si>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</si>
  <si>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</si>
  <si>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</si>
  <si>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</si>
  <si>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</si>
  <si>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</si>
  <si>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</si>
  <si>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</si>
  <si>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</si>
  <si>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</si>
  <si>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</si>
  <si>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</si>
  <si>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</si>
  <si>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</si>
  <si>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</si>
  <si>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</si>
  <si>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</si>
  <si>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</si>
  <si>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</si>
  <si>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</si>
  <si>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</si>
  <si>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</si>
  <si>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</si>
  <si>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</si>
  <si>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</si>
  <si>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</si>
  <si>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</si>
  <si>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</si>
  <si>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</si>
  <si>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</si>
  <si>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</si>
  <si>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</si>
  <si>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</si>
  <si>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</si>
  <si>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</si>
  <si>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</si>
  <si>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</si>
  <si>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</si>
  <si>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</si>
  <si>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</si>
  <si>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</si>
  <si>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</si>
  <si>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</si>
  <si>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</si>
  <si>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</si>
  <si>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</si>
  <si>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</si>
  <si>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</si>
  <si>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</si>
  <si>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</si>
  <si>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</si>
  <si>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</si>
  <si>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</si>
  <si>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</si>
  <si>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</si>
  <si>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</si>
  <si>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</si>
  <si>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</si>
  <si>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</si>
  <si>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</si>
  <si>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</si>
  <si>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</si>
  <si>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</si>
  <si>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</si>
  <si>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</si>
  <si>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</si>
  <si>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</si>
  <si>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</si>
  <si>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</si>
  <si>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</si>
  <si>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</si>
  <si>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</si>
  <si>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</si>
  <si>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</si>
  <si>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</si>
  <si>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</si>
  <si>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</si>
  <si>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</si>
  <si>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</si>
  <si>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</si>
  <si>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</si>
  <si>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</si>
  <si>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</si>
  <si>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</si>
  <si>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</si>
  <si>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</si>
  <si>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</si>
  <si>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</si>
  <si>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</si>
  <si>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</si>
  <si>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</si>
  <si>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</si>
  <si>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</si>
  <si>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</si>
  <si>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</si>
  <si>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</si>
  <si>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</si>
  <si>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</si>
  <si>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</si>
  <si>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</si>
  <si>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</si>
  <si>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</si>
  <si>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</si>
  <si>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</si>
  <si>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</si>
  <si>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</si>
  <si>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</si>
  <si>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</si>
  <si>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</si>
  <si>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</si>
  <si>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</si>
  <si>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</si>
  <si>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</si>
  <si>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</si>
  <si>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</si>
  <si>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</si>
  <si>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</si>
  <si>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</si>
  <si>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</si>
  <si>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</si>
  <si>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</si>
  <si>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</si>
  <si>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</si>
  <si>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</si>
  <si>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</si>
  <si>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</si>
  <si>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</si>
  <si>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</si>
  <si>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</si>
  <si>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</si>
  <si>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</si>
  <si>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</si>
  <si>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</si>
  <si>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</si>
  <si>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</si>
  <si>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</si>
  <si>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</si>
  <si>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</si>
  <si>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</si>
  <si>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</si>
  <si>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</si>
  <si>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</si>
  <si>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</si>
  <si>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</si>
  <si>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</si>
  <si>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</si>
  <si>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</si>
  <si>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</si>
  <si>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</si>
  <si>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</si>
  <si>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</si>
  <si>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</si>
  <si>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</si>
  <si>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</si>
  <si>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</si>
  <si>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</si>
  <si>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</si>
  <si>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</si>
  <si>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</si>
  <si>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</si>
  <si>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</si>
  <si>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</si>
  <si>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</si>
  <si>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</si>
  <si>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</si>
  <si>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</si>
  <si>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</si>
  <si>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</si>
  <si>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</si>
  <si>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</si>
  <si>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</si>
  <si>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</si>
  <si>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</si>
  <si>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</si>
  <si>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</si>
  <si>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</si>
  <si>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</si>
  <si>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</si>
  <si>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</si>
  <si>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</si>
  <si>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</si>
  <si>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</si>
  <si>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</si>
  <si>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</si>
  <si>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</si>
  <si>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</si>
  <si>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</si>
  <si>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</si>
  <si>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</si>
  <si>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</si>
  <si>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</si>
  <si>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</si>
  <si>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</si>
  <si>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</si>
  <si>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</si>
  <si>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</si>
  <si>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</si>
  <si>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</si>
  <si>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</si>
  <si>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</si>
  <si>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</si>
  <si>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</si>
  <si>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</si>
  <si>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</si>
  <si>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</si>
  <si>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</si>
  <si>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</si>
  <si>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</si>
  <si>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</si>
  <si>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</si>
  <si>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</si>
  <si>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</si>
  <si>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</si>
  <si>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</si>
  <si>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</si>
  <si>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</si>
  <si>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</si>
  <si>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</si>
  <si>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</si>
  <si>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</si>
  <si>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</si>
  <si>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</si>
  <si>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</si>
  <si>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</si>
  <si>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</si>
  <si>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</si>
  <si>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</si>
  <si>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</si>
  <si>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</si>
  <si>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</si>
  <si>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</si>
  <si>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</si>
  <si>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</si>
  <si>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</si>
  <si>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</si>
  <si>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</si>
  <si>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</si>
  <si>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</si>
  <si>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</si>
  <si>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</si>
  <si>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</si>
  <si>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</si>
  <si>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</si>
  <si>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</si>
  <si>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</si>
  <si>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</si>
  <si>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</si>
  <si>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</si>
  <si>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</si>
  <si>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</si>
  <si>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</si>
  <si>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</si>
  <si>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</si>
  <si>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</si>
  <si>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</si>
  <si>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</si>
  <si>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</si>
  <si>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</si>
  <si>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r>
      <t>кг/м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</si>
  <si>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  <r>
      <rPr>
        <sz val="10"/>
        <color theme="0" tint="-0.34998626667073579"/>
        <rFont val="Arial Cyr"/>
        <charset val="204"/>
      </rPr>
      <t>/т</t>
    </r>
  </si>
  <si>
    <t>Построение индикаторной кривой</t>
  </si>
  <si>
    <t>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</si>
</sst>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"/>
    <numFmt numFmtId="166" formatCode="0.0000"/>
    <numFmt numFmtId="167" formatCode="0.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color theme="0" tint="-0.34998626667073579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5" fontId="8" fillId="4" borderId="19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6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7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8" borderId="2" xfId="0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 wrapText="1"/>
    </xf>
    <xf numFmtId="2" fontId="0" fillId="9" borderId="2" xfId="0" applyNumberFormat="1" applyFill="1" applyBorder="1" applyAlignment="1">
      <alignment horizontal="center"/>
    </xf>
    <xf numFmtId="0" fontId="21" fillId="9" borderId="0" xfId="0" applyFont="1" applyFill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15" fillId="9" borderId="2" xfId="0" applyNumberFormat="1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1" fontId="0" fillId="10" borderId="2" xfId="0" applyNumberForma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8.3792731441949542</c:v>
                </c:pt>
                <c:pt idx="2">
                  <c:v>16.758546288389908</c:v>
                </c:pt>
                <c:pt idx="3">
                  <c:v>25.137819432584863</c:v>
                </c:pt>
                <c:pt idx="4">
                  <c:v>33.517092576779817</c:v>
                </c:pt>
                <c:pt idx="5">
                  <c:v>41.896365720974771</c:v>
                </c:pt>
                <c:pt idx="6">
                  <c:v>50.275638865169725</c:v>
                </c:pt>
                <c:pt idx="7">
                  <c:v>58.654912009364679</c:v>
                </c:pt>
                <c:pt idx="8">
                  <c:v>67.034185153559633</c:v>
                </c:pt>
                <c:pt idx="9">
                  <c:v>75.413458297754588</c:v>
                </c:pt>
                <c:pt idx="10">
                  <c:v>83.792731441949542</c:v>
                </c:pt>
                <c:pt idx="11">
                  <c:v>92.172004586144496</c:v>
                </c:pt>
                <c:pt idx="12">
                  <c:v>100.55127773033945</c:v>
                </c:pt>
                <c:pt idx="13">
                  <c:v>108.9305508745344</c:v>
                </c:pt>
                <c:pt idx="14">
                  <c:v>117.30982401872936</c:v>
                </c:pt>
                <c:pt idx="15">
                  <c:v>125.68909716292431</c:v>
                </c:pt>
                <c:pt idx="16">
                  <c:v>134.06837030711927</c:v>
                </c:pt>
                <c:pt idx="17">
                  <c:v>142.44764345131421</c:v>
                </c:pt>
                <c:pt idx="18">
                  <c:v>150.82691659550915</c:v>
                </c:pt>
                <c:pt idx="19">
                  <c:v>159.20618973970409</c:v>
                </c:pt>
                <c:pt idx="20">
                  <c:v>167.58546288389903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242.8114697819401</c:v>
                </c:pt>
                <c:pt idx="2">
                  <c:v>235.47097321851291</c:v>
                </c:pt>
                <c:pt idx="3">
                  <c:v>227.965479677627</c:v>
                </c:pt>
                <c:pt idx="4">
                  <c:v>220.27998248656144</c:v>
                </c:pt>
                <c:pt idx="5">
                  <c:v>212.39705208714059</c:v>
                </c:pt>
                <c:pt idx="6">
                  <c:v>204.29625021898838</c:v>
                </c:pt>
                <c:pt idx="7">
                  <c:v>195.9533483439667</c:v>
                </c:pt>
                <c:pt idx="8">
                  <c:v>187.33926387700305</c:v>
                </c:pt>
                <c:pt idx="9">
                  <c:v>178.41857870219391</c:v>
                </c:pt>
                <c:pt idx="10">
                  <c:v>169.14742008291859</c:v>
                </c:pt>
                <c:pt idx="11">
                  <c:v>159.47033258588769</c:v>
                </c:pt>
                <c:pt idx="12">
                  <c:v>149.31548322079414</c:v>
                </c:pt>
                <c:pt idx="13">
                  <c:v>138.58696574824597</c:v>
                </c:pt>
                <c:pt idx="14">
                  <c:v>127.15171866767156</c:v>
                </c:pt>
                <c:pt idx="15">
                  <c:v>114.81557776767839</c:v>
                </c:pt>
                <c:pt idx="16">
                  <c:v>101.27485214904351</c:v>
                </c:pt>
                <c:pt idx="17">
                  <c:v>86.00344638835098</c:v>
                </c:pt>
                <c:pt idx="18">
                  <c:v>67.923468103450958</c:v>
                </c:pt>
                <c:pt idx="19">
                  <c:v>43.914837929748906</c:v>
                </c:pt>
                <c:pt idx="20">
                  <c:v>3.8481023922898316E-13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8.3792731441955848</c:v>
                </c:pt>
                <c:pt idx="2">
                  <c:v>16.758546288390225</c:v>
                </c:pt>
                <c:pt idx="3">
                  <c:v>25.137819432584866</c:v>
                </c:pt>
                <c:pt idx="4">
                  <c:v>33.517092576779504</c:v>
                </c:pt>
                <c:pt idx="5">
                  <c:v>41.896365720975091</c:v>
                </c:pt>
                <c:pt idx="6">
                  <c:v>50.275638865169732</c:v>
                </c:pt>
                <c:pt idx="7">
                  <c:v>58.654912009364374</c:v>
                </c:pt>
                <c:pt idx="8">
                  <c:v>67.03418515355996</c:v>
                </c:pt>
                <c:pt idx="9">
                  <c:v>75.413458297754602</c:v>
                </c:pt>
                <c:pt idx="10">
                  <c:v>83.792731441949243</c:v>
                </c:pt>
                <c:pt idx="11">
                  <c:v>92.172004586144823</c:v>
                </c:pt>
                <c:pt idx="12">
                  <c:v>100.55127773033946</c:v>
                </c:pt>
                <c:pt idx="13">
                  <c:v>108.93055087453411</c:v>
                </c:pt>
                <c:pt idx="14">
                  <c:v>117.3098240187297</c:v>
                </c:pt>
                <c:pt idx="15">
                  <c:v>125.68909716292433</c:v>
                </c:pt>
                <c:pt idx="16">
                  <c:v>134.06837030711898</c:v>
                </c:pt>
                <c:pt idx="17">
                  <c:v>142.44764345131455</c:v>
                </c:pt>
                <c:pt idx="18">
                  <c:v>150.8269165955092</c:v>
                </c:pt>
                <c:pt idx="19">
                  <c:v>159.20618973970431</c:v>
                </c:pt>
                <c:pt idx="20">
                  <c:v>167.58546288389903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242.8114697819401</c:v>
                </c:pt>
                <c:pt idx="2">
                  <c:v>235.47097321851291</c:v>
                </c:pt>
                <c:pt idx="3">
                  <c:v>227.965479677627</c:v>
                </c:pt>
                <c:pt idx="4">
                  <c:v>220.27998248656144</c:v>
                </c:pt>
                <c:pt idx="5">
                  <c:v>212.39705208714059</c:v>
                </c:pt>
                <c:pt idx="6">
                  <c:v>204.29625021898838</c:v>
                </c:pt>
                <c:pt idx="7">
                  <c:v>195.9533483439667</c:v>
                </c:pt>
                <c:pt idx="8">
                  <c:v>187.33926387700305</c:v>
                </c:pt>
                <c:pt idx="9">
                  <c:v>178.41857870219391</c:v>
                </c:pt>
                <c:pt idx="10">
                  <c:v>169.14742008291859</c:v>
                </c:pt>
                <c:pt idx="11">
                  <c:v>159.47033258588769</c:v>
                </c:pt>
                <c:pt idx="12">
                  <c:v>149.31548322079414</c:v>
                </c:pt>
                <c:pt idx="13">
                  <c:v>138.58696574824597</c:v>
                </c:pt>
                <c:pt idx="14">
                  <c:v>127.15171866767156</c:v>
                </c:pt>
                <c:pt idx="15">
                  <c:v>114.81557776767839</c:v>
                </c:pt>
                <c:pt idx="16">
                  <c:v>101.27485214904351</c:v>
                </c:pt>
                <c:pt idx="17">
                  <c:v>86.00344638835098</c:v>
                </c:pt>
                <c:pt idx="18">
                  <c:v>67.923468103450958</c:v>
                </c:pt>
                <c:pt idx="19">
                  <c:v>43.914837929748906</c:v>
                </c:pt>
                <c:pt idx="20">
                  <c:v>3.8481023922898316E-13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0048"/>
        <c:axId val="263553024"/>
      </c:scatterChart>
      <c:valAx>
        <c:axId val="2288100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3024"/>
        <c:crosses val="autoZero"/>
        <c:crossBetween val="midCat"/>
      </c:valAx>
      <c:valAx>
        <c:axId val="2635530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8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4752"/>
        <c:axId val="263555328"/>
      </c:scatterChart>
      <c:valAx>
        <c:axId val="2635547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5328"/>
        <c:crosses val="autoZero"/>
        <c:crossBetween val="midCat"/>
      </c:valAx>
      <c:valAx>
        <c:axId val="2635553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7056"/>
        <c:axId val="263557632"/>
      </c:scatterChart>
      <c:valAx>
        <c:axId val="26355705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632"/>
        <c:crosses val="autoZero"/>
        <c:crossBetween val="midCat"/>
      </c:valAx>
      <c:valAx>
        <c:axId val="2635576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PVT_pb_atm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Лист1">
    <outlinePr summaryBelow="0"/>
  </sheetPr>
  <dimension ref="A1:G60"/>
  <sheetViews>
    <sheetView tabSelected="1" zoomScaleNormal="100" workbookViewId="0">
      <selection activeCell="S18" sqref="S18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49" t="s">
        <v>292</v>
      </c>
      <c r="F1" t="s">
        <v>325</v>
      </c>
      <c r="G1" t="str">
        <f>[1]!getUFVersion()</f>
        <v>7.7</v>
      </c>
    </row>
    <row r="2" spans="1:7" x14ac:dyDescent="0.2">
      <c r="A2" t="s">
        <v>324</v>
      </c>
    </row>
    <row r="6" spans="1:7" x14ac:dyDescent="0.2">
      <c r="A6" s="49" t="s">
        <v>293</v>
      </c>
    </row>
    <row r="7" spans="1:7" ht="18.75" outlineLevel="1" x14ac:dyDescent="0.35">
      <c r="B7" s="52" t="s">
        <v>294</v>
      </c>
      <c r="C7" s="50">
        <v>0.86</v>
      </c>
      <c r="D7" s="53"/>
      <c r="E7" s="61">
        <f>gamma_oil_*1000</f>
        <v>860</v>
      </c>
      <c r="F7" s="56" t="s">
        <v>322</v>
      </c>
    </row>
    <row r="8" spans="1:7" ht="18.75" outlineLevel="1" x14ac:dyDescent="0.35">
      <c r="B8" s="54" t="s">
        <v>295</v>
      </c>
      <c r="C8" s="50">
        <v>1</v>
      </c>
      <c r="D8" s="53"/>
      <c r="E8" s="61">
        <f>gamma_wat_*1000</f>
        <v>1000</v>
      </c>
      <c r="F8" s="56" t="s">
        <v>322</v>
      </c>
    </row>
    <row r="9" spans="1:7" ht="18.75" outlineLevel="1" x14ac:dyDescent="0.35">
      <c r="B9" s="54" t="s">
        <v>296</v>
      </c>
      <c r="C9" s="50">
        <v>0.8</v>
      </c>
      <c r="D9" s="53"/>
      <c r="E9" s="61">
        <f>gamma_gas_*1.22</f>
        <v>0.97599999999999998</v>
      </c>
      <c r="F9" s="56" t="s">
        <v>322</v>
      </c>
    </row>
    <row r="10" spans="1:7" ht="18.75" outlineLevel="1" x14ac:dyDescent="0.35">
      <c r="B10" s="55" t="s">
        <v>297</v>
      </c>
      <c r="C10" s="50">
        <v>100</v>
      </c>
      <c r="D10" s="54" t="s">
        <v>298</v>
      </c>
      <c r="E10" s="61">
        <f>Rsb_/gamma_oil_</f>
        <v>116.27906976744187</v>
      </c>
      <c r="F10" s="56" t="s">
        <v>323</v>
      </c>
    </row>
    <row r="11" spans="1:7" ht="18.75" outlineLevel="1" x14ac:dyDescent="0.35">
      <c r="B11" s="55" t="s">
        <v>299</v>
      </c>
      <c r="C11" s="50">
        <v>100</v>
      </c>
      <c r="D11" s="54" t="s">
        <v>298</v>
      </c>
      <c r="E11" s="61">
        <f>Rsb_/gamma_oil_</f>
        <v>116.27906976744187</v>
      </c>
      <c r="F11" s="56" t="s">
        <v>323</v>
      </c>
    </row>
    <row r="12" spans="1:7" ht="18" outlineLevel="1" x14ac:dyDescent="0.35">
      <c r="B12" s="54" t="s">
        <v>300</v>
      </c>
      <c r="C12" s="50"/>
      <c r="D12" s="54" t="s">
        <v>301</v>
      </c>
      <c r="E12" s="61" t="e">
        <f>Pb_cal_*1.01325/10</f>
        <v>#NAME?</v>
      </c>
      <c r="F12" s="56" t="s">
        <v>302</v>
      </c>
    </row>
    <row r="13" spans="1:7" ht="18" outlineLevel="1" x14ac:dyDescent="0.35">
      <c r="B13" s="54" t="s">
        <v>303</v>
      </c>
      <c r="C13" s="50">
        <v>100</v>
      </c>
      <c r="D13" s="59" t="s">
        <v>314</v>
      </c>
      <c r="E13" s="61">
        <f>Tres_*9/5+32</f>
        <v>212</v>
      </c>
      <c r="F13" s="56" t="s">
        <v>304</v>
      </c>
    </row>
    <row r="14" spans="1:7" ht="18" outlineLevel="1" x14ac:dyDescent="0.35">
      <c r="B14" s="55" t="s">
        <v>305</v>
      </c>
      <c r="C14" s="50">
        <v>1.2</v>
      </c>
      <c r="D14" s="54" t="s">
        <v>288</v>
      </c>
      <c r="E14" s="54"/>
      <c r="F14" s="53"/>
    </row>
    <row r="15" spans="1:7" ht="18" outlineLevel="1" x14ac:dyDescent="0.35">
      <c r="B15" s="57" t="s">
        <v>306</v>
      </c>
      <c r="C15" s="50">
        <v>1</v>
      </c>
      <c r="D15" s="54" t="s">
        <v>307</v>
      </c>
      <c r="E15" s="54"/>
      <c r="F15" s="53"/>
    </row>
    <row r="16" spans="1:7" ht="15.75" x14ac:dyDescent="0.3">
      <c r="B16" s="57" t="s">
        <v>309</v>
      </c>
      <c r="C16" s="50">
        <v>22</v>
      </c>
      <c r="D16" s="54" t="s">
        <v>289</v>
      </c>
      <c r="E16" s="62">
        <f>fw_/100</f>
        <v>0.22</v>
      </c>
      <c r="F16" s="56"/>
    </row>
    <row r="17" spans="1:6" ht="18" x14ac:dyDescent="0.35">
      <c r="B17" s="54" t="s">
        <v>308</v>
      </c>
      <c r="C17" s="51">
        <f>[1]!PVT_pb_atma(Tres_,gamma_gas_,gamma_oil_,gamma_wat_,Rsb_,Rp_,Pb_cal_,Tres_,Bob_,muob_)</f>
        <v>2029</v>
      </c>
      <c r="D17" s="54" t="s">
        <v>301</v>
      </c>
      <c r="E17" s="61" t="e">
        <f>Pb_cal_*1.01325/10</f>
        <v>#NAME?</v>
      </c>
      <c r="F17" s="56" t="s">
        <v>302</v>
      </c>
    </row>
    <row r="19" spans="1:6" x14ac:dyDescent="0.2">
      <c r="A19" s="49" t="s">
        <v>291</v>
      </c>
      <c r="B19" s="49"/>
      <c r="C19" s="49"/>
      <c r="D19" s="49"/>
    </row>
    <row r="20" spans="1:6" ht="18" customHeight="1" x14ac:dyDescent="0.3">
      <c r="B20" s="57" t="s">
        <v>310</v>
      </c>
      <c r="C20" s="50">
        <v>100</v>
      </c>
      <c r="D20" s="54" t="s">
        <v>316</v>
      </c>
    </row>
    <row r="21" spans="1:6" ht="18" customHeight="1" x14ac:dyDescent="0.3">
      <c r="B21" s="57" t="s">
        <v>311</v>
      </c>
      <c r="C21" s="50">
        <v>150</v>
      </c>
      <c r="D21" s="54" t="s">
        <v>315</v>
      </c>
    </row>
    <row r="23" spans="1:6" x14ac:dyDescent="0.2">
      <c r="A23" s="49" t="s">
        <v>12</v>
      </c>
    </row>
    <row r="24" spans="1:6" ht="19.5" customHeight="1" x14ac:dyDescent="0.3">
      <c r="B24" s="57" t="s">
        <v>313</v>
      </c>
      <c r="C24" s="50">
        <v>250</v>
      </c>
      <c r="D24" s="54" t="s">
        <v>315</v>
      </c>
    </row>
    <row r="25" spans="1:6" ht="19.5" customHeight="1" x14ac:dyDescent="0.25">
      <c r="B25" s="57" t="s">
        <v>312</v>
      </c>
      <c r="C25" s="58">
        <f>[1]!IPR_PI_sm3dayatm(qltest_,Pwftest_,Pres_,fw_,Pb_)</f>
        <v>1.1774482189276632</v>
      </c>
      <c r="D25" s="54" t="s">
        <v>317</v>
      </c>
    </row>
    <row r="26" spans="1:6" ht="19.5" customHeight="1" x14ac:dyDescent="0.3">
      <c r="B26" s="54" t="s">
        <v>318</v>
      </c>
      <c r="C26" s="51">
        <f>[1]!IPR_Qliq_sm3Day(PI_,Pres_,0,fw_,Pb_)</f>
        <v>167.58546288389908</v>
      </c>
      <c r="D26" s="54" t="s">
        <v>316</v>
      </c>
    </row>
    <row r="28" spans="1:6" x14ac:dyDescent="0.2">
      <c r="A28" t="s">
        <v>319</v>
      </c>
    </row>
    <row r="29" spans="1:6" ht="15" x14ac:dyDescent="0.25">
      <c r="B29" s="57" t="s">
        <v>290</v>
      </c>
      <c r="C29" s="50">
        <v>20</v>
      </c>
      <c r="D29" s="53"/>
    </row>
    <row r="34" spans="1:5" x14ac:dyDescent="0.2">
      <c r="A34" t="s">
        <v>320</v>
      </c>
    </row>
    <row r="35" spans="1:5" x14ac:dyDescent="0.2">
      <c r="A35" t="s">
        <v>321</v>
      </c>
    </row>
    <row r="39" spans="1:5" x14ac:dyDescent="0.2">
      <c r="C39" s="54" t="s">
        <v>15</v>
      </c>
      <c r="D39" s="53" t="s">
        <v>17</v>
      </c>
      <c r="E39" s="53" t="s">
        <v>15</v>
      </c>
    </row>
    <row r="40" spans="1:5" x14ac:dyDescent="0.2">
      <c r="C40" s="60">
        <v>0</v>
      </c>
      <c r="D40" s="63">
        <f>[1]!IPR_Pwf_atma(PI_,Pres_,C40,fw_,Pb_)</f>
        <v>250</v>
      </c>
      <c r="E40" s="63">
        <f>[1]!IPR_Qliq_sm3Day(PI_,Pres_,D40,fw_,Pb_)</f>
        <v>0</v>
      </c>
    </row>
    <row r="41" spans="1:5" x14ac:dyDescent="0.2">
      <c r="C41" s="60">
        <f t="shared" ref="C41:C60" si="0">C40+qmax_/N_</f>
        <v>8.3792731441949542</v>
      </c>
      <c r="D41" s="63">
        <f>[1]!IPR_Pwf_atma(PI_,Pres_,C41,fw_,Pb_)</f>
        <v>242.8114697819401</v>
      </c>
      <c r="E41" s="63">
        <f>[1]!IPR_Qliq_sm3Day(PI_,Pres_,D41,fw_,Pb_)</f>
        <v>8.3792731441955848</v>
      </c>
    </row>
    <row r="42" spans="1:5" x14ac:dyDescent="0.2">
      <c r="C42" s="60">
        <f t="shared" si="0"/>
        <v>16.758546288389908</v>
      </c>
      <c r="D42" s="63">
        <f>[1]!IPR_Pwf_atma(PI_,Pres_,C42,fw_,Pb_)</f>
        <v>235.47097321851291</v>
      </c>
      <c r="E42" s="63">
        <f>[1]!IPR_Qliq_sm3Day(PI_,Pres_,D42,fw_,Pb_)</f>
        <v>16.758546288390225</v>
      </c>
    </row>
    <row r="43" spans="1:5" x14ac:dyDescent="0.2">
      <c r="C43" s="60">
        <f t="shared" si="0"/>
        <v>25.137819432584863</v>
      </c>
      <c r="D43" s="63">
        <f>[1]!IPR_Pwf_atma(PI_,Pres_,C43,fw_,Pb_)</f>
        <v>227.965479677627</v>
      </c>
      <c r="E43" s="63">
        <f>[1]!IPR_Qliq_sm3Day(PI_,Pres_,D43,fw_,Pb_)</f>
        <v>25.137819432584866</v>
      </c>
    </row>
    <row r="44" spans="1:5" x14ac:dyDescent="0.2">
      <c r="C44" s="60">
        <f t="shared" si="0"/>
        <v>33.517092576779817</v>
      </c>
      <c r="D44" s="63">
        <f>[1]!IPR_Pwf_atma(PI_,Pres_,C44,fw_,Pb_)</f>
        <v>220.27998248656144</v>
      </c>
      <c r="E44" s="63">
        <f>[1]!IPR_Qliq_sm3Day(PI_,Pres_,D44,fw_,Pb_)</f>
        <v>33.517092576779504</v>
      </c>
    </row>
    <row r="45" spans="1:5" x14ac:dyDescent="0.2">
      <c r="C45" s="60">
        <f t="shared" si="0"/>
        <v>41.896365720974771</v>
      </c>
      <c r="D45" s="63">
        <f>[1]!IPR_Pwf_atma(PI_,Pres_,C45,fw_,Pb_)</f>
        <v>212.39705208714059</v>
      </c>
      <c r="E45" s="63">
        <f>[1]!IPR_Qliq_sm3Day(PI_,Pres_,D45,fw_,Pb_)</f>
        <v>41.896365720975091</v>
      </c>
    </row>
    <row r="46" spans="1:5" x14ac:dyDescent="0.2">
      <c r="C46" s="60">
        <f t="shared" si="0"/>
        <v>50.275638865169725</v>
      </c>
      <c r="D46" s="63">
        <f>[1]!IPR_Pwf_atma(PI_,Pres_,C46,fw_,Pb_)</f>
        <v>204.29625021898838</v>
      </c>
      <c r="E46" s="63">
        <f>[1]!IPR_Qliq_sm3Day(PI_,Pres_,D46,fw_,Pb_)</f>
        <v>50.275638865169732</v>
      </c>
    </row>
    <row r="47" spans="1:5" x14ac:dyDescent="0.2">
      <c r="C47" s="60">
        <f t="shared" si="0"/>
        <v>58.654912009364679</v>
      </c>
      <c r="D47" s="63">
        <f>[1]!IPR_Pwf_atma(PI_,Pres_,C47,fw_,Pb_)</f>
        <v>195.9533483439667</v>
      </c>
      <c r="E47" s="63">
        <f>[1]!IPR_Qliq_sm3Day(PI_,Pres_,D47,fw_,Pb_)</f>
        <v>58.654912009364374</v>
      </c>
    </row>
    <row r="48" spans="1:5" x14ac:dyDescent="0.2">
      <c r="C48" s="60">
        <f t="shared" si="0"/>
        <v>67.034185153559633</v>
      </c>
      <c r="D48" s="63">
        <f>[1]!IPR_Pwf_atma(PI_,Pres_,C48,fw_,Pb_)</f>
        <v>187.33926387700305</v>
      </c>
      <c r="E48" s="63">
        <f>[1]!IPR_Qliq_sm3Day(PI_,Pres_,D48,fw_,Pb_)</f>
        <v>67.03418515355996</v>
      </c>
    </row>
    <row r="49" spans="3:5" x14ac:dyDescent="0.2">
      <c r="C49" s="60">
        <f t="shared" si="0"/>
        <v>75.413458297754588</v>
      </c>
      <c r="D49" s="63">
        <f>[1]!IPR_Pwf_atma(PI_,Pres_,C49,fw_,Pb_)</f>
        <v>178.41857870219391</v>
      </c>
      <c r="E49" s="63">
        <f>[1]!IPR_Qliq_sm3Day(PI_,Pres_,D49,fw_,Pb_)</f>
        <v>75.413458297754602</v>
      </c>
    </row>
    <row r="50" spans="3:5" x14ac:dyDescent="0.2">
      <c r="C50" s="60">
        <f t="shared" si="0"/>
        <v>83.792731441949542</v>
      </c>
      <c r="D50" s="63">
        <f>[1]!IPR_Pwf_atma(PI_,Pres_,C50,fw_,Pb_)</f>
        <v>169.14742008291859</v>
      </c>
      <c r="E50" s="63">
        <f>[1]!IPR_Qliq_sm3Day(PI_,Pres_,D50,fw_,Pb_)</f>
        <v>83.792731441949243</v>
      </c>
    </row>
    <row r="51" spans="3:5" x14ac:dyDescent="0.2">
      <c r="C51" s="60">
        <f t="shared" si="0"/>
        <v>92.172004586144496</v>
      </c>
      <c r="D51" s="63">
        <f>[1]!IPR_Pwf_atma(PI_,Pres_,C51,fw_,Pb_)</f>
        <v>159.47033258588769</v>
      </c>
      <c r="E51" s="63">
        <f>[1]!IPR_Qliq_sm3Day(PI_,Pres_,D51,fw_,Pb_)</f>
        <v>92.172004586144823</v>
      </c>
    </row>
    <row r="52" spans="3:5" x14ac:dyDescent="0.2">
      <c r="C52" s="60">
        <f t="shared" si="0"/>
        <v>100.55127773033945</v>
      </c>
      <c r="D52" s="63">
        <f>[1]!IPR_Pwf_atma(PI_,Pres_,C52,fw_,Pb_)</f>
        <v>149.31548322079414</v>
      </c>
      <c r="E52" s="63">
        <f>[1]!IPR_Qliq_sm3Day(PI_,Pres_,D52,fw_,Pb_)</f>
        <v>100.55127773033946</v>
      </c>
    </row>
    <row r="53" spans="3:5" x14ac:dyDescent="0.2">
      <c r="C53" s="60">
        <f t="shared" si="0"/>
        <v>108.9305508745344</v>
      </c>
      <c r="D53" s="63">
        <f>[1]!IPR_Pwf_atma(PI_,Pres_,C53,fw_,Pb_)</f>
        <v>138.58696574824597</v>
      </c>
      <c r="E53" s="63">
        <f>[1]!IPR_Qliq_sm3Day(PI_,Pres_,D53,fw_,Pb_)</f>
        <v>108.93055087453411</v>
      </c>
    </row>
    <row r="54" spans="3:5" x14ac:dyDescent="0.2">
      <c r="C54" s="60">
        <f t="shared" si="0"/>
        <v>117.30982401872936</v>
      </c>
      <c r="D54" s="63">
        <f>[1]!IPR_Pwf_atma(PI_,Pres_,C54,fw_,Pb_)</f>
        <v>127.15171866767156</v>
      </c>
      <c r="E54" s="63">
        <f>[1]!IPR_Qliq_sm3Day(PI_,Pres_,D54,fw_,Pb_)</f>
        <v>117.3098240187297</v>
      </c>
    </row>
    <row r="55" spans="3:5" x14ac:dyDescent="0.2">
      <c r="C55" s="60">
        <f t="shared" si="0"/>
        <v>125.68909716292431</v>
      </c>
      <c r="D55" s="63">
        <f>[1]!IPR_Pwf_atma(PI_,Pres_,C55,fw_,Pb_)</f>
        <v>114.81557776767839</v>
      </c>
      <c r="E55" s="63">
        <f>[1]!IPR_Qliq_sm3Day(PI_,Pres_,D55,fw_,Pb_)</f>
        <v>125.68909716292433</v>
      </c>
    </row>
    <row r="56" spans="3:5" x14ac:dyDescent="0.2">
      <c r="C56" s="60">
        <f t="shared" si="0"/>
        <v>134.06837030711927</v>
      </c>
      <c r="D56" s="63">
        <f>[1]!IPR_Pwf_atma(PI_,Pres_,C56,fw_,Pb_)</f>
        <v>101.27485214904351</v>
      </c>
      <c r="E56" s="63">
        <f>[1]!IPR_Qliq_sm3Day(PI_,Pres_,D56,fw_,Pb_)</f>
        <v>134.06837030711898</v>
      </c>
    </row>
    <row r="57" spans="3:5" x14ac:dyDescent="0.2">
      <c r="C57" s="60">
        <f t="shared" si="0"/>
        <v>142.44764345131421</v>
      </c>
      <c r="D57" s="63">
        <f>[1]!IPR_Pwf_atma(PI_,Pres_,C57,fw_,Pb_)</f>
        <v>86.00344638835098</v>
      </c>
      <c r="E57" s="63">
        <f>[1]!IPR_Qliq_sm3Day(PI_,Pres_,D57,fw_,Pb_)</f>
        <v>142.44764345131455</v>
      </c>
    </row>
    <row r="58" spans="3:5" x14ac:dyDescent="0.2">
      <c r="C58" s="60">
        <f t="shared" si="0"/>
        <v>150.82691659550915</v>
      </c>
      <c r="D58" s="63">
        <f>[1]!IPR_Pwf_atma(PI_,Pres_,C58,fw_,Pb_)</f>
        <v>67.923468103450958</v>
      </c>
      <c r="E58" s="63">
        <f>[1]!IPR_Qliq_sm3Day(PI_,Pres_,D58,fw_,Pb_)</f>
        <v>150.8269165955092</v>
      </c>
    </row>
    <row r="59" spans="3:5" x14ac:dyDescent="0.2">
      <c r="C59" s="60">
        <f t="shared" si="0"/>
        <v>159.20618973970409</v>
      </c>
      <c r="D59" s="63">
        <f>[1]!IPR_Pwf_atma(PI_,Pres_,C59,fw_,Pb_)</f>
        <v>43.914837929748906</v>
      </c>
      <c r="E59" s="63">
        <f>[1]!IPR_Qliq_sm3Day(PI_,Pres_,D59,fw_,Pb_)</f>
        <v>159.20618973970431</v>
      </c>
    </row>
    <row r="60" spans="3:5" x14ac:dyDescent="0.2">
      <c r="C60" s="60">
        <f t="shared" si="0"/>
        <v>167.58546288389903</v>
      </c>
      <c r="D60" s="63">
        <f>[1]!IPR_Pwf_atma(PI_,Pres_,C60,fw_,Pb_)</f>
        <v>3.8481023922898316E-13</v>
      </c>
      <c r="E60" s="63">
        <f>[1]!IPR_Qliq_sm3Day(PI_,Pres_,D60,fw_,Pb_)</f>
        <v>167.58546288389903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6"/>
    <col min="2" max="2" width="5" style="46" bestFit="1" customWidth="1"/>
    <col min="3" max="3" width="19" style="46" bestFit="1" customWidth="1"/>
    <col min="4" max="4" width="28.85546875" style="46" bestFit="1" customWidth="1"/>
    <col min="5" max="5" width="14.85546875" style="46" bestFit="1" customWidth="1"/>
    <col min="6" max="6" width="12" style="46" bestFit="1" customWidth="1"/>
    <col min="7" max="7" width="14.140625" style="46" bestFit="1" customWidth="1"/>
    <col min="8" max="8" width="15.140625" style="46" bestFit="1" customWidth="1"/>
    <col min="9" max="9" width="23.4257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40625" style="46" customWidth="1"/>
    <col min="18" max="18" width="12.42578125" style="46" customWidth="1"/>
    <col min="19" max="19" width="15.140625" style="46" customWidth="1"/>
    <col min="20" max="21" width="9.140625" style="46"/>
    <col min="22" max="22" width="14.140625" style="46" customWidth="1"/>
    <col min="23" max="23" width="15.140625" style="46" customWidth="1"/>
    <col min="24" max="24" width="19.5703125" style="46" customWidth="1"/>
    <col min="25" max="25" width="17.85546875" style="46" customWidth="1"/>
    <col min="26" max="16384" width="9.140625" style="46"/>
  </cols>
  <sheetData>
    <row r="2" spans="2:25" x14ac:dyDescent="0.25">
      <c r="B2" s="64" t="s">
        <v>161</v>
      </c>
      <c r="C2" s="64"/>
      <c r="D2" s="64"/>
      <c r="E2" s="64"/>
      <c r="F2" s="64"/>
      <c r="G2" s="64"/>
      <c r="H2" s="64"/>
      <c r="I2" s="64"/>
      <c r="J2" s="64"/>
      <c r="K2" s="64"/>
      <c r="L2" s="64" t="s">
        <v>162</v>
      </c>
      <c r="M2" s="64"/>
      <c r="N2" s="64"/>
      <c r="O2" s="64"/>
      <c r="V2" s="65" t="s">
        <v>163</v>
      </c>
      <c r="W2" s="65"/>
      <c r="X2" s="65"/>
    </row>
    <row r="3" spans="2:25" s="48" customFormat="1" ht="45" x14ac:dyDescent="0.25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25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25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25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25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25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25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25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25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25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25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25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25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25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25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25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25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25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25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25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25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25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25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25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25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25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25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25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25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25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25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25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25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25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25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25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25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25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25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25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25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25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25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25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25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25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25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25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25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25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25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25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25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25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25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25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25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25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25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25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25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25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25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25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25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25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25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25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25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25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25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25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25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25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25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25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25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25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25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25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25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25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25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25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25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25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25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25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25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25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25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25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25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25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25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25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25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25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25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25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25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25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25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25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25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25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25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25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25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25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25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25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25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25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25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25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25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25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25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25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25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25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25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25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25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25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25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25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25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25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25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25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25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25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25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25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25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25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25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25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25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25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25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25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25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25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25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25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25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25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25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25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25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25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25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25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25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25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25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25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25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25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25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25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25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25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25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25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25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25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25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25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25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25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25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25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25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25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25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25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25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25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25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25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25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25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25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25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25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25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25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25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25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25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25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25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25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25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25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25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25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25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25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25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25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25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25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25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25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25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25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25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25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25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25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25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25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25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25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25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25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25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25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25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25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25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25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25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25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25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25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25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25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25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25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25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25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25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25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25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25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25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25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25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25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25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25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25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25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25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25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25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25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25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25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25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25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25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25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25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25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25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25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25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25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25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25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25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25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25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25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25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25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25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25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25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25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25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25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25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25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25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25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25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25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25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25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25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25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25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25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25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25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25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25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25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25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25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25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25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25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25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25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25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25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25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25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25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25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25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25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25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25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25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25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25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25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25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25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25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25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25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25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25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25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25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25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25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25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25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25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25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25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25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25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25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25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25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25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25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25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25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25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25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25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25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25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25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25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25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25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25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25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25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25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25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25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25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25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25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25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25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25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25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25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25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25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25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25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25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25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25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25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25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25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25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25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25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25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25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25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25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25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25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25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25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25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25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25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25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25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25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25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25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25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25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25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25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25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25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25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25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25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25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25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25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25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25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25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25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25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25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25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25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25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25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25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25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25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25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25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25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25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25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25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25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25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25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25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25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25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25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25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25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25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25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25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25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25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25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25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25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25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25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25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25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25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25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25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25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25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25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25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25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25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25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25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25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25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25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25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25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25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25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25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25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25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25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25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25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25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25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25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25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25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25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25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25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25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25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25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25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25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25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25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25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25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25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25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25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25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25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25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25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25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25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25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25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25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25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25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25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25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25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25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25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25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25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25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25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25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25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25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25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25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25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25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25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25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25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25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25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25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25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25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25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25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25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25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25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25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25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25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25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25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25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25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25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25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25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25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25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25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25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25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25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25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25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25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25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25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25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25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25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25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25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25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25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25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25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25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25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25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25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25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25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25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25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25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25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25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25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25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25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25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25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25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25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25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25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25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25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25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25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25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25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25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25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25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25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25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25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25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25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25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25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25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25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25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25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25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25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25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25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25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25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25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25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25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25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25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25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25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25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25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25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25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25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25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25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25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25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25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25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25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25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25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25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25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25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25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25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25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25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25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25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25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25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25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25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25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25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25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25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25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25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25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25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25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25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25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25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25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25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25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25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25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25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25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25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25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25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25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25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25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25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25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25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25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25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25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25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25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25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25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25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25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25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25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25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25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25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25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25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25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25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25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25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25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25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25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25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25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25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25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25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25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25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25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25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25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25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25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25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25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25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25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25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25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25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25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25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25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25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25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25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25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25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25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25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25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25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25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25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25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25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25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25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25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25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25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25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25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25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25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25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25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25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25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25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25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25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25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25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25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25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25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25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25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25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25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25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25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25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25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25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25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25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25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25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25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25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25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25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25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25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25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25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25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25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25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25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25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25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25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25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25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25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25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25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25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25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25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25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25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25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25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25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25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25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25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25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25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25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25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25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25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25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25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25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25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25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25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25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25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25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25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25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25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25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25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25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25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25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25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25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25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25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25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25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25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25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25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25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25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25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25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25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25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25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25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25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25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25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25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25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25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25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25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25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25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25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25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25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25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25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25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25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25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25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25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25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25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25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25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25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25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25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25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25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25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25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25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25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25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25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25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25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25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25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25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25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25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25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25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25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25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25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25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25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25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25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25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25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25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25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25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25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25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25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25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25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25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25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25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25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25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25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25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25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25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25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25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25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25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25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25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25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25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25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25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25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25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25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25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25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25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25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25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25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25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25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25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25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25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25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25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25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25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25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25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25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25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25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25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25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25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25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25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25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25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25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25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25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25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25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25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25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25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25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25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25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25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25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25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25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25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25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25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25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25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25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25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25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25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25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25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25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25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25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25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25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25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25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25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25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25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25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25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25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25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25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25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25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25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25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25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25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25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25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25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25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25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25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25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25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25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25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25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25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25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25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25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25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25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25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25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25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25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25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25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25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25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25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25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25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25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25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25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25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25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25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25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25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25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25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25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25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25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25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25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25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25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25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25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25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25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25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25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25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25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25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25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25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25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25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25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25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25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25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25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25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25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25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25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25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25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25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25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25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25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25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25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25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25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25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25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25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25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25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25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25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25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25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25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25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25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25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25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25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25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25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25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25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25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25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25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25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25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25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25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25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25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25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25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25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25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25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25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25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25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25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25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25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25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25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25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25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25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25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25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25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25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25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25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25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25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25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25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25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25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25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25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25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25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25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25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25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25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25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25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25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25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25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25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25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25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25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25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25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25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25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25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25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25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25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25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25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25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25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25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25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25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25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25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25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25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25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25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25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25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25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25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25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25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25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25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25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25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25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25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25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25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25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25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25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25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25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25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25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25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25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25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25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25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25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25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25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25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25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25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25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25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25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25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25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25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25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25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25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25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25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25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25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25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25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25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25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25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25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25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25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25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25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25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25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25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25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25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25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25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25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25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25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25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25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25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25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25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25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25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25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25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25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25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25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25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25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25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25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25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25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25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25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25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25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25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25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25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25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25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25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25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25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25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25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25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25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25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25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25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25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25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25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25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67" t="s">
        <v>23</v>
      </c>
      <c r="K1" s="68"/>
      <c r="L1" s="73">
        <f>AV7-1</f>
        <v>-1</v>
      </c>
      <c r="M1" s="74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69" t="s">
        <v>24</v>
      </c>
      <c r="K2" s="70"/>
      <c r="L2" s="71">
        <f>AY11-1</f>
        <v>-1</v>
      </c>
      <c r="M2" s="72"/>
      <c r="T2" s="19" t="s">
        <v>20</v>
      </c>
    </row>
    <row r="3" spans="1:20" ht="57" customHeight="1" thickBot="1" x14ac:dyDescent="0.25">
      <c r="D3" s="18" t="s">
        <v>43</v>
      </c>
    </row>
    <row r="4" spans="1:20" ht="13.5" customHeight="1" thickBot="1" x14ac:dyDescent="0.25">
      <c r="A4" s="1" t="s">
        <v>2</v>
      </c>
      <c r="B4" s="89" t="s">
        <v>21</v>
      </c>
      <c r="C4" s="71"/>
      <c r="D4" s="90"/>
    </row>
    <row r="5" spans="1:20" x14ac:dyDescent="0.2">
      <c r="A5" s="2" t="s">
        <v>3</v>
      </c>
      <c r="B5" s="91">
        <v>1</v>
      </c>
      <c r="C5" s="92"/>
      <c r="D5" s="93"/>
    </row>
    <row r="6" spans="1:20" ht="13.5" thickBot="1" x14ac:dyDescent="0.25">
      <c r="A6" s="3" t="s">
        <v>4</v>
      </c>
      <c r="B6" s="94" t="s">
        <v>6</v>
      </c>
      <c r="C6" s="95"/>
      <c r="D6" s="96"/>
    </row>
    <row r="7" spans="1:20" ht="13.5" thickBot="1" x14ac:dyDescent="0.25">
      <c r="A7" s="4"/>
      <c r="B7" s="4"/>
      <c r="C7" s="4"/>
      <c r="D7" s="4"/>
    </row>
    <row r="8" spans="1:20" ht="16.5" customHeight="1" x14ac:dyDescent="0.2">
      <c r="A8" s="97" t="s">
        <v>22</v>
      </c>
      <c r="B8" s="98"/>
      <c r="D8" s="97" t="s">
        <v>70</v>
      </c>
      <c r="E8" s="98"/>
    </row>
    <row r="9" spans="1:20" ht="16.5" customHeight="1" x14ac:dyDescent="0.2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2">
      <c r="A10" s="6" t="s">
        <v>45</v>
      </c>
      <c r="B10" s="26" t="e">
        <f>Qж__м3_сут*(1-B11/100)*B24</f>
        <v>#NAME?</v>
      </c>
      <c r="D10" s="6" t="s">
        <v>78</v>
      </c>
      <c r="E10" s="44">
        <v>45</v>
      </c>
    </row>
    <row r="11" spans="1:20" x14ac:dyDescent="0.2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2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2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2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3.5" thickBot="1" x14ac:dyDescent="0.2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2">
      <c r="A16" s="6" t="s">
        <v>77</v>
      </c>
      <c r="B16" s="25">
        <v>15</v>
      </c>
    </row>
    <row r="17" spans="1:5" ht="13.5" thickBot="1" x14ac:dyDescent="0.25"/>
    <row r="18" spans="1:5" ht="13.5" thickBot="1" x14ac:dyDescent="0.25">
      <c r="A18" s="99" t="s">
        <v>12</v>
      </c>
      <c r="B18" s="100"/>
    </row>
    <row r="19" spans="1:5" x14ac:dyDescent="0.2">
      <c r="A19" s="5" t="s">
        <v>52</v>
      </c>
      <c r="B19" s="29">
        <v>270</v>
      </c>
    </row>
    <row r="20" spans="1:5" x14ac:dyDescent="0.2">
      <c r="A20" s="6" t="s">
        <v>53</v>
      </c>
      <c r="B20" s="45">
        <v>0.9</v>
      </c>
    </row>
    <row r="21" spans="1:5" ht="13.5" thickBot="1" x14ac:dyDescent="0.25">
      <c r="A21" s="7" t="s">
        <v>54</v>
      </c>
      <c r="B21" s="30">
        <v>100</v>
      </c>
    </row>
    <row r="22" spans="1:5" ht="13.5" thickBot="1" x14ac:dyDescent="0.25"/>
    <row r="23" spans="1:5" ht="13.5" thickBot="1" x14ac:dyDescent="0.25">
      <c r="A23" s="99" t="s">
        <v>5</v>
      </c>
      <c r="B23" s="100"/>
    </row>
    <row r="24" spans="1:5" x14ac:dyDescent="0.2">
      <c r="A24" s="5" t="s">
        <v>55</v>
      </c>
      <c r="B24" s="31">
        <v>0.86</v>
      </c>
    </row>
    <row r="25" spans="1:5" x14ac:dyDescent="0.2">
      <c r="A25" s="6" t="s">
        <v>56</v>
      </c>
      <c r="B25" s="32">
        <v>1.04</v>
      </c>
    </row>
    <row r="26" spans="1:5" x14ac:dyDescent="0.2">
      <c r="A26" s="6" t="s">
        <v>57</v>
      </c>
      <c r="B26" s="33">
        <v>0.8</v>
      </c>
      <c r="E26" s="24"/>
    </row>
    <row r="27" spans="1:5" x14ac:dyDescent="0.2">
      <c r="A27" s="6" t="s">
        <v>58</v>
      </c>
      <c r="B27" s="25">
        <v>250</v>
      </c>
    </row>
    <row r="28" spans="1:5" x14ac:dyDescent="0.2">
      <c r="A28" s="20" t="s">
        <v>59</v>
      </c>
      <c r="B28" s="25">
        <v>123</v>
      </c>
    </row>
    <row r="29" spans="1:5" ht="13.5" thickBot="1" x14ac:dyDescent="0.25">
      <c r="A29" s="34" t="s">
        <v>60</v>
      </c>
      <c r="B29" s="30">
        <v>123</v>
      </c>
    </row>
    <row r="30" spans="1:5" ht="19.5" customHeight="1" thickBot="1" x14ac:dyDescent="0.25"/>
    <row r="31" spans="1:5" ht="13.5" thickBot="1" x14ac:dyDescent="0.25">
      <c r="A31" s="22" t="s">
        <v>0</v>
      </c>
      <c r="B31" s="23"/>
      <c r="C31" s="4" t="s">
        <v>1</v>
      </c>
      <c r="D31" s="4"/>
    </row>
    <row r="32" spans="1:5" x14ac:dyDescent="0.2">
      <c r="A32" s="6" t="s">
        <v>62</v>
      </c>
      <c r="B32" s="28">
        <v>3500</v>
      </c>
      <c r="C32" s="4" t="s">
        <v>1</v>
      </c>
      <c r="D32" s="4"/>
    </row>
    <row r="33" spans="1:46" x14ac:dyDescent="0.2">
      <c r="A33" s="6" t="s">
        <v>63</v>
      </c>
      <c r="B33" s="28">
        <v>3500</v>
      </c>
      <c r="C33" s="4" t="s">
        <v>1</v>
      </c>
      <c r="D33" s="4"/>
    </row>
    <row r="34" spans="1:46" x14ac:dyDescent="0.2">
      <c r="A34" s="6" t="s">
        <v>47</v>
      </c>
      <c r="B34" s="28">
        <v>15</v>
      </c>
      <c r="C34" s="4" t="s">
        <v>1</v>
      </c>
      <c r="D34" s="4"/>
    </row>
    <row r="35" spans="1:46" ht="13.5" thickBot="1" x14ac:dyDescent="0.25">
      <c r="A35" s="7" t="s">
        <v>61</v>
      </c>
      <c r="B35" s="35">
        <v>2.0000000000000001E-4</v>
      </c>
      <c r="C35" s="4" t="s">
        <v>1</v>
      </c>
      <c r="D35" s="4"/>
    </row>
    <row r="36" spans="1:46" x14ac:dyDescent="0.2">
      <c r="C36" s="4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87" t="s">
        <v>7</v>
      </c>
      <c r="B42" s="88"/>
      <c r="C42" s="77" t="s">
        <v>0</v>
      </c>
      <c r="D42" s="78"/>
      <c r="E42" s="78"/>
      <c r="F42" s="78"/>
      <c r="G42" s="78"/>
      <c r="H42" s="79"/>
      <c r="I42" s="80" t="s">
        <v>13</v>
      </c>
      <c r="J42" s="81"/>
      <c r="L42" s="66" t="s">
        <v>26</v>
      </c>
      <c r="M42" s="66"/>
      <c r="N42" s="66" t="s">
        <v>27</v>
      </c>
      <c r="O42" s="66"/>
      <c r="P42" s="66" t="s">
        <v>28</v>
      </c>
      <c r="Q42" s="66"/>
      <c r="R42" s="66" t="s">
        <v>31</v>
      </c>
      <c r="S42" s="66"/>
      <c r="T42" s="66" t="s">
        <v>33</v>
      </c>
      <c r="U42" s="66"/>
      <c r="V42" s="66" t="s">
        <v>79</v>
      </c>
      <c r="W42" s="66"/>
      <c r="X42" s="66" t="s">
        <v>35</v>
      </c>
      <c r="Y42" s="66"/>
      <c r="Z42" s="66" t="s">
        <v>36</v>
      </c>
      <c r="AA42" s="66"/>
      <c r="AB42" s="66" t="s">
        <v>37</v>
      </c>
      <c r="AC42" s="66"/>
      <c r="AD42" s="66" t="s">
        <v>38</v>
      </c>
      <c r="AE42" s="66"/>
      <c r="AF42" s="66" t="s">
        <v>39</v>
      </c>
      <c r="AG42" s="66"/>
      <c r="AH42" s="66" t="s">
        <v>40</v>
      </c>
      <c r="AI42" s="66"/>
      <c r="AJ42" s="66" t="s">
        <v>41</v>
      </c>
      <c r="AK42" s="66"/>
      <c r="AL42" s="66"/>
      <c r="AM42" s="66"/>
      <c r="AN42" s="66"/>
      <c r="AO42" s="66"/>
      <c r="AP42" s="66"/>
      <c r="AQ42" s="66"/>
      <c r="AR42" s="66"/>
      <c r="AS42" s="66"/>
      <c r="AT42" s="21"/>
    </row>
    <row r="43" spans="1:46" ht="13.5" thickBot="1" x14ac:dyDescent="0.25">
      <c r="A43" s="84"/>
      <c r="B43" s="85"/>
      <c r="C43" s="84" t="s">
        <v>69</v>
      </c>
      <c r="D43" s="85"/>
      <c r="E43" s="86"/>
      <c r="F43" s="84" t="s">
        <v>8</v>
      </c>
      <c r="G43" s="85"/>
      <c r="H43" s="86"/>
      <c r="I43" s="82"/>
      <c r="J43" s="83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25">
      <c r="A44" s="37" t="s">
        <v>9</v>
      </c>
      <c r="B44" s="38" t="s">
        <v>10</v>
      </c>
      <c r="C44" s="75" t="s">
        <v>68</v>
      </c>
      <c r="D44" s="76"/>
      <c r="E44" s="8" t="s">
        <v>11</v>
      </c>
      <c r="F44" s="75" t="s">
        <v>68</v>
      </c>
      <c r="G44" s="76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0"/>
      <c r="B95" s="40"/>
      <c r="AN95" t="s">
        <v>145</v>
      </c>
      <c r="AO95" t="s">
        <v>146</v>
      </c>
    </row>
    <row r="96" spans="1:41" x14ac:dyDescent="0.2">
      <c r="A96" s="40"/>
      <c r="B96" s="40"/>
      <c r="AN96" t="s">
        <v>147</v>
      </c>
      <c r="AO96" t="s">
        <v>148</v>
      </c>
    </row>
    <row r="97" spans="1:41" x14ac:dyDescent="0.2">
      <c r="A97" s="40"/>
      <c r="B97" s="40"/>
      <c r="AN97" t="s">
        <v>149</v>
      </c>
      <c r="AO97" t="s">
        <v>150</v>
      </c>
    </row>
    <row r="98" spans="1:41" x14ac:dyDescent="0.2">
      <c r="A98" s="40"/>
      <c r="B98" s="40"/>
      <c r="AN98" t="s">
        <v>151</v>
      </c>
      <c r="AO98" t="s">
        <v>152</v>
      </c>
    </row>
    <row r="99" spans="1:41" x14ac:dyDescent="0.2">
      <c r="A99" s="40"/>
      <c r="B99" s="40"/>
      <c r="AN99" t="s">
        <v>153</v>
      </c>
      <c r="AO99" t="s">
        <v>154</v>
      </c>
    </row>
    <row r="100" spans="1:41" x14ac:dyDescent="0.2">
      <c r="A100" s="40"/>
      <c r="B100" s="40"/>
      <c r="AN100" t="s">
        <v>155</v>
      </c>
      <c r="AO100" t="s">
        <v>156</v>
      </c>
    </row>
    <row r="101" spans="1:41" x14ac:dyDescent="0.2">
      <c r="A101" s="40"/>
      <c r="B101" s="40"/>
      <c r="AN101" t="s">
        <v>157</v>
      </c>
      <c r="AO101" t="s">
        <v>158</v>
      </c>
    </row>
    <row r="102" spans="1:41" x14ac:dyDescent="0.2">
      <c r="A102" s="40"/>
      <c r="B102" s="40"/>
      <c r="AN102" t="s">
        <v>159</v>
      </c>
      <c r="AO102" t="s">
        <v>160</v>
      </c>
    </row>
    <row r="103" spans="1:41" x14ac:dyDescent="0.2">
      <c r="A103" s="40"/>
      <c r="B103" s="40"/>
    </row>
    <row r="104" spans="1:41" x14ac:dyDescent="0.2">
      <c r="A104" s="40"/>
      <c r="B104" s="40"/>
    </row>
    <row r="105" spans="1:41" x14ac:dyDescent="0.2">
      <c r="A105" s="40"/>
      <c r="B105" s="40"/>
    </row>
    <row r="106" spans="1:41" x14ac:dyDescent="0.2">
      <c r="A106" s="40"/>
      <c r="B106" s="40"/>
    </row>
    <row r="107" spans="1:41" x14ac:dyDescent="0.2">
      <c r="A107" s="40"/>
      <c r="B107" s="40"/>
    </row>
    <row r="108" spans="1:41" x14ac:dyDescent="0.2">
      <c r="A108" s="40"/>
      <c r="B108" s="40"/>
    </row>
    <row r="109" spans="1:41" x14ac:dyDescent="0.2">
      <c r="A109" s="40"/>
      <c r="B109" s="40"/>
    </row>
    <row r="110" spans="1:41" x14ac:dyDescent="0.2">
      <c r="A110" s="40"/>
      <c r="B110" s="40"/>
    </row>
    <row r="111" spans="1:41" x14ac:dyDescent="0.2">
      <c r="A111" s="40"/>
      <c r="B111" s="40"/>
    </row>
    <row r="112" spans="1:41" x14ac:dyDescent="0.2">
      <c r="A112" s="40"/>
      <c r="B112" s="40"/>
    </row>
    <row r="113" spans="1:2" x14ac:dyDescent="0.2">
      <c r="A113" s="40"/>
      <c r="B113" s="40"/>
    </row>
    <row r="114" spans="1:2" x14ac:dyDescent="0.2">
      <c r="A114" s="40"/>
      <c r="B114" s="40"/>
    </row>
    <row r="115" spans="1:2" x14ac:dyDescent="0.2">
      <c r="A115" s="40"/>
      <c r="B115" s="40"/>
    </row>
    <row r="116" spans="1:2" x14ac:dyDescent="0.2">
      <c r="A116" s="40"/>
      <c r="B116" s="40"/>
    </row>
    <row r="117" spans="1:2" x14ac:dyDescent="0.2">
      <c r="A117" s="40"/>
      <c r="B117" s="40"/>
    </row>
    <row r="118" spans="1:2" x14ac:dyDescent="0.2">
      <c r="A118" s="40"/>
      <c r="B118" s="40"/>
    </row>
    <row r="119" spans="1:2" x14ac:dyDescent="0.2">
      <c r="A119" s="40"/>
      <c r="B119" s="40"/>
    </row>
    <row r="120" spans="1:2" x14ac:dyDescent="0.2">
      <c r="A120" s="40"/>
      <c r="B120" s="40"/>
    </row>
    <row r="121" spans="1:2" x14ac:dyDescent="0.2">
      <c r="A121" s="40"/>
      <c r="B121" s="40"/>
    </row>
    <row r="122" spans="1:2" x14ac:dyDescent="0.2">
      <c r="A122" s="40"/>
      <c r="B122" s="40"/>
    </row>
    <row r="123" spans="1:2" x14ac:dyDescent="0.2">
      <c r="A123" s="40"/>
      <c r="B123" s="40"/>
    </row>
    <row r="124" spans="1:2" x14ac:dyDescent="0.2">
      <c r="A124" s="40"/>
      <c r="B124" s="40"/>
    </row>
    <row r="125" spans="1:2" x14ac:dyDescent="0.2">
      <c r="A125" s="40"/>
      <c r="B125" s="40"/>
    </row>
    <row r="126" spans="1:2" x14ac:dyDescent="0.2">
      <c r="A126" s="40"/>
      <c r="B126" s="40"/>
    </row>
    <row r="127" spans="1:2" x14ac:dyDescent="0.2">
      <c r="A127" s="40"/>
      <c r="B127" s="40"/>
    </row>
    <row r="128" spans="1:2" x14ac:dyDescent="0.2">
      <c r="A128" s="40"/>
      <c r="B128" s="40"/>
    </row>
    <row r="129" spans="1:2" x14ac:dyDescent="0.2">
      <c r="A129" s="40"/>
      <c r="B129" s="40"/>
    </row>
    <row r="130" spans="1:2" x14ac:dyDescent="0.2">
      <c r="A130" s="40"/>
      <c r="B130" s="40"/>
    </row>
    <row r="131" spans="1:2" x14ac:dyDescent="0.2">
      <c r="A131" s="40"/>
      <c r="B131" s="40"/>
    </row>
    <row r="132" spans="1:2" x14ac:dyDescent="0.2">
      <c r="A132" s="40"/>
      <c r="B132" s="40"/>
    </row>
    <row r="133" spans="1:2" x14ac:dyDescent="0.2">
      <c r="A133" s="40"/>
      <c r="B133" s="40"/>
    </row>
    <row r="134" spans="1:2" x14ac:dyDescent="0.2">
      <c r="A134" s="40"/>
      <c r="B134" s="40"/>
    </row>
    <row r="135" spans="1:2" x14ac:dyDescent="0.2">
      <c r="A135" s="40"/>
      <c r="B135" s="40"/>
    </row>
    <row r="136" spans="1:2" x14ac:dyDescent="0.2">
      <c r="A136" s="40"/>
      <c r="B136" s="40"/>
    </row>
    <row r="137" spans="1:2" x14ac:dyDescent="0.2">
      <c r="A137" s="40"/>
      <c r="B137" s="40"/>
    </row>
    <row r="138" spans="1:2" x14ac:dyDescent="0.2">
      <c r="A138" s="40"/>
      <c r="B138" s="40"/>
    </row>
    <row r="139" spans="1:2" x14ac:dyDescent="0.2">
      <c r="A139" s="40"/>
      <c r="B139" s="40"/>
    </row>
    <row r="140" spans="1:2" x14ac:dyDescent="0.2">
      <c r="A140" s="40"/>
      <c r="B140" s="40"/>
    </row>
    <row r="141" spans="1:2" x14ac:dyDescent="0.2">
      <c r="A141" s="40"/>
      <c r="B141" s="40"/>
    </row>
    <row r="142" spans="1:2" x14ac:dyDescent="0.2">
      <c r="A142" s="40"/>
      <c r="B142" s="40"/>
    </row>
    <row r="143" spans="1:2" x14ac:dyDescent="0.2">
      <c r="A143" s="40"/>
      <c r="B143" s="40"/>
    </row>
    <row r="144" spans="1:2" x14ac:dyDescent="0.2">
      <c r="A144" s="40"/>
      <c r="B144" s="40"/>
    </row>
    <row r="145" spans="1:2" x14ac:dyDescent="0.2">
      <c r="A145" s="40"/>
      <c r="B145" s="40"/>
    </row>
    <row r="146" spans="1:2" x14ac:dyDescent="0.2">
      <c r="A146" s="40"/>
      <c r="B146" s="40"/>
    </row>
    <row r="147" spans="1:2" x14ac:dyDescent="0.2">
      <c r="A147" s="40"/>
      <c r="B147" s="40"/>
    </row>
    <row r="148" spans="1:2" x14ac:dyDescent="0.2">
      <c r="A148" s="40"/>
      <c r="B148" s="40"/>
    </row>
    <row r="149" spans="1:2" x14ac:dyDescent="0.2">
      <c r="A149" s="40"/>
      <c r="B149" s="40"/>
    </row>
    <row r="150" spans="1:2" x14ac:dyDescent="0.2">
      <c r="A150" s="40"/>
      <c r="B150" s="40"/>
    </row>
    <row r="151" spans="1:2" x14ac:dyDescent="0.2">
      <c r="A151" s="40"/>
      <c r="B151" s="40"/>
    </row>
    <row r="152" spans="1:2" x14ac:dyDescent="0.2">
      <c r="A152" s="40"/>
      <c r="B152" s="40"/>
    </row>
    <row r="153" spans="1:2" x14ac:dyDescent="0.2">
      <c r="A153" s="40"/>
      <c r="B153" s="40"/>
    </row>
    <row r="154" spans="1:2" x14ac:dyDescent="0.2">
      <c r="A154" s="40"/>
      <c r="B154" s="40"/>
    </row>
    <row r="155" spans="1:2" x14ac:dyDescent="0.2">
      <c r="A155" s="40"/>
      <c r="B155" s="40"/>
    </row>
    <row r="156" spans="1:2" x14ac:dyDescent="0.2">
      <c r="A156" s="40"/>
      <c r="B156" s="40"/>
    </row>
    <row r="157" spans="1:2" x14ac:dyDescent="0.2">
      <c r="A157" s="40"/>
      <c r="B157" s="40"/>
    </row>
    <row r="158" spans="1:2" x14ac:dyDescent="0.2">
      <c r="A158" s="40"/>
      <c r="B158" s="40"/>
    </row>
    <row r="159" spans="1:2" x14ac:dyDescent="0.2">
      <c r="A159" s="40"/>
      <c r="B159" s="40"/>
    </row>
    <row r="160" spans="1:2" x14ac:dyDescent="0.2">
      <c r="A160" s="40"/>
      <c r="B160" s="40"/>
    </row>
    <row r="161" spans="1:2" x14ac:dyDescent="0.2">
      <c r="A161" s="40"/>
      <c r="B161" s="40"/>
    </row>
    <row r="162" spans="1:2" x14ac:dyDescent="0.2">
      <c r="A162" s="40"/>
      <c r="B162" s="40"/>
    </row>
    <row r="163" spans="1:2" x14ac:dyDescent="0.2">
      <c r="A163" s="40"/>
      <c r="B163" s="40"/>
    </row>
    <row r="164" spans="1:2" x14ac:dyDescent="0.2">
      <c r="A164" s="40"/>
      <c r="B164" s="40"/>
    </row>
    <row r="165" spans="1:2" x14ac:dyDescent="0.2">
      <c r="A165" s="40"/>
      <c r="B165" s="40"/>
    </row>
    <row r="166" spans="1:2" x14ac:dyDescent="0.2">
      <c r="A166" s="40"/>
      <c r="B166" s="40"/>
    </row>
    <row r="167" spans="1:2" x14ac:dyDescent="0.2">
      <c r="A167" s="40"/>
      <c r="B167" s="40"/>
    </row>
    <row r="168" spans="1:2" x14ac:dyDescent="0.2">
      <c r="A168" s="40"/>
      <c r="B168" s="40"/>
    </row>
    <row r="169" spans="1:2" x14ac:dyDescent="0.2">
      <c r="A169" s="40"/>
      <c r="B169" s="40"/>
    </row>
    <row r="170" spans="1:2" x14ac:dyDescent="0.2">
      <c r="A170" s="40"/>
      <c r="B170" s="40"/>
    </row>
    <row r="171" spans="1:2" x14ac:dyDescent="0.2">
      <c r="A171" s="40"/>
      <c r="B171" s="40"/>
    </row>
    <row r="172" spans="1:2" x14ac:dyDescent="0.2">
      <c r="A172" s="40"/>
      <c r="B172" s="40"/>
    </row>
    <row r="173" spans="1:2" x14ac:dyDescent="0.2">
      <c r="A173" s="40"/>
      <c r="B173" s="40"/>
    </row>
    <row r="174" spans="1:2" x14ac:dyDescent="0.2">
      <c r="A174" s="40"/>
      <c r="B174" s="40"/>
    </row>
    <row r="175" spans="1:2" x14ac:dyDescent="0.2">
      <c r="A175" s="40"/>
      <c r="B175" s="40"/>
    </row>
    <row r="176" spans="1:2" x14ac:dyDescent="0.2">
      <c r="A176" s="40"/>
      <c r="B176" s="40"/>
    </row>
    <row r="177" spans="1:2" x14ac:dyDescent="0.2">
      <c r="A177" s="40"/>
      <c r="B177" s="40"/>
    </row>
    <row r="178" spans="1:2" x14ac:dyDescent="0.2">
      <c r="A178" s="40"/>
      <c r="B178" s="40"/>
    </row>
    <row r="179" spans="1:2" x14ac:dyDescent="0.2">
      <c r="A179" s="40"/>
      <c r="B179" s="40"/>
    </row>
    <row r="180" spans="1:2" x14ac:dyDescent="0.2">
      <c r="A180" s="40"/>
      <c r="B180" s="40"/>
    </row>
    <row r="181" spans="1:2" x14ac:dyDescent="0.2">
      <c r="A181" s="40"/>
      <c r="B181" s="40"/>
    </row>
    <row r="182" spans="1:2" x14ac:dyDescent="0.2">
      <c r="A182" s="40"/>
      <c r="B182" s="40"/>
    </row>
    <row r="183" spans="1:2" x14ac:dyDescent="0.2">
      <c r="A183" s="40"/>
      <c r="B183" s="40"/>
    </row>
    <row r="184" spans="1:2" x14ac:dyDescent="0.2">
      <c r="A184" s="40"/>
      <c r="B184" s="40"/>
    </row>
    <row r="185" spans="1:2" x14ac:dyDescent="0.2">
      <c r="A185" s="40"/>
      <c r="B185" s="40"/>
    </row>
    <row r="186" spans="1:2" x14ac:dyDescent="0.2">
      <c r="A186" s="40"/>
      <c r="B186" s="40"/>
    </row>
    <row r="187" spans="1:2" x14ac:dyDescent="0.2">
      <c r="A187" s="40"/>
      <c r="B187" s="40"/>
    </row>
    <row r="188" spans="1:2" x14ac:dyDescent="0.2">
      <c r="A188" s="40"/>
      <c r="B188" s="40"/>
    </row>
    <row r="189" spans="1:2" x14ac:dyDescent="0.2">
      <c r="A189" s="40"/>
      <c r="B189" s="40"/>
    </row>
    <row r="190" spans="1:2" x14ac:dyDescent="0.2">
      <c r="A190" s="40"/>
      <c r="B190" s="40"/>
    </row>
    <row r="191" spans="1:2" x14ac:dyDescent="0.2">
      <c r="A191" s="40"/>
      <c r="B191" s="40"/>
    </row>
    <row r="192" spans="1:2" x14ac:dyDescent="0.2">
      <c r="A192" s="40"/>
      <c r="B192" s="40"/>
    </row>
    <row r="193" spans="1:2" x14ac:dyDescent="0.2">
      <c r="A193" s="40"/>
      <c r="B193" s="40"/>
    </row>
    <row r="194" spans="1:2" x14ac:dyDescent="0.2">
      <c r="A194" s="40"/>
      <c r="B194" s="40"/>
    </row>
    <row r="195" spans="1:2" x14ac:dyDescent="0.2">
      <c r="A195" s="40"/>
      <c r="B195" s="40"/>
    </row>
    <row r="196" spans="1:2" x14ac:dyDescent="0.2">
      <c r="A196" s="40"/>
      <c r="B196" s="40"/>
    </row>
    <row r="197" spans="1:2" x14ac:dyDescent="0.2">
      <c r="A197" s="40"/>
      <c r="B197" s="40"/>
    </row>
    <row r="198" spans="1:2" x14ac:dyDescent="0.2">
      <c r="A198" s="40"/>
      <c r="B198" s="40"/>
    </row>
    <row r="199" spans="1:2" x14ac:dyDescent="0.2">
      <c r="A199" s="40"/>
      <c r="B199" s="40"/>
    </row>
    <row r="200" spans="1:2" x14ac:dyDescent="0.2">
      <c r="A200" s="40"/>
      <c r="B200" s="40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IPR</vt:lpstr>
      <vt:lpstr>База насосов</vt:lpstr>
      <vt:lpstr>Фонтан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  <vt:lpstr>Фонтан!Месторождение_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2019-06-02T03:31:47Z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