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1732EFAD-5C35-4D9A-A30F-83C2217BD0E3}" xr6:coauthVersionLast="43" xr6:coauthVersionMax="43" xr10:uidLastSave="{00000000-0000-0000-0000-000000000000}"/>
  <bookViews>
    <workbookView xWindow="-38205" yWindow="210" windowWidth="16860" windowHeight="20790" tabRatio="591" firstSheet="1" activeTab="1" xr2:uid="{00000000-000D-0000-FFFF-FFFF00000000}"/>
  </bookViews>
  <sheets>
    <sheet name="База насосов" sheetId="104" state="hidden" r:id="rId1"/>
    <sheet name="Упражнение MF 1 " sheetId="118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'Упражнение MF 1 '!$C$14</definedName>
    <definedName name="d_choke">'Упражнение MF 1 '!$C$21</definedName>
    <definedName name="d_pipe">'Упражнение MF 1 '!$C$20</definedName>
    <definedName name="fw_" localSheetId="1">'Упражнение MF 1 '!$C$17</definedName>
    <definedName name="gamma_gas_" localSheetId="1">'Упражнение MF 1 '!$C$9</definedName>
    <definedName name="gamma_oil_" localSheetId="1">'Упражнение MF 1 '!$C$7</definedName>
    <definedName name="gamma_wat_" localSheetId="1">'Упражнение MF 1 '!$C$8</definedName>
    <definedName name="muob_" localSheetId="1">'Упражнение MF 1 '!$C$15</definedName>
    <definedName name="Pb_" localSheetId="1">'Упражнение MF 1 '!$C$12</definedName>
    <definedName name="Pbuf_">'Упражнение MF 1 '!$C$28</definedName>
    <definedName name="Plin_">'Упражнение MF 1 '!$C$32</definedName>
    <definedName name="PVTstr_">'Упражнение MF 1 '!$C$23</definedName>
    <definedName name="Qliq_">'Упражнение MF 1 '!$C$27</definedName>
    <definedName name="Rp_" localSheetId="1">'Упражнение MF 1 '!$C$11</definedName>
    <definedName name="Rsb_" localSheetId="1">'Упражнение MF 1 '!$C$10</definedName>
    <definedName name="T_choke">'Упражнение MF 1 '!$C$18</definedName>
    <definedName name="T_upchoke">'Упражнение MF 1 '!$C$18</definedName>
    <definedName name="Tres_" localSheetId="1">'Упражнение 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8" i="118" l="1"/>
  <c r="D118" i="118"/>
  <c r="C119" i="118"/>
  <c r="D119" i="118"/>
  <c r="C126" i="118"/>
  <c r="C127" i="118"/>
  <c r="C128" i="118"/>
  <c r="C129" i="118"/>
  <c r="C130" i="118"/>
  <c r="C131" i="118"/>
  <c r="C132" i="118"/>
  <c r="C133" i="118"/>
  <c r="C134" i="118"/>
  <c r="C135" i="118"/>
  <c r="C136" i="118"/>
  <c r="C137" i="118"/>
  <c r="C138" i="118"/>
  <c r="C139" i="118"/>
  <c r="C140" i="118"/>
  <c r="C141" i="118"/>
  <c r="C142" i="118"/>
  <c r="C143" i="118"/>
  <c r="C144" i="118"/>
  <c r="G1" i="118"/>
  <c r="G119" i="118"/>
  <c r="G139" i="118"/>
  <c r="H139" i="118"/>
  <c r="H138" i="118"/>
  <c r="E136" i="118"/>
  <c r="E131" i="118"/>
  <c r="E126" i="118"/>
  <c r="G135" i="118"/>
  <c r="E130" i="118"/>
  <c r="E127" i="118"/>
  <c r="F141" i="118"/>
  <c r="F140" i="118"/>
  <c r="H143" i="118"/>
  <c r="G140" i="118"/>
  <c r="G127" i="118"/>
  <c r="H127" i="118"/>
  <c r="H126" i="118"/>
  <c r="F143" i="118"/>
  <c r="H144" i="118"/>
  <c r="H137" i="118"/>
  <c r="H119" i="118"/>
  <c r="C23" i="118"/>
  <c r="D54" i="118"/>
  <c r="F55" i="118"/>
  <c r="I52" i="118"/>
  <c r="N52" i="118"/>
  <c r="N55" i="118"/>
  <c r="M50" i="118"/>
  <c r="H131" i="118"/>
  <c r="G128" i="118"/>
  <c r="F133" i="118"/>
  <c r="F144" i="118"/>
  <c r="F142" i="118"/>
  <c r="F126" i="118"/>
  <c r="H134" i="118"/>
  <c r="H132" i="118"/>
  <c r="G137" i="118"/>
  <c r="E129" i="118"/>
  <c r="N54" i="118"/>
  <c r="G130" i="118"/>
  <c r="G143" i="118"/>
  <c r="C50" i="118"/>
  <c r="H54" i="118"/>
  <c r="G142" i="118"/>
  <c r="D55" i="118"/>
  <c r="G51" i="118"/>
  <c r="I53" i="118"/>
  <c r="C52" i="118"/>
  <c r="C55" i="118"/>
  <c r="E50" i="118"/>
  <c r="E120" i="118"/>
  <c r="F134" i="118"/>
  <c r="E138" i="118"/>
  <c r="E141" i="118"/>
  <c r="E139" i="118"/>
  <c r="E133" i="118"/>
  <c r="G144" i="118"/>
  <c r="C29" i="118" a="1"/>
  <c r="G132" i="118"/>
  <c r="L52" i="118"/>
  <c r="E51" i="118"/>
  <c r="G52" i="118"/>
  <c r="I54" i="118"/>
  <c r="K51" i="118"/>
  <c r="M51" i="118"/>
  <c r="F50" i="118"/>
  <c r="G141" i="118"/>
  <c r="E140" i="118"/>
  <c r="H140" i="118"/>
  <c r="G136" i="118"/>
  <c r="E123" i="118"/>
  <c r="C33" i="118" a="1"/>
  <c r="H53" i="118"/>
  <c r="G134" i="118"/>
  <c r="K50" i="118"/>
  <c r="F119" i="118"/>
  <c r="E52" i="118"/>
  <c r="G53" i="118"/>
  <c r="I55" i="118"/>
  <c r="K53" i="118"/>
  <c r="M52" i="118"/>
  <c r="J50" i="118"/>
  <c r="G129" i="118"/>
  <c r="E121" i="118"/>
  <c r="H128" i="118"/>
  <c r="F129" i="118"/>
  <c r="F128" i="118"/>
  <c r="E128" i="118"/>
  <c r="E124" i="118"/>
  <c r="C37" i="118" a="1"/>
  <c r="H141" i="118"/>
  <c r="H129" i="118"/>
  <c r="E53" i="118"/>
  <c r="G54" i="118"/>
  <c r="J51" i="118"/>
  <c r="K55" i="118"/>
  <c r="M53" i="118"/>
  <c r="N50" i="118"/>
  <c r="F136" i="118"/>
  <c r="E119" i="118"/>
  <c r="E143" i="118"/>
  <c r="E135" i="118"/>
  <c r="E134" i="118"/>
  <c r="F138" i="118"/>
  <c r="H133" i="118"/>
  <c r="K29" i="118" a="1"/>
  <c r="H142" i="118"/>
  <c r="D51" i="118"/>
  <c r="F127" i="118"/>
  <c r="E54" i="118"/>
  <c r="G55" i="118"/>
  <c r="J52" i="118"/>
  <c r="L55" i="118"/>
  <c r="M54" i="118"/>
  <c r="D50" i="118"/>
  <c r="E142" i="118"/>
  <c r="F131" i="118"/>
  <c r="G138" i="118"/>
  <c r="H135" i="118"/>
  <c r="F135" i="118"/>
  <c r="H136" i="118"/>
  <c r="F130" i="118"/>
  <c r="K33" i="118" a="1"/>
  <c r="C53" i="118"/>
  <c r="H130" i="118"/>
  <c r="E55" i="118"/>
  <c r="H51" i="118"/>
  <c r="J53" i="118"/>
  <c r="N53" i="118"/>
  <c r="M55" i="118"/>
  <c r="G50" i="118"/>
  <c r="E122" i="118"/>
  <c r="F132" i="118"/>
  <c r="G126" i="118"/>
  <c r="G133" i="118"/>
  <c r="E144" i="118"/>
  <c r="F137" i="118"/>
  <c r="E125" i="118"/>
  <c r="C54" i="118"/>
  <c r="H52" i="118"/>
  <c r="J54" i="118"/>
  <c r="C51" i="118"/>
  <c r="I50" i="118"/>
  <c r="E137" i="118"/>
  <c r="E132" i="118"/>
  <c r="J55" i="118"/>
  <c r="G131" i="118"/>
  <c r="K52" i="118"/>
  <c r="F139" i="118"/>
  <c r="L51" i="118"/>
  <c r="H50" i="118"/>
  <c r="N51" i="118"/>
  <c r="L54" i="118"/>
  <c r="I51" i="118"/>
  <c r="F54" i="118"/>
  <c r="D53" i="118"/>
  <c r="F52" i="118"/>
  <c r="F51" i="118"/>
  <c r="L50" i="118"/>
  <c r="L53" i="118"/>
  <c r="K54" i="118"/>
  <c r="H55" i="118"/>
  <c r="F53" i="118"/>
  <c r="D52" i="118"/>
  <c r="L34" i="118" l="1"/>
  <c r="M34" i="118"/>
  <c r="K33" i="118"/>
  <c r="L33" i="118"/>
  <c r="M33" i="118"/>
  <c r="K34" i="118"/>
  <c r="K30" i="118"/>
  <c r="L30" i="118"/>
  <c r="M30" i="118"/>
  <c r="K29" i="118"/>
  <c r="L29" i="118"/>
  <c r="M29" i="118"/>
  <c r="D37" i="118"/>
  <c r="E37" i="118"/>
  <c r="F37" i="118"/>
  <c r="G37" i="118"/>
  <c r="C38" i="118"/>
  <c r="D38" i="118"/>
  <c r="E38" i="118"/>
  <c r="F38" i="118"/>
  <c r="G38" i="118"/>
  <c r="C37" i="118"/>
  <c r="G33" i="118"/>
  <c r="C33" i="118"/>
  <c r="D33" i="118"/>
  <c r="C34" i="118"/>
  <c r="D34" i="118"/>
  <c r="E34" i="118"/>
  <c r="F34" i="118"/>
  <c r="G34" i="118"/>
  <c r="E33" i="118"/>
  <c r="F33" i="118"/>
  <c r="D29" i="118"/>
  <c r="F29" i="118"/>
  <c r="G29" i="118"/>
  <c r="C30" i="118"/>
  <c r="D30" i="118"/>
  <c r="E30" i="118"/>
  <c r="F30" i="118"/>
  <c r="G30" i="118"/>
  <c r="C29" i="118"/>
  <c r="E29" i="118"/>
  <c r="C121" i="118"/>
  <c r="C122" i="118"/>
  <c r="C125" i="118"/>
  <c r="C123" i="118"/>
  <c r="C124" i="118"/>
  <c r="C120" i="118"/>
  <c r="D120" i="118"/>
  <c r="E13" i="118"/>
  <c r="E12" i="118"/>
  <c r="E11" i="118"/>
  <c r="E10" i="118"/>
  <c r="E9" i="118"/>
  <c r="E7" i="118"/>
  <c r="G120" i="118"/>
  <c r="F120" i="118"/>
  <c r="H120" i="118"/>
  <c r="C41" i="118" a="1"/>
  <c r="E41" i="118" l="1"/>
  <c r="F41" i="118"/>
  <c r="G41" i="118"/>
  <c r="C42" i="118"/>
  <c r="D42" i="118"/>
  <c r="E42" i="118"/>
  <c r="F42" i="118"/>
  <c r="G42" i="118"/>
  <c r="C41" i="118"/>
  <c r="D41" i="118"/>
  <c r="D121" i="118"/>
  <c r="H121" i="118"/>
  <c r="F121" i="118"/>
  <c r="G121" i="118"/>
  <c r="D122" i="118" l="1"/>
  <c r="H122" i="118"/>
  <c r="F122" i="118"/>
  <c r="G122" i="118"/>
  <c r="D123" i="118" l="1"/>
  <c r="H123" i="118"/>
  <c r="G123" i="118"/>
  <c r="F123" i="118"/>
  <c r="D124" i="118" l="1"/>
  <c r="F124" i="118"/>
  <c r="H124" i="118"/>
  <c r="G124" i="118"/>
  <c r="D125" i="118" l="1"/>
  <c r="F125" i="118"/>
  <c r="G125" i="118"/>
  <c r="H125" i="118"/>
  <c r="D126" i="118" l="1"/>
  <c r="D127" i="118" l="1"/>
  <c r="D128" i="118" l="1"/>
  <c r="D129" i="118" l="1"/>
  <c r="D130" i="118" l="1"/>
  <c r="D131" i="118" l="1"/>
  <c r="D132" i="118" l="1"/>
  <c r="D133" i="118" l="1"/>
  <c r="D134" i="118" l="1"/>
  <c r="D135" i="118" l="1"/>
  <c r="D136" i="118" l="1"/>
  <c r="D137" i="118" l="1"/>
  <c r="D138" i="118" l="1"/>
  <c r="D139" i="118" l="1"/>
  <c r="D140" i="118" l="1"/>
  <c r="D141" i="118" l="1"/>
  <c r="D142" i="118" l="1"/>
  <c r="D143" i="118" l="1"/>
  <c r="D144" i="1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<sst xmlns="http://schemas.openxmlformats.org/spreadsheetml/2006/main" count="2612" uniqueCount="175">
  <si>
    <t>Обводненность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</si>
  <si>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</si>
  <si>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</si>
  <si>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</si>
  <si>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</si>
  <si>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</si>
  <si>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</si>
  <si>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</si>
  <si>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</si>
  <si>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</si>
  <si>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</si>
  <si>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</si>
  <si>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</si>
  <si>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</si>
  <si>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</si>
  <si>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</si>
  <si>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</si>
  <si>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</si>
  <si>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</si>
  <si>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</si>
  <si>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</si>
  <si>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</si>
  <si>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</si>
  <si>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</si>
  <si>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</si>
  <si>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</si>
  <si>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</si>
  <si>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</si>
  <si>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</si>
  <si>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</si>
  <si>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</si>
  <si>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</si>
  <si>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</si>
  <si>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</si>
  <si>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</si>
  <si>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</si>
  <si>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</si>
  <si>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</si>
  <si>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</si>
  <si>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</si>
  <si>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</si>
  <si>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</si>
  <si>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</si>
  <si>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</si>
  <si>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</si>
  <si>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</si>
  <si>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</si>
  <si>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</si>
  <si>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</si>
  <si>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</si>
  <si>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</si>
  <si>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</si>
  <si>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</si>
  <si>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</si>
  <si>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</si>
  <si>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</si>
  <si>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</si>
  <si>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</si>
  <si>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</si>
  <si>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</si>
  <si>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</si>
  <si>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</si>
  <si>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</si>
  <si>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</si>
  <si>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</si>
  <si>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</si>
  <si>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</si>
  <si>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</si>
  <si>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</si>
  <si>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</si>
  <si>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</si>
  <si>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</si>
  <si>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</si>
  <si>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</si>
  <si>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</si>
  <si>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</si>
  <si>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</si>
  <si>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</si>
  <si>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</si>
  <si>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</si>
  <si>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</si>
  <si>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</si>
  <si>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</si>
  <si>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</si>
  <si>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</si>
  <si>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</si>
  <si>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</si>
  <si>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</si>
  <si>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</si>
  <si>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</si>
  <si>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</si>
  <si>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</si>
  <si>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</si>
  <si>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</si>
  <si>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</si>
  <si>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</si>
  <si>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</si>
  <si>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</si>
  <si>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</si>
  <si>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</si>
  <si>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</si>
  <si>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</si>
  <si>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</si>
  <si>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</si>
  <si>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</si>
  <si>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</si>
  <si>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</si>
  <si>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</si>
  <si>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</si>
  <si>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</si>
  <si>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</si>
  <si>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</si>
  <si>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</si>
  <si>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</si>
  <si>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</si>
  <si>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</si>
  <si>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</si>
  <si>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</si>
  <si>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</si>
  <si>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</si>
  <si>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</si>
  <si>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</si>
  <si>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</si>
  <si>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</si>
  <si>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</si>
  <si>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</si>
  <si>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</si>
  <si>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</si>
  <si>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Физико - химические свойства флюида   PVT</t>
  </si>
  <si>
    <t>Удельная плотность нефти</t>
  </si>
  <si>
    <t>кг/м3</t>
  </si>
  <si>
    <t>Удельная плотность газа</t>
  </si>
  <si>
    <t>Газосодержание при давлении насыщения</t>
  </si>
  <si>
    <t>м3/м3</t>
  </si>
  <si>
    <t>м3/т</t>
  </si>
  <si>
    <t>Газовый фактор</t>
  </si>
  <si>
    <t>Давление насыщения (при пластовой температуре)</t>
  </si>
  <si>
    <t>Пластовая температура</t>
  </si>
  <si>
    <t>С</t>
  </si>
  <si>
    <t>Объемный коээфициент нефти (при пластовом давлении и температуре)</t>
  </si>
  <si>
    <t>%</t>
  </si>
  <si>
    <t>,</t>
  </si>
  <si>
    <t>Удельная плотность воды</t>
  </si>
  <si>
    <t>Вязкость нефти при давлении насыщения</t>
  </si>
  <si>
    <t>сП</t>
  </si>
  <si>
    <t>атмa</t>
  </si>
  <si>
    <t>МПа</t>
  </si>
  <si>
    <t>Ф</t>
  </si>
  <si>
    <t>Дебит жидкости</t>
  </si>
  <si>
    <r>
      <rPr>
        <sz val="12"/>
        <rFont val="Calibri"/>
        <family val="2"/>
        <charset val="204"/>
      </rPr>
      <t>μ</t>
    </r>
    <r>
      <rPr>
        <vertAlign val="subscript"/>
        <sz val="12"/>
        <rFont val="Calibri"/>
        <family val="2"/>
        <charset val="204"/>
      </rPr>
      <t>mix</t>
    </r>
  </si>
  <si>
    <t>Параметры потока флюида</t>
  </si>
  <si>
    <r>
      <t>μ</t>
    </r>
    <r>
      <rPr>
        <sz val="9"/>
        <rFont val="Calibri"/>
        <family val="2"/>
        <charset val="204"/>
      </rPr>
      <t>gas</t>
    </r>
  </si>
  <si>
    <r>
      <t>μ</t>
    </r>
    <r>
      <rPr>
        <sz val="9"/>
        <rFont val="Calibri"/>
        <family val="2"/>
        <charset val="204"/>
      </rPr>
      <t>w</t>
    </r>
  </si>
  <si>
    <r>
      <t>μ</t>
    </r>
    <r>
      <rPr>
        <sz val="9"/>
        <rFont val="Calibri"/>
        <family val="2"/>
        <charset val="204"/>
      </rPr>
      <t>o</t>
    </r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</si>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</sst>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2"/>
      <name val="Arial Cyr"/>
      <charset val="204"/>
    </font>
    <font>
      <sz val="12"/>
      <name val="Arial Cyr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sz val="9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2" xfId="0" applyBorder="1" applyAlignment="1">
      <alignment wrapText="1"/>
    </xf>
    <xf numFmtId="1" fontId="1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3" borderId="2" xfId="0" applyFill="1" applyBorder="1"/>
    <xf numFmtId="0" fontId="0" fillId="4" borderId="2" xfId="0" applyFill="1" applyBorder="1"/>
    <xf numFmtId="0" fontId="15" fillId="3" borderId="2" xfId="0" applyFont="1" applyFill="1" applyBorder="1" applyAlignment="1">
      <alignment horizontal="center"/>
    </xf>
    <xf numFmtId="2" fontId="0" fillId="0" borderId="2" xfId="0" applyNumberFormat="1" applyBorder="1"/>
    <xf numFmtId="165" fontId="0" fillId="0" borderId="2" xfId="0" applyNumberForma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16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2" xfId="0" applyNumberFormat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  <xf numFmtId="0" fontId="0" fillId="4" borderId="2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'Упражнение MF 1 '!$B$50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'!$C$50:$N$50</c:f>
              <c:numCache>
                <c:formatCode>0</c:formatCode>
                <c:ptCount val="12"/>
                <c:pt idx="0" formatCode="General">
                  <c:v>1</c:v>
                </c:pt>
                <c:pt idx="1">
                  <c:v>1.009765625</c:v>
                </c:pt>
                <c:pt idx="2">
                  <c:v>2.3125</c:v>
                </c:pt>
                <c:pt idx="3">
                  <c:v>4.6171875</c:v>
                </c:pt>
                <c:pt idx="4">
                  <c:v>6.90625</c:v>
                </c:pt>
                <c:pt idx="5">
                  <c:v>9.171875</c:v>
                </c:pt>
                <c:pt idx="6">
                  <c:v>11.421875</c:v>
                </c:pt>
                <c:pt idx="7">
                  <c:v>22.34375</c:v>
                </c:pt>
                <c:pt idx="8">
                  <c:v>32.75</c:v>
                </c:pt>
                <c:pt idx="9">
                  <c:v>42.5625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'Упражнение MF 1 '!$B$51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'!$C$51:$O$51</c:f>
              <c:numCache>
                <c:formatCode>0</c:formatCode>
                <c:ptCount val="13"/>
                <c:pt idx="0" formatCode="General">
                  <c:v>10</c:v>
                </c:pt>
                <c:pt idx="1">
                  <c:v>10.001025199890137</c:v>
                </c:pt>
                <c:pt idx="2">
                  <c:v>10.1031494140625</c:v>
                </c:pt>
                <c:pt idx="3">
                  <c:v>10.41748046875</c:v>
                </c:pt>
                <c:pt idx="4">
                  <c:v>10.95703125</c:v>
                </c:pt>
                <c:pt idx="5">
                  <c:v>11.73828125</c:v>
                </c:pt>
                <c:pt idx="6">
                  <c:v>12.8125</c:v>
                </c:pt>
                <c:pt idx="7">
                  <c:v>22.34375</c:v>
                </c:pt>
                <c:pt idx="8">
                  <c:v>32.734375</c:v>
                </c:pt>
                <c:pt idx="9">
                  <c:v>42.578125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'Упражнение MF 1 '!$B$52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'!$C$52:$O$52</c:f>
              <c:numCache>
                <c:formatCode>0</c:formatCode>
                <c:ptCount val="13"/>
                <c:pt idx="0" formatCode="General">
                  <c:v>20</c:v>
                </c:pt>
                <c:pt idx="1">
                  <c:v>20.00053882598877</c:v>
                </c:pt>
                <c:pt idx="2">
                  <c:v>20.05401611328125</c:v>
                </c:pt>
                <c:pt idx="3">
                  <c:v>20.216064453125</c:v>
                </c:pt>
                <c:pt idx="4">
                  <c:v>20.48828125</c:v>
                </c:pt>
                <c:pt idx="5">
                  <c:v>20.869140625</c:v>
                </c:pt>
                <c:pt idx="6">
                  <c:v>21.3671875</c:v>
                </c:pt>
                <c:pt idx="7">
                  <c:v>25.64453125</c:v>
                </c:pt>
                <c:pt idx="8">
                  <c:v>33.0078125</c:v>
                </c:pt>
                <c:pt idx="9">
                  <c:v>42.578125</c:v>
                </c:pt>
                <c:pt idx="10">
                  <c:v>60.625</c:v>
                </c:pt>
                <c:pt idx="11">
                  <c:v>76.25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'Упражнение MF 1 '!$B$53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'Упражнение MF 1 '!$C$49:$O$49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'!$C$53:$O$53</c:f>
              <c:numCache>
                <c:formatCode>0</c:formatCode>
                <c:ptCount val="13"/>
                <c:pt idx="0" formatCode="General">
                  <c:v>30</c:v>
                </c:pt>
                <c:pt idx="1">
                  <c:v>30.000376403331757</c:v>
                </c:pt>
                <c:pt idx="2">
                  <c:v>30.037651062011719</c:v>
                </c:pt>
                <c:pt idx="3">
                  <c:v>30.150604248046875</c:v>
                </c:pt>
                <c:pt idx="4">
                  <c:v>30.3387451171875</c:v>
                </c:pt>
                <c:pt idx="5">
                  <c:v>30.604248046875</c:v>
                </c:pt>
                <c:pt idx="6">
                  <c:v>30.94482421875</c:v>
                </c:pt>
                <c:pt idx="7">
                  <c:v>33.7939453125</c:v>
                </c:pt>
                <c:pt idx="8">
                  <c:v>38.525390625</c:v>
                </c:pt>
                <c:pt idx="9">
                  <c:v>44.94140625</c:v>
                </c:pt>
                <c:pt idx="10">
                  <c:v>60.703125</c:v>
                </c:pt>
                <c:pt idx="11">
                  <c:v>76.171875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'Упражнение MF 1 '!$B$54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'!$C$54:$N$54</c:f>
              <c:numCache>
                <c:formatCode>0</c:formatCode>
                <c:ptCount val="12"/>
                <c:pt idx="0" formatCode="General">
                  <c:v>40</c:v>
                </c:pt>
                <c:pt idx="1">
                  <c:v>40.000295639038086</c:v>
                </c:pt>
                <c:pt idx="2">
                  <c:v>40.02960205078125</c:v>
                </c:pt>
                <c:pt idx="3">
                  <c:v>40.118408203125</c:v>
                </c:pt>
                <c:pt idx="4">
                  <c:v>40.26611328125</c:v>
                </c:pt>
                <c:pt idx="5">
                  <c:v>40.472412109375</c:v>
                </c:pt>
                <c:pt idx="6">
                  <c:v>40.7373046875</c:v>
                </c:pt>
                <c:pt idx="7">
                  <c:v>42.939453125</c:v>
                </c:pt>
                <c:pt idx="8">
                  <c:v>46.5625</c:v>
                </c:pt>
                <c:pt idx="9">
                  <c:v>51.484375</c:v>
                </c:pt>
                <c:pt idx="10">
                  <c:v>64.0625</c:v>
                </c:pt>
                <c:pt idx="11">
                  <c:v>77.8125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'Упражнение MF 1 '!$B$55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'Упражнение MF 1 '!$C$49:$N$49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'Упражнение MF 1 '!$C$55:$N$55</c:f>
              <c:numCache>
                <c:formatCode>0</c:formatCode>
                <c:ptCount val="12"/>
                <c:pt idx="0" formatCode="General">
                  <c:v>50</c:v>
                </c:pt>
                <c:pt idx="1">
                  <c:v>50.000247359275818</c:v>
                </c:pt>
                <c:pt idx="2">
                  <c:v>50.024795532226563</c:v>
                </c:pt>
                <c:pt idx="3">
                  <c:v>50.098800659179688</c:v>
                </c:pt>
                <c:pt idx="4">
                  <c:v>50.2227783203125</c:v>
                </c:pt>
                <c:pt idx="5">
                  <c:v>50.39520263671875</c:v>
                </c:pt>
                <c:pt idx="6">
                  <c:v>50.616455078125</c:v>
                </c:pt>
                <c:pt idx="7">
                  <c:v>52.45361328125</c:v>
                </c:pt>
                <c:pt idx="8">
                  <c:v>55.46875</c:v>
                </c:pt>
                <c:pt idx="9">
                  <c:v>59.5458984375</c:v>
                </c:pt>
                <c:pt idx="10">
                  <c:v>70.21484375</c:v>
                </c:pt>
                <c:pt idx="11">
                  <c:v>82.51953125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'Упражнение MF 1 '!$F$118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'!$F$119:$F$144</c:f>
              <c:numCache>
                <c:formatCode>0.000</c:formatCode>
                <c:ptCount val="26"/>
                <c:pt idx="0">
                  <c:v>0</c:v>
                </c:pt>
                <c:pt idx="1">
                  <c:v>9.3139056101795795E-3</c:v>
                </c:pt>
                <c:pt idx="2">
                  <c:v>9.8526017863020798E-3</c:v>
                </c:pt>
                <c:pt idx="3">
                  <c:v>1.0490536331818635E-2</c:v>
                </c:pt>
                <c:pt idx="4">
                  <c:v>1.1140853978426121E-2</c:v>
                </c:pt>
                <c:pt idx="5">
                  <c:v>1.1791686317019889E-2</c:v>
                </c:pt>
                <c:pt idx="6">
                  <c:v>1.24355230960732E-2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'Упражнение MF 1 '!$G$118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'!$G$119:$G$144</c:f>
              <c:numCache>
                <c:formatCode>0.000</c:formatCode>
                <c:ptCount val="26"/>
                <c:pt idx="0">
                  <c:v>0</c:v>
                </c:pt>
                <c:pt idx="1">
                  <c:v>67.305532912150312</c:v>
                </c:pt>
                <c:pt idx="2">
                  <c:v>11.965730014301561</c:v>
                </c:pt>
                <c:pt idx="3">
                  <c:v>4.7923173395476431</c:v>
                </c:pt>
                <c:pt idx="4">
                  <c:v>2.9130427876293359</c:v>
                </c:pt>
                <c:pt idx="5">
                  <c:v>2.1436286097488315</c:v>
                </c:pt>
                <c:pt idx="6">
                  <c:v>1.746339838231302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6F-48B2-9F76-555796FD4B93}"/>
            </c:ext>
          </c:extLst>
        </c:ser>
        <c:ser>
          <c:idx val="1"/>
          <c:order val="2"/>
          <c:tx>
            <c:strRef>
              <c:f>'Упражнение MF 1 '!$H$118</c:f>
              <c:strCache>
                <c:ptCount val="1"/>
                <c:pt idx="0">
                  <c:v>μw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'!$H$119:$H$144</c:f>
              <c:numCache>
                <c:formatCode>0.000</c:formatCode>
                <c:ptCount val="26"/>
                <c:pt idx="0">
                  <c:v>0</c:v>
                </c:pt>
                <c:pt idx="1">
                  <c:v>2.1585366941630677</c:v>
                </c:pt>
                <c:pt idx="2">
                  <c:v>1.3924136425737419</c:v>
                </c:pt>
                <c:pt idx="3">
                  <c:v>0.98980866274567836</c:v>
                </c:pt>
                <c:pt idx="4">
                  <c:v>0.76435807752790541</c:v>
                </c:pt>
                <c:pt idx="5">
                  <c:v>0.62107881803188258</c:v>
                </c:pt>
                <c:pt idx="6">
                  <c:v>0.5223698453503135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6F-48B2-9F76-555796FD4B93}"/>
            </c:ext>
          </c:extLst>
        </c:ser>
        <c:ser>
          <c:idx val="3"/>
          <c:order val="3"/>
          <c:tx>
            <c:strRef>
              <c:f>'Упражнение MF 1 '!$E$118</c:f>
              <c:strCache>
                <c:ptCount val="1"/>
                <c:pt idx="0">
                  <c:v>μmix</c:v>
                </c:pt>
              </c:strCache>
            </c:strRef>
          </c:tx>
          <c:xVal>
            <c:numRef>
              <c:f>'Упражнение MF 1 '!$C$119:$C$144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'Упражнение MF 1 '!$E$119:$E$144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6F-48B2-9F76-555796FD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42016"/>
        <c:axId val="374143744"/>
      </c:scatterChart>
      <c:valAx>
        <c:axId val="3741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3744"/>
        <c:crosses val="autoZero"/>
        <c:crossBetween val="midCat"/>
      </c:valAx>
      <c:valAx>
        <c:axId val="37414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4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497648</xdr:colOff>
      <xdr:row>103</xdr:row>
      <xdr:rowOff>136285</xdr:rowOff>
    </xdr:from>
    <xdr:to>
      <xdr:col>17</xdr:col>
      <xdr:colOff>433745</xdr:colOff>
      <xdr:row>113</xdr:row>
      <xdr:rowOff>102127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09B335-5863-42DF-A738-DA903EBBFBA5}"/>
            </a:ext>
          </a:extLst>
        </xdr:cNvPr>
        <xdr:cNvSpPr txBox="1"/>
      </xdr:nvSpPr>
      <xdr:spPr>
        <a:xfrm>
          <a:off x="6680734" y="13980192"/>
          <a:ext cx="6661654" cy="15433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Разложите вязкость ГЖС на вязкость отдельных компонент и оцените их связь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</xdr:txBody>
    </xdr:sp>
    <xdr:clientData/>
  </xdr:twoCellAnchor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118</xdr:row>
      <xdr:rowOff>0</xdr:rowOff>
    </xdr:from>
    <xdr:to>
      <xdr:col>16</xdr:col>
      <xdr:colOff>577968</xdr:colOff>
      <xdr:row>145</xdr:row>
      <xdr:rowOff>3244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4F3E9F0-B10E-405C-89EB-9B70EF8BA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Choke_atma"/>
      <definedName name="MF_dPChoke_atm"/>
      <definedName name="MF_Mumix_cP"/>
      <definedName name="MF_PChoke_atma"/>
      <definedName name="MF_QliqChoke_sm3day"/>
      <definedName name="PVT_encode_string"/>
      <definedName name="PVT_Mug_cP"/>
      <definedName name="PVT_Muo_cP"/>
      <definedName name="PVT_Muw_cP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 t="s">
        <v>2</v>
      </c>
      <c r="M2" s="35"/>
      <c r="N2" s="35"/>
      <c r="O2" s="35"/>
      <c r="V2" s="36" t="s">
        <v>3</v>
      </c>
      <c r="W2" s="36"/>
      <c r="X2" s="36"/>
    </row>
    <row r="3" spans="2:25" s="3" customFormat="1" ht="45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1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28</v>
      </c>
      <c r="D397" s="1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28</v>
      </c>
      <c r="D1175" s="1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>
    <outlinePr summaryBelow="0"/>
  </sheetPr>
  <dimension ref="A1:O144"/>
  <sheetViews>
    <sheetView tabSelected="1" zoomScale="85" zoomScaleNormal="85" workbookViewId="0">
      <selection activeCell="C15" sqref="C15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9.7109375" bestFit="1" customWidth="1"/>
    <col min="10" max="10" width="11.28515625" customWidth="1"/>
    <col min="11" max="12" width="10.140625" customWidth="1"/>
    <col min="13" max="14" width="9.7109375" bestFit="1" customWidth="1"/>
    <col min="22" max="32" width="9.140625" customWidth="1"/>
  </cols>
  <sheetData>
    <row r="1" spans="1:7" x14ac:dyDescent="0.2">
      <c r="A1" s="4" t="s">
        <v>163</v>
      </c>
      <c r="F1" t="s">
        <v>164</v>
      </c>
      <c r="G1" t="str">
        <f>[1]!getUFVersion()</f>
        <v>7.7</v>
      </c>
    </row>
    <row r="2" spans="1:7" x14ac:dyDescent="0.2">
      <c r="A2" t="s">
        <v>162</v>
      </c>
    </row>
    <row r="6" spans="1:7" x14ac:dyDescent="0.2">
      <c r="A6" s="4" t="s">
        <v>128</v>
      </c>
    </row>
    <row r="7" spans="1:7" outlineLevel="1" x14ac:dyDescent="0.2">
      <c r="B7" s="5" t="s">
        <v>129</v>
      </c>
      <c r="C7" s="6">
        <v>0.86</v>
      </c>
      <c r="D7" s="5"/>
      <c r="E7" s="7">
        <f>gamma_oil_*1000</f>
        <v>860</v>
      </c>
      <c r="F7" s="8" t="s">
        <v>130</v>
      </c>
    </row>
    <row r="8" spans="1:7" outlineLevel="1" x14ac:dyDescent="0.2">
      <c r="B8" s="5" t="s">
        <v>142</v>
      </c>
      <c r="C8" s="6">
        <v>1</v>
      </c>
      <c r="D8" s="5"/>
      <c r="E8" s="7"/>
      <c r="F8" s="8"/>
    </row>
    <row r="9" spans="1:7" outlineLevel="1" x14ac:dyDescent="0.2">
      <c r="B9" s="5" t="s">
        <v>131</v>
      </c>
      <c r="C9" s="6">
        <v>0.8</v>
      </c>
      <c r="D9" s="5"/>
      <c r="E9" s="7">
        <f>gamma_gas_*1.22</f>
        <v>0.97599999999999998</v>
      </c>
      <c r="F9" s="8" t="s">
        <v>130</v>
      </c>
    </row>
    <row r="10" spans="1:7" ht="25.5" outlineLevel="1" x14ac:dyDescent="0.2">
      <c r="B10" s="9" t="s">
        <v>132</v>
      </c>
      <c r="C10" s="6">
        <v>80</v>
      </c>
      <c r="D10" s="5" t="s">
        <v>133</v>
      </c>
      <c r="E10" s="10">
        <f>Rsb_/gamma_oil_</f>
        <v>93.023255813953483</v>
      </c>
      <c r="F10" s="8" t="s">
        <v>134</v>
      </c>
    </row>
    <row r="11" spans="1:7" outlineLevel="1" x14ac:dyDescent="0.2">
      <c r="B11" s="9" t="s">
        <v>135</v>
      </c>
      <c r="C11" s="6">
        <v>80</v>
      </c>
      <c r="D11" s="5" t="s">
        <v>133</v>
      </c>
      <c r="E11" s="10">
        <f>Rsb_/gamma_oil_</f>
        <v>93.023255813953483</v>
      </c>
      <c r="F11" s="8" t="s">
        <v>134</v>
      </c>
    </row>
    <row r="12" spans="1:7" ht="25.5" outlineLevel="1" x14ac:dyDescent="0.2">
      <c r="B12" s="9" t="s">
        <v>136</v>
      </c>
      <c r="C12" s="6">
        <v>120</v>
      </c>
      <c r="D12" s="5" t="s">
        <v>145</v>
      </c>
      <c r="E12" s="10">
        <f>Pb_*1.01325</f>
        <v>121.59</v>
      </c>
      <c r="F12" s="8" t="s">
        <v>146</v>
      </c>
    </row>
    <row r="13" spans="1:7" outlineLevel="1" x14ac:dyDescent="0.2">
      <c r="B13" s="5" t="s">
        <v>137</v>
      </c>
      <c r="C13" s="6">
        <v>100</v>
      </c>
      <c r="D13" s="5" t="s">
        <v>138</v>
      </c>
      <c r="E13" s="10">
        <f>Tres_*9/5+32</f>
        <v>212</v>
      </c>
      <c r="F13" s="8" t="s">
        <v>147</v>
      </c>
    </row>
    <row r="14" spans="1:7" ht="25.5" outlineLevel="1" x14ac:dyDescent="0.2">
      <c r="B14" s="9" t="s">
        <v>139</v>
      </c>
      <c r="C14" s="6">
        <v>1.2</v>
      </c>
      <c r="D14" s="5" t="s">
        <v>133</v>
      </c>
    </row>
    <row r="15" spans="1:7" ht="25.5" outlineLevel="1" x14ac:dyDescent="0.2">
      <c r="B15" s="9" t="s">
        <v>143</v>
      </c>
      <c r="C15" s="6">
        <v>1</v>
      </c>
      <c r="D15" s="5" t="s">
        <v>144</v>
      </c>
    </row>
    <row r="16" spans="1:7" x14ac:dyDescent="0.2">
      <c r="A16" s="4" t="s">
        <v>150</v>
      </c>
      <c r="C16" s="11"/>
    </row>
    <row r="17" spans="1:13" x14ac:dyDescent="0.2">
      <c r="B17" s="5" t="s">
        <v>0</v>
      </c>
      <c r="C17" s="6">
        <v>20</v>
      </c>
      <c r="D17" s="5" t="s">
        <v>140</v>
      </c>
    </row>
    <row r="18" spans="1:13" x14ac:dyDescent="0.2">
      <c r="B18" s="5" t="s">
        <v>160</v>
      </c>
      <c r="C18" s="6">
        <v>30</v>
      </c>
      <c r="D18" s="5" t="s">
        <v>138</v>
      </c>
    </row>
    <row r="19" spans="1:13" x14ac:dyDescent="0.2">
      <c r="A19" s="4" t="s">
        <v>156</v>
      </c>
      <c r="C19" s="11"/>
    </row>
    <row r="20" spans="1:13" x14ac:dyDescent="0.2">
      <c r="B20" s="9" t="s">
        <v>158</v>
      </c>
      <c r="C20" s="6">
        <v>70</v>
      </c>
      <c r="D20" s="5" t="s">
        <v>157</v>
      </c>
    </row>
    <row r="21" spans="1:13" x14ac:dyDescent="0.2">
      <c r="B21" s="5" t="s">
        <v>159</v>
      </c>
      <c r="C21" s="6">
        <v>10</v>
      </c>
      <c r="D21" s="5" t="s">
        <v>157</v>
      </c>
    </row>
    <row r="22" spans="1:13" x14ac:dyDescent="0.2">
      <c r="B22" s="28"/>
    </row>
    <row r="23" spans="1:13" x14ac:dyDescent="0.2">
      <c r="B23" s="29" t="s">
        <v>165</v>
      </c>
      <c r="C23" t="str">
        <f>[1]!PVT_encode_string(gamma_gas_,gamma_oil_,gamma_wat_,Rsb_,Rp_,Pb_,Tres_,Bob_,muob_)</f>
        <v>gamma_gas:0.800;gamma_oil:0.860;gamma_wat:1.000;rsb_m3m3:80.000;rp_m3m3:80.000;pb_atma:120.000;tres_C:100.000;bob_m3m3:1.200;muob_cP:1.000;PVTcorr:0;ksep_fr:0.000;pksep_atma:-1.000;tksep_C:-1.000;</v>
      </c>
    </row>
    <row r="24" spans="1:13" x14ac:dyDescent="0.2">
      <c r="B24" s="28"/>
    </row>
    <row r="25" spans="1:13" x14ac:dyDescent="0.2">
      <c r="A25" t="s">
        <v>154</v>
      </c>
    </row>
    <row r="27" spans="1:13" x14ac:dyDescent="0.2">
      <c r="B27" s="9" t="s">
        <v>148</v>
      </c>
      <c r="C27" s="6">
        <v>10</v>
      </c>
      <c r="D27" s="5" t="s">
        <v>166</v>
      </c>
    </row>
    <row r="28" spans="1:13" x14ac:dyDescent="0.2">
      <c r="B28" s="9" t="s">
        <v>167</v>
      </c>
      <c r="C28" s="6">
        <v>26</v>
      </c>
      <c r="D28" s="5" t="s">
        <v>168</v>
      </c>
    </row>
    <row r="29" spans="1:13" x14ac:dyDescent="0.2">
      <c r="B29" t="s">
        <v>169</v>
      </c>
      <c r="C29" s="30">
        <f t="array" ref="C29:G30">[1]!MF_PChoke_atma(Qliq_,fw_,d_choke,Pbuf_,1,d_pipe,T_choke,,PVTstr_)</f>
        <v>25.957351684570313</v>
      </c>
      <c r="D29" s="30">
        <v>26</v>
      </c>
      <c r="E29" s="30">
        <v>25.957351684570313</v>
      </c>
      <c r="F29" s="30">
        <v>30</v>
      </c>
      <c r="G29" s="30">
        <v>0</v>
      </c>
      <c r="I29" t="s">
        <v>172</v>
      </c>
      <c r="K29" s="32">
        <f t="array" ref="K29:M30">[1]!MF_dPChoke_atm(Qliq_,fw_,d_choke,Pbuf_,1,d_pipe,T_choke,,PVTstr_)</f>
        <v>4.26483154296875E-2</v>
      </c>
      <c r="L29" s="32">
        <v>30</v>
      </c>
      <c r="M29" s="32">
        <v>0</v>
      </c>
    </row>
    <row r="30" spans="1:13" x14ac:dyDescent="0.2">
      <c r="C30" s="30" t="str">
        <v>Pout, atma</v>
      </c>
      <c r="D30" s="30" t="str">
        <v>Pin_atma</v>
      </c>
      <c r="E30" s="30" t="str">
        <v>Pout_atma</v>
      </c>
      <c r="F30" s="30" t="str">
        <v>Tchoke_C</v>
      </c>
      <c r="G30" s="30" t="str">
        <v>cfChoke_fr</v>
      </c>
      <c r="K30" s="32" t="str">
        <v>dP_atm</v>
      </c>
      <c r="L30" s="32" t="str">
        <v>Tchoke_C</v>
      </c>
      <c r="M30" s="32" t="str">
        <v>cfChoke</v>
      </c>
    </row>
    <row r="32" spans="1:13" x14ac:dyDescent="0.2">
      <c r="B32" s="9" t="s">
        <v>170</v>
      </c>
      <c r="C32" s="6">
        <v>1</v>
      </c>
      <c r="D32" s="5" t="s">
        <v>168</v>
      </c>
    </row>
    <row r="33" spans="2:13" x14ac:dyDescent="0.2">
      <c r="B33" t="s">
        <v>171</v>
      </c>
      <c r="C33" s="30">
        <f t="array" ref="C33:G34">[1]!MF_PChoke_atma(Qliq_,fw_,d_choke,Plin_,0,d_pipe,T_choke,,PVTstr_)</f>
        <v>2.3125</v>
      </c>
      <c r="D33" s="30">
        <v>2.3125</v>
      </c>
      <c r="E33" s="30">
        <v>1</v>
      </c>
      <c r="F33" s="30">
        <v>30</v>
      </c>
      <c r="G33" s="30">
        <v>0</v>
      </c>
      <c r="I33" t="s">
        <v>172</v>
      </c>
      <c r="K33" s="32">
        <f t="array" ref="K33:M34">[1]!MF_dPChoke_atm(Qliq_,fw_,d_choke,Plin_,0,d_pipe,T_choke,,PVTstr_)</f>
        <v>1.3125</v>
      </c>
      <c r="L33" s="32">
        <v>30</v>
      </c>
      <c r="M33" s="32">
        <v>0</v>
      </c>
    </row>
    <row r="34" spans="2:13" x14ac:dyDescent="0.2">
      <c r="C34" s="30" t="str">
        <v>Pin, atma</v>
      </c>
      <c r="D34" s="30" t="str">
        <v>Pin_atma</v>
      </c>
      <c r="E34" s="30" t="str">
        <v>Pout_atma</v>
      </c>
      <c r="F34" s="30" t="str">
        <v>Tchoke_C</v>
      </c>
      <c r="G34" s="30" t="str">
        <v>cfChoke_fr</v>
      </c>
      <c r="K34" s="31" t="str">
        <v>dP_atm</v>
      </c>
      <c r="L34" s="31" t="str">
        <v>Tchoke_C</v>
      </c>
      <c r="M34" s="31" t="str">
        <v>cfChoke</v>
      </c>
    </row>
    <row r="35" spans="2:13" outlineLevel="1" x14ac:dyDescent="0.2"/>
    <row r="36" spans="2:13" outlineLevel="1" x14ac:dyDescent="0.2">
      <c r="B36" t="s">
        <v>173</v>
      </c>
    </row>
    <row r="37" spans="2:13" outlineLevel="1" x14ac:dyDescent="0.2">
      <c r="C37" s="32">
        <f t="array" ref="C37:G38">[1]!MF_cfChoke_atma(Qliq_,fw_,d_choke,Pbuf_,Plin_,d_pipe,T_choke,PVTstr_)</f>
        <v>0.91478093711559205</v>
      </c>
      <c r="D37" s="33">
        <v>26</v>
      </c>
      <c r="E37" s="33">
        <v>1</v>
      </c>
      <c r="F37" s="33">
        <v>30</v>
      </c>
      <c r="G37" s="32">
        <v>0.91478093711559205</v>
      </c>
    </row>
    <row r="38" spans="2:13" outlineLevel="1" x14ac:dyDescent="0.2">
      <c r="C38" s="33" t="str">
        <v>cor fact</v>
      </c>
      <c r="D38" s="33" t="str">
        <v>Pin_atma</v>
      </c>
      <c r="E38" s="33" t="str">
        <v>Pout_atma</v>
      </c>
      <c r="F38" s="33" t="str">
        <v>Tchoke_C</v>
      </c>
      <c r="G38" s="33" t="str">
        <v>cfChoke_fr</v>
      </c>
    </row>
    <row r="39" spans="2:13" outlineLevel="1" x14ac:dyDescent="0.2"/>
    <row r="40" spans="2:13" outlineLevel="1" x14ac:dyDescent="0.2">
      <c r="B40" t="s">
        <v>174</v>
      </c>
    </row>
    <row r="41" spans="2:13" outlineLevel="1" x14ac:dyDescent="0.2">
      <c r="C41" s="31">
        <f t="array" ref="C41:G42">[1]!MF_QliqChoke_sm3day(fw_,d_choke,Pbuf_,Plin_,d_pipe,T_choke,C37,PVTstr_)</f>
        <v>10.000000000000002</v>
      </c>
      <c r="D41" s="31">
        <v>26</v>
      </c>
      <c r="E41" s="31">
        <v>1</v>
      </c>
      <c r="F41" s="31">
        <v>30</v>
      </c>
      <c r="G41" s="32">
        <v>0.91478093711559205</v>
      </c>
    </row>
    <row r="42" spans="2:13" outlineLevel="1" x14ac:dyDescent="0.2">
      <c r="C42" s="31" t="str">
        <v>Qliq</v>
      </c>
      <c r="D42" s="31" t="str">
        <v>Pin_atma</v>
      </c>
      <c r="E42" s="31" t="str">
        <v>Pout_atma</v>
      </c>
      <c r="F42" s="31" t="str">
        <v>Tchoke_C</v>
      </c>
      <c r="G42" s="31" t="str">
        <v>cfChoke</v>
      </c>
    </row>
    <row r="43" spans="2:13" outlineLevel="1" x14ac:dyDescent="0.2"/>
    <row r="44" spans="2:13" outlineLevel="1" x14ac:dyDescent="0.2"/>
    <row r="45" spans="2:13" outlineLevel="1" x14ac:dyDescent="0.2"/>
    <row r="46" spans="2:13" outlineLevel="1" x14ac:dyDescent="0.2">
      <c r="C46" t="s">
        <v>155</v>
      </c>
    </row>
    <row r="47" spans="2:13" outlineLevel="1" x14ac:dyDescent="0.2">
      <c r="J47" s="11"/>
      <c r="K47" s="11"/>
      <c r="L47" s="11"/>
    </row>
    <row r="48" spans="2:13" ht="32.1" customHeight="1" outlineLevel="1" x14ac:dyDescent="0.25">
      <c r="C48" s="37" t="s">
        <v>148</v>
      </c>
      <c r="D48" s="37"/>
      <c r="E48" s="18"/>
      <c r="F48" s="19"/>
      <c r="G48" s="20"/>
      <c r="I48" s="18"/>
      <c r="J48" s="24"/>
      <c r="K48" s="24"/>
      <c r="L48" s="24"/>
    </row>
    <row r="49" spans="2:15" outlineLevel="1" x14ac:dyDescent="0.2">
      <c r="B49" s="14" t="s">
        <v>161</v>
      </c>
      <c r="C49" s="25">
        <v>0</v>
      </c>
      <c r="D49" s="25">
        <v>1</v>
      </c>
      <c r="E49" s="26">
        <v>10</v>
      </c>
      <c r="F49" s="25">
        <v>20</v>
      </c>
      <c r="G49" s="27">
        <v>30</v>
      </c>
      <c r="H49" s="14">
        <v>40</v>
      </c>
      <c r="I49" s="25">
        <v>50</v>
      </c>
      <c r="J49" s="14">
        <v>100</v>
      </c>
      <c r="K49" s="14">
        <v>150</v>
      </c>
      <c r="L49" s="14">
        <v>200</v>
      </c>
      <c r="M49" s="14">
        <v>300</v>
      </c>
      <c r="N49" s="14">
        <v>400</v>
      </c>
    </row>
    <row r="50" spans="2:15" outlineLevel="1" x14ac:dyDescent="0.2">
      <c r="B50" s="14">
        <v>1</v>
      </c>
      <c r="C50" s="23">
        <f>[1]!MF_PChoke_atma(C$49,fw_,d_choke,$B50,0,d_pipe,T_choke,0,PVTstr_)</f>
        <v>1</v>
      </c>
      <c r="D50" s="34">
        <f>[1]!MF_PChoke_atma(D$49,fw_,d_choke,$B50,0,d_pipe,T_choke,0,PVTstr_)</f>
        <v>1.009765625</v>
      </c>
      <c r="E50" s="34">
        <f>[1]!MF_PChoke_atma(E$49,fw_,d_choke,$B50,0,d_pipe,T_choke,0,PVTstr_)</f>
        <v>2.3125</v>
      </c>
      <c r="F50" s="34">
        <f>[1]!MF_PChoke_atma(F$49,fw_,d_choke,$B50,0,d_pipe,T_choke,0,PVTstr_)</f>
        <v>4.6171875</v>
      </c>
      <c r="G50" s="34">
        <f>[1]!MF_PChoke_atma(G$49,fw_,d_choke,$B50,0,d_pipe,T_choke,0,PVTstr_)</f>
        <v>6.90625</v>
      </c>
      <c r="H50" s="34">
        <f>[1]!MF_PChoke_atma(H$49,fw_,d_choke,$B50,0,d_pipe,T_choke,0,PVTstr_)</f>
        <v>9.171875</v>
      </c>
      <c r="I50" s="34">
        <f>[1]!MF_PChoke_atma(I$49,fw_,d_choke,$B50,0,d_pipe,T_choke,0,PVTstr_)</f>
        <v>11.421875</v>
      </c>
      <c r="J50" s="34">
        <f>[1]!MF_PChoke_atma(J$49,fw_,d_choke,$B50,0,d_pipe,T_choke,0,PVTstr_)</f>
        <v>22.34375</v>
      </c>
      <c r="K50" s="34">
        <f>[1]!MF_PChoke_atma(K$49,fw_,d_choke,$B50,0,d_pipe,T_choke,0,PVTstr_)</f>
        <v>32.75</v>
      </c>
      <c r="L50" s="34">
        <f>[1]!MF_PChoke_atma(L$49,fw_,d_choke,$B50,0,d_pipe,T_choke,0,PVTstr_)</f>
        <v>42.5625</v>
      </c>
      <c r="M50" s="34">
        <f>[1]!MF_PChoke_atma(M$49,fw_,d_choke,$B50,0,d_pipe,T_choke,0,PVTstr_)</f>
        <v>60.625</v>
      </c>
      <c r="N50" s="34">
        <f>[1]!MF_PChoke_atma(N$49,fw_,d_choke,$B50,0,d_pipe,T_choke,0,PVTstr_)</f>
        <v>76.25</v>
      </c>
      <c r="O50" s="11"/>
    </row>
    <row r="51" spans="2:15" outlineLevel="1" x14ac:dyDescent="0.2">
      <c r="B51" s="14">
        <v>10</v>
      </c>
      <c r="C51" s="23">
        <f>[1]!MF_PChoke_atma(C$49,fw_,d_choke,$B51,0,d_pipe,T_choke,0,PVTstr_)</f>
        <v>10</v>
      </c>
      <c r="D51" s="34">
        <f>[1]!MF_PChoke_atma(D$49,fw_,d_choke,$B51,0,d_pipe,T_choke,0,PVTstr_)</f>
        <v>10.001025199890137</v>
      </c>
      <c r="E51" s="34">
        <f>[1]!MF_PChoke_atma(E$49,fw_,d_choke,$B51,0,d_pipe,T_choke,0,PVTstr_)</f>
        <v>10.1031494140625</v>
      </c>
      <c r="F51" s="34">
        <f>[1]!MF_PChoke_atma(F$49,fw_,d_choke,$B51,0,d_pipe,T_choke,0,PVTstr_)</f>
        <v>10.41748046875</v>
      </c>
      <c r="G51" s="34">
        <f>[1]!MF_PChoke_atma(G$49,fw_,d_choke,$B51,0,d_pipe,T_choke,0,PVTstr_)</f>
        <v>10.95703125</v>
      </c>
      <c r="H51" s="34">
        <f>[1]!MF_PChoke_atma(H$49,fw_,d_choke,$B51,0,d_pipe,T_choke,0,PVTstr_)</f>
        <v>11.73828125</v>
      </c>
      <c r="I51" s="34">
        <f>[1]!MF_PChoke_atma(I$49,fw_,d_choke,$B51,0,d_pipe,T_choke,0,PVTstr_)</f>
        <v>12.8125</v>
      </c>
      <c r="J51" s="34">
        <f>[1]!MF_PChoke_atma(J$49,fw_,d_choke,$B51,0,d_pipe,T_choke,0,PVTstr_)</f>
        <v>22.34375</v>
      </c>
      <c r="K51" s="34">
        <f>[1]!MF_PChoke_atma(K$49,fw_,d_choke,$B51,0,d_pipe,T_choke,0,PVTstr_)</f>
        <v>32.734375</v>
      </c>
      <c r="L51" s="34">
        <f>[1]!MF_PChoke_atma(L$49,fw_,d_choke,$B51,0,d_pipe,T_choke,0,PVTstr_)</f>
        <v>42.578125</v>
      </c>
      <c r="M51" s="34">
        <f>[1]!MF_PChoke_atma(M$49,fw_,d_choke,$B51,0,d_pipe,T_choke,0,PVTstr_)</f>
        <v>60.625</v>
      </c>
      <c r="N51" s="34">
        <f>[1]!MF_PChoke_atma(N$49,fw_,d_choke,$B51,0,d_pipe,T_choke,0,PVTstr_)</f>
        <v>76.25</v>
      </c>
      <c r="O51" s="11"/>
    </row>
    <row r="52" spans="2:15" outlineLevel="1" x14ac:dyDescent="0.2">
      <c r="B52" s="14">
        <v>20</v>
      </c>
      <c r="C52" s="23">
        <f>[1]!MF_PChoke_atma(C$49,fw_,d_choke,$B52,0,d_pipe,T_choke,0,PVTstr_)</f>
        <v>20</v>
      </c>
      <c r="D52" s="34">
        <f>[1]!MF_PChoke_atma(D$49,fw_,d_choke,$B52,0,d_pipe,T_choke,0,PVTstr_)</f>
        <v>20.00053882598877</v>
      </c>
      <c r="E52" s="34">
        <f>[1]!MF_PChoke_atma(E$49,fw_,d_choke,$B52,0,d_pipe,T_choke,0,PVTstr_)</f>
        <v>20.05401611328125</v>
      </c>
      <c r="F52" s="34">
        <f>[1]!MF_PChoke_atma(F$49,fw_,d_choke,$B52,0,d_pipe,T_choke,0,PVTstr_)</f>
        <v>20.216064453125</v>
      </c>
      <c r="G52" s="34">
        <f>[1]!MF_PChoke_atma(G$49,fw_,d_choke,$B52,0,d_pipe,T_choke,0,PVTstr_)</f>
        <v>20.48828125</v>
      </c>
      <c r="H52" s="34">
        <f>[1]!MF_PChoke_atma(H$49,fw_,d_choke,$B52,0,d_pipe,T_choke,0,PVTstr_)</f>
        <v>20.869140625</v>
      </c>
      <c r="I52" s="34">
        <f>[1]!MF_PChoke_atma(I$49,fw_,d_choke,$B52,0,d_pipe,T_choke,0,PVTstr_)</f>
        <v>21.3671875</v>
      </c>
      <c r="J52" s="34">
        <f>[1]!MF_PChoke_atma(J$49,fw_,d_choke,$B52,0,d_pipe,T_choke,0,PVTstr_)</f>
        <v>25.64453125</v>
      </c>
      <c r="K52" s="34">
        <f>[1]!MF_PChoke_atma(K$49,fw_,d_choke,$B52,0,d_pipe,T_choke,0,PVTstr_)</f>
        <v>33.0078125</v>
      </c>
      <c r="L52" s="34">
        <f>[1]!MF_PChoke_atma(L$49,fw_,d_choke,$B52,0,d_pipe,T_choke,0,PVTstr_)</f>
        <v>42.578125</v>
      </c>
      <c r="M52" s="34">
        <f>[1]!MF_PChoke_atma(M$49,fw_,d_choke,$B52,0,d_pipe,T_choke,0,PVTstr_)</f>
        <v>60.625</v>
      </c>
      <c r="N52" s="34">
        <f>[1]!MF_PChoke_atma(N$49,fw_,d_choke,$B52,0,d_pipe,T_choke,0,PVTstr_)</f>
        <v>76.25</v>
      </c>
      <c r="O52" s="11"/>
    </row>
    <row r="53" spans="2:15" outlineLevel="1" x14ac:dyDescent="0.2">
      <c r="B53" s="14">
        <v>30</v>
      </c>
      <c r="C53" s="23">
        <f>[1]!MF_PChoke_atma(C$49,fw_,d_choke,$B53,0,d_pipe,T_choke,0,PVTstr_)</f>
        <v>30</v>
      </c>
      <c r="D53" s="34">
        <f>[1]!MF_PChoke_atma(D$49,fw_,d_choke,$B53,0,d_pipe,T_choke,0,PVTstr_)</f>
        <v>30.000376403331757</v>
      </c>
      <c r="E53" s="34">
        <f>[1]!MF_PChoke_atma(E$49,fw_,d_choke,$B53,0,d_pipe,T_choke,0,PVTstr_)</f>
        <v>30.037651062011719</v>
      </c>
      <c r="F53" s="34">
        <f>[1]!MF_PChoke_atma(F$49,fw_,d_choke,$B53,0,d_pipe,T_choke,0,PVTstr_)</f>
        <v>30.150604248046875</v>
      </c>
      <c r="G53" s="34">
        <f>[1]!MF_PChoke_atma(G$49,fw_,d_choke,$B53,0,d_pipe,T_choke,0,PVTstr_)</f>
        <v>30.3387451171875</v>
      </c>
      <c r="H53" s="34">
        <f>[1]!MF_PChoke_atma(H$49,fw_,d_choke,$B53,0,d_pipe,T_choke,0,PVTstr_)</f>
        <v>30.604248046875</v>
      </c>
      <c r="I53" s="34">
        <f>[1]!MF_PChoke_atma(I$49,fw_,d_choke,$B53,0,d_pipe,T_choke,0,PVTstr_)</f>
        <v>30.94482421875</v>
      </c>
      <c r="J53" s="34">
        <f>[1]!MF_PChoke_atma(J$49,fw_,d_choke,$B53,0,d_pipe,T_choke,0,PVTstr_)</f>
        <v>33.7939453125</v>
      </c>
      <c r="K53" s="34">
        <f>[1]!MF_PChoke_atma(K$49,fw_,d_choke,$B53,0,d_pipe,T_choke,0,PVTstr_)</f>
        <v>38.525390625</v>
      </c>
      <c r="L53" s="34">
        <f>[1]!MF_PChoke_atma(L$49,fw_,d_choke,$B53,0,d_pipe,T_choke,0,PVTstr_)</f>
        <v>44.94140625</v>
      </c>
      <c r="M53" s="34">
        <f>[1]!MF_PChoke_atma(M$49,fw_,d_choke,$B53,0,d_pipe,T_choke,0,PVTstr_)</f>
        <v>60.703125</v>
      </c>
      <c r="N53" s="34">
        <f>[1]!MF_PChoke_atma(N$49,fw_,d_choke,$B53,0,d_pipe,T_choke,0,PVTstr_)</f>
        <v>76.171875</v>
      </c>
      <c r="O53" s="11"/>
    </row>
    <row r="54" spans="2:15" outlineLevel="1" x14ac:dyDescent="0.2">
      <c r="B54" s="14">
        <v>40</v>
      </c>
      <c r="C54" s="23">
        <f>[1]!MF_PChoke_atma(C$49,fw_,d_choke,$B54,0,d_pipe,T_choke,0,PVTstr_)</f>
        <v>40</v>
      </c>
      <c r="D54" s="34">
        <f>[1]!MF_PChoke_atma(D$49,fw_,d_choke,$B54,0,d_pipe,T_choke,0,PVTstr_)</f>
        <v>40.000295639038086</v>
      </c>
      <c r="E54" s="34">
        <f>[1]!MF_PChoke_atma(E$49,fw_,d_choke,$B54,0,d_pipe,T_choke,0,PVTstr_)</f>
        <v>40.02960205078125</v>
      </c>
      <c r="F54" s="34">
        <f>[1]!MF_PChoke_atma(F$49,fw_,d_choke,$B54,0,d_pipe,T_choke,0,PVTstr_)</f>
        <v>40.118408203125</v>
      </c>
      <c r="G54" s="34">
        <f>[1]!MF_PChoke_atma(G$49,fw_,d_choke,$B54,0,d_pipe,T_choke,0,PVTstr_)</f>
        <v>40.26611328125</v>
      </c>
      <c r="H54" s="34">
        <f>[1]!MF_PChoke_atma(H$49,fw_,d_choke,$B54,0,d_pipe,T_choke,0,PVTstr_)</f>
        <v>40.472412109375</v>
      </c>
      <c r="I54" s="34">
        <f>[1]!MF_PChoke_atma(I$49,fw_,d_choke,$B54,0,d_pipe,T_choke,0,PVTstr_)</f>
        <v>40.7373046875</v>
      </c>
      <c r="J54" s="34">
        <f>[1]!MF_PChoke_atma(J$49,fw_,d_choke,$B54,0,d_pipe,T_choke,0,PVTstr_)</f>
        <v>42.939453125</v>
      </c>
      <c r="K54" s="34">
        <f>[1]!MF_PChoke_atma(K$49,fw_,d_choke,$B54,0,d_pipe,T_choke,0,PVTstr_)</f>
        <v>46.5625</v>
      </c>
      <c r="L54" s="34">
        <f>[1]!MF_PChoke_atma(L$49,fw_,d_choke,$B54,0,d_pipe,T_choke,0,PVTstr_)</f>
        <v>51.484375</v>
      </c>
      <c r="M54" s="34">
        <f>[1]!MF_PChoke_atma(M$49,fw_,d_choke,$B54,0,d_pipe,T_choke,0,PVTstr_)</f>
        <v>64.0625</v>
      </c>
      <c r="N54" s="34">
        <f>[1]!MF_PChoke_atma(N$49,fw_,d_choke,$B54,0,d_pipe,T_choke,0,PVTstr_)</f>
        <v>77.8125</v>
      </c>
      <c r="O54" s="11"/>
    </row>
    <row r="55" spans="2:15" outlineLevel="1" x14ac:dyDescent="0.2">
      <c r="B55" s="14">
        <v>50</v>
      </c>
      <c r="C55" s="23">
        <f>[1]!MF_PChoke_atma(C$49,fw_,d_choke,$B55,0,d_pipe,T_choke,0,PVTstr_)</f>
        <v>50</v>
      </c>
      <c r="D55" s="34">
        <f>[1]!MF_PChoke_atma(D$49,fw_,d_choke,$B55,0,d_pipe,T_choke,0,PVTstr_)</f>
        <v>50.000247359275818</v>
      </c>
      <c r="E55" s="34">
        <f>[1]!MF_PChoke_atma(E$49,fw_,d_choke,$B55,0,d_pipe,T_choke,0,PVTstr_)</f>
        <v>50.024795532226563</v>
      </c>
      <c r="F55" s="34">
        <f>[1]!MF_PChoke_atma(F$49,fw_,d_choke,$B55,0,d_pipe,T_choke,0,PVTstr_)</f>
        <v>50.098800659179688</v>
      </c>
      <c r="G55" s="34">
        <f>[1]!MF_PChoke_atma(G$49,fw_,d_choke,$B55,0,d_pipe,T_choke,0,PVTstr_)</f>
        <v>50.2227783203125</v>
      </c>
      <c r="H55" s="34">
        <f>[1]!MF_PChoke_atma(H$49,fw_,d_choke,$B55,0,d_pipe,T_choke,0,PVTstr_)</f>
        <v>50.39520263671875</v>
      </c>
      <c r="I55" s="34">
        <f>[1]!MF_PChoke_atma(I$49,fw_,d_choke,$B55,0,d_pipe,T_choke,0,PVTstr_)</f>
        <v>50.616455078125</v>
      </c>
      <c r="J55" s="34">
        <f>[1]!MF_PChoke_atma(J$49,fw_,d_choke,$B55,0,d_pipe,T_choke,0,PVTstr_)</f>
        <v>52.45361328125</v>
      </c>
      <c r="K55" s="34">
        <f>[1]!MF_PChoke_atma(K$49,fw_,d_choke,$B55,0,d_pipe,T_choke,0,PVTstr_)</f>
        <v>55.46875</v>
      </c>
      <c r="L55" s="34">
        <f>[1]!MF_PChoke_atma(L$49,fw_,d_choke,$B55,0,d_pipe,T_choke,0,PVTstr_)</f>
        <v>59.5458984375</v>
      </c>
      <c r="M55" s="34">
        <f>[1]!MF_PChoke_atma(M$49,fw_,d_choke,$B55,0,d_pipe,T_choke,0,PVTstr_)</f>
        <v>70.21484375</v>
      </c>
      <c r="N55" s="34">
        <f>[1]!MF_PChoke_atma(N$49,fw_,d_choke,$B55,0,d_pipe,T_choke,0,PVTstr_)</f>
        <v>82.51953125</v>
      </c>
    </row>
    <row r="56" spans="2:15" outlineLevel="1" x14ac:dyDescent="0.2">
      <c r="C56" s="11"/>
      <c r="D56" s="11"/>
      <c r="E56" s="21"/>
      <c r="F56" s="22"/>
      <c r="G56" s="22"/>
      <c r="I56" s="11"/>
    </row>
    <row r="57" spans="2:15" outlineLevel="1" x14ac:dyDescent="0.2">
      <c r="C57" s="11"/>
      <c r="D57" s="11"/>
      <c r="E57" s="21"/>
      <c r="F57" s="22"/>
      <c r="G57" s="22"/>
      <c r="I57" s="11"/>
    </row>
    <row r="58" spans="2:15" outlineLevel="1" x14ac:dyDescent="0.2">
      <c r="C58" s="11"/>
      <c r="D58" s="11"/>
      <c r="E58" s="21"/>
      <c r="F58" s="22"/>
      <c r="G58" s="22"/>
      <c r="I58" s="11"/>
    </row>
    <row r="59" spans="2:15" outlineLevel="1" x14ac:dyDescent="0.2">
      <c r="C59" s="11"/>
      <c r="D59" s="11"/>
      <c r="E59" s="21"/>
      <c r="F59" s="22"/>
      <c r="G59" s="22"/>
      <c r="I59" s="11"/>
    </row>
    <row r="60" spans="2:15" outlineLevel="1" x14ac:dyDescent="0.2">
      <c r="C60" s="11"/>
      <c r="D60" s="11"/>
      <c r="E60" s="21"/>
      <c r="F60" s="22"/>
      <c r="G60" s="22"/>
      <c r="I60" s="11"/>
    </row>
    <row r="61" spans="2:15" outlineLevel="1" x14ac:dyDescent="0.2">
      <c r="C61" s="11"/>
      <c r="D61" s="11"/>
      <c r="E61" s="21"/>
      <c r="F61" s="22"/>
      <c r="G61" s="22"/>
      <c r="I61" s="11"/>
    </row>
    <row r="62" spans="2:15" outlineLevel="1" x14ac:dyDescent="0.2">
      <c r="C62" s="11"/>
      <c r="D62" s="11"/>
      <c r="E62" s="21"/>
      <c r="F62" s="22"/>
      <c r="G62" s="22"/>
      <c r="I62" s="11"/>
    </row>
    <row r="63" spans="2:15" outlineLevel="1" x14ac:dyDescent="0.2">
      <c r="C63" s="11"/>
      <c r="D63" s="11"/>
      <c r="E63" s="21"/>
      <c r="F63" s="22"/>
      <c r="G63" s="22"/>
      <c r="I63" s="11"/>
    </row>
    <row r="64" spans="2:15" outlineLevel="1" x14ac:dyDescent="0.2">
      <c r="C64" s="11"/>
      <c r="D64" s="11"/>
      <c r="E64" s="21"/>
      <c r="F64" s="22"/>
      <c r="G64" s="22"/>
      <c r="I64" s="11"/>
    </row>
    <row r="65" spans="3:9" outlineLevel="1" x14ac:dyDescent="0.2">
      <c r="C65" s="11"/>
      <c r="D65" s="11"/>
      <c r="E65" s="21"/>
      <c r="F65" s="22"/>
      <c r="G65" s="22"/>
      <c r="I65" s="11"/>
    </row>
    <row r="66" spans="3:9" outlineLevel="1" x14ac:dyDescent="0.2">
      <c r="C66" s="11"/>
      <c r="D66" s="11"/>
      <c r="E66" s="21"/>
      <c r="F66" s="22"/>
      <c r="G66" s="22"/>
      <c r="I66" s="11"/>
    </row>
    <row r="67" spans="3:9" outlineLevel="1" x14ac:dyDescent="0.2">
      <c r="C67" s="11"/>
      <c r="D67" s="11"/>
      <c r="E67" s="21"/>
      <c r="F67" s="22"/>
      <c r="G67" s="22"/>
      <c r="I67" s="11"/>
    </row>
    <row r="68" spans="3:9" outlineLevel="1" x14ac:dyDescent="0.2">
      <c r="C68" s="11"/>
      <c r="D68" s="11"/>
      <c r="E68" s="21"/>
      <c r="F68" s="22"/>
      <c r="G68" s="22"/>
      <c r="I68" s="11"/>
    </row>
    <row r="69" spans="3:9" outlineLevel="1" x14ac:dyDescent="0.2">
      <c r="C69" s="11"/>
      <c r="D69" s="11"/>
      <c r="E69" s="21"/>
      <c r="F69" s="22"/>
      <c r="G69" s="22"/>
      <c r="I69" s="11"/>
    </row>
    <row r="70" spans="3:9" outlineLevel="1" x14ac:dyDescent="0.2">
      <c r="C70" s="11"/>
      <c r="D70" s="11"/>
      <c r="E70" s="21"/>
      <c r="F70" s="22"/>
      <c r="G70" s="22"/>
      <c r="I70" s="11"/>
    </row>
    <row r="71" spans="3:9" outlineLevel="1" x14ac:dyDescent="0.2">
      <c r="C71" s="11"/>
      <c r="D71" s="11"/>
      <c r="E71" s="21"/>
      <c r="F71" s="22"/>
      <c r="G71" s="22"/>
      <c r="I71" s="11"/>
    </row>
    <row r="72" spans="3:9" outlineLevel="1" x14ac:dyDescent="0.2">
      <c r="C72" s="11"/>
      <c r="D72" s="11"/>
      <c r="E72" s="21"/>
      <c r="F72" s="22"/>
      <c r="G72" s="22"/>
      <c r="I72" s="11"/>
    </row>
    <row r="73" spans="3:9" outlineLevel="1" x14ac:dyDescent="0.2">
      <c r="C73" s="11"/>
      <c r="D73" s="11"/>
      <c r="E73" s="21"/>
      <c r="F73" s="22"/>
      <c r="G73" s="22"/>
      <c r="I73" s="11"/>
    </row>
    <row r="74" spans="3:9" outlineLevel="1" x14ac:dyDescent="0.2">
      <c r="C74" s="11"/>
      <c r="D74" s="11"/>
      <c r="E74" s="21"/>
      <c r="F74" s="22"/>
      <c r="G74" s="22"/>
      <c r="I74" s="11"/>
    </row>
    <row r="75" spans="3:9" outlineLevel="1" x14ac:dyDescent="0.2"/>
    <row r="118" spans="3:8" ht="18.75" x14ac:dyDescent="0.35">
      <c r="C118" s="13" t="str">
        <f t="shared" ref="C118:D127" si="0">C48</f>
        <v>Дебит жидкости</v>
      </c>
      <c r="D118" s="13">
        <f t="shared" si="0"/>
        <v>0</v>
      </c>
      <c r="E118" s="15" t="s">
        <v>149</v>
      </c>
      <c r="F118" s="15" t="s">
        <v>151</v>
      </c>
      <c r="G118" s="15" t="s">
        <v>153</v>
      </c>
      <c r="H118" s="15" t="s">
        <v>152</v>
      </c>
    </row>
    <row r="119" spans="3:8" x14ac:dyDescent="0.2">
      <c r="C119" s="14">
        <f t="shared" si="0"/>
        <v>0</v>
      </c>
      <c r="D119" s="14">
        <f t="shared" si="0"/>
        <v>1</v>
      </c>
      <c r="E119" s="16" t="e">
        <f>[1]!MF_Mumix_cP(Q_,fw_,C119,D119)</f>
        <v>#VALUE!</v>
      </c>
      <c r="F119" s="17" t="e">
        <f>[1]!PVT_Mug_cP(C119,D119,gamma_gas_,gamma_oil_,gamma_wat_,Rsb_,Rp_,Pb_,Tres_,Bob_,muob_)</f>
        <v>#VALUE!</v>
      </c>
      <c r="G119" s="17" t="e">
        <f>[1]!PVT_Muo_cP(C119,D119,gamma_gas_,gamma_oil_,gamma_wat_,Rsb_,Rp_,Pb_,Tres_,Bob_,muob_)</f>
        <v>#VALUE!</v>
      </c>
      <c r="H119" s="17" t="e">
        <f>[1]!PVT_Muw_cP(C119,D119,gamma_gas_,gamma_oil_,gamma_wat_,Rsb_,Rp_,Pb_,Tres_,Bob_,muob_)</f>
        <v>#VALUE!</v>
      </c>
    </row>
    <row r="120" spans="3:8" x14ac:dyDescent="0.2">
      <c r="C120" s="14">
        <f t="shared" si="0"/>
        <v>1</v>
      </c>
      <c r="D120" s="14">
        <f t="shared" si="0"/>
        <v>1.009765625</v>
      </c>
      <c r="E120" s="16" t="e">
        <f>[1]!MF_Mumix_cP(Q_,fw_,C120,D120)</f>
        <v>#VALUE!</v>
      </c>
      <c r="F120" s="17">
        <f>[1]!PVT_Mug_cP(C120,D120,gamma_gas_,gamma_oil_,gamma_wat_,Rsb_,Rp_,Pb_,Tres_,Bob_,muob_)</f>
        <v>9.3139056101795795E-3</v>
      </c>
      <c r="G120" s="17">
        <f>[1]!PVT_Muo_cP(C120,D120,gamma_gas_,gamma_oil_,gamma_wat_,Rsb_,Rp_,Pb_,Tres_,Bob_,muob_)</f>
        <v>67.305532912150312</v>
      </c>
      <c r="H120" s="17">
        <f>[1]!PVT_Muw_cP(C120,D120,gamma_gas_,gamma_oil_,gamma_wat_,Rsb_,Rp_,Pb_,Tres_,Bob_,muob_)</f>
        <v>2.1585366941630677</v>
      </c>
    </row>
    <row r="121" spans="3:8" x14ac:dyDescent="0.2">
      <c r="C121" s="14">
        <f t="shared" si="0"/>
        <v>10</v>
      </c>
      <c r="D121" s="14">
        <f t="shared" si="0"/>
        <v>10.001025199890137</v>
      </c>
      <c r="E121" s="16" t="e">
        <f>[1]!MF_Mumix_cP(Q_,fw_,C121,D121)</f>
        <v>#VALUE!</v>
      </c>
      <c r="F121" s="17">
        <f>[1]!PVT_Mug_cP(C121,D121,gamma_gas_,gamma_oil_,gamma_wat_,Rsb_,Rp_,Pb_,Tres_,Bob_,muob_)</f>
        <v>9.8526017863020798E-3</v>
      </c>
      <c r="G121" s="17">
        <f>[1]!PVT_Muo_cP(C121,D121,gamma_gas_,gamma_oil_,gamma_wat_,Rsb_,Rp_,Pb_,Tres_,Bob_,muob_)</f>
        <v>11.965730014301561</v>
      </c>
      <c r="H121" s="17">
        <f>[1]!PVT_Muw_cP(C121,D121,gamma_gas_,gamma_oil_,gamma_wat_,Rsb_,Rp_,Pb_,Tres_,Bob_,muob_)</f>
        <v>1.3924136425737419</v>
      </c>
    </row>
    <row r="122" spans="3:8" x14ac:dyDescent="0.2">
      <c r="C122" s="14">
        <f t="shared" si="0"/>
        <v>20</v>
      </c>
      <c r="D122" s="14">
        <f t="shared" si="0"/>
        <v>20.00053882598877</v>
      </c>
      <c r="E122" s="16" t="e">
        <f>[1]!MF_Mumix_cP(Q_,fw_,C122,D122)</f>
        <v>#VALUE!</v>
      </c>
      <c r="F122" s="17">
        <f>[1]!PVT_Mug_cP(C122,D122,gamma_gas_,gamma_oil_,gamma_wat_,Rsb_,Rp_,Pb_,Tres_,Bob_,muob_)</f>
        <v>1.0490536331818635E-2</v>
      </c>
      <c r="G122" s="17">
        <f>[1]!PVT_Muo_cP(C122,D122,gamma_gas_,gamma_oil_,gamma_wat_,Rsb_,Rp_,Pb_,Tres_,Bob_,muob_)</f>
        <v>4.7923173395476431</v>
      </c>
      <c r="H122" s="17">
        <f>[1]!PVT_Muw_cP(C122,D122,gamma_gas_,gamma_oil_,gamma_wat_,Rsb_,Rp_,Pb_,Tres_,Bob_,muob_)</f>
        <v>0.98980866274567836</v>
      </c>
    </row>
    <row r="123" spans="3:8" x14ac:dyDescent="0.2">
      <c r="C123" s="14">
        <f t="shared" si="0"/>
        <v>30</v>
      </c>
      <c r="D123" s="14">
        <f t="shared" si="0"/>
        <v>30.000376403331757</v>
      </c>
      <c r="E123" s="16" t="e">
        <f>[1]!MF_Mumix_cP(Q_,fw_,C123,D123)</f>
        <v>#VALUE!</v>
      </c>
      <c r="F123" s="17">
        <f>[1]!PVT_Mug_cP(C123,D123,gamma_gas_,gamma_oil_,gamma_wat_,Rsb_,Rp_,Pb_,Tres_,Bob_,muob_)</f>
        <v>1.1140853978426121E-2</v>
      </c>
      <c r="G123" s="17">
        <f>[1]!PVT_Muo_cP(C123,D123,gamma_gas_,gamma_oil_,gamma_wat_,Rsb_,Rp_,Pb_,Tres_,Bob_,muob_)</f>
        <v>2.9130427876293359</v>
      </c>
      <c r="H123" s="17">
        <f>[1]!PVT_Muw_cP(C123,D123,gamma_gas_,gamma_oil_,gamma_wat_,Rsb_,Rp_,Pb_,Tres_,Bob_,muob_)</f>
        <v>0.76435807752790541</v>
      </c>
    </row>
    <row r="124" spans="3:8" x14ac:dyDescent="0.2">
      <c r="C124" s="14">
        <f t="shared" si="0"/>
        <v>40</v>
      </c>
      <c r="D124" s="14">
        <f t="shared" si="0"/>
        <v>40.000295639038086</v>
      </c>
      <c r="E124" s="16" t="e">
        <f>[1]!MF_Mumix_cP(Q_,fw_,C124,D124)</f>
        <v>#VALUE!</v>
      </c>
      <c r="F124" s="17">
        <f>[1]!PVT_Mug_cP(C124,D124,gamma_gas_,gamma_oil_,gamma_wat_,Rsb_,Rp_,Pb_,Tres_,Bob_,muob_)</f>
        <v>1.1791686317019889E-2</v>
      </c>
      <c r="G124" s="17">
        <f>[1]!PVT_Muo_cP(C124,D124,gamma_gas_,gamma_oil_,gamma_wat_,Rsb_,Rp_,Pb_,Tres_,Bob_,muob_)</f>
        <v>2.1436286097488315</v>
      </c>
      <c r="H124" s="17">
        <f>[1]!PVT_Muw_cP(C124,D124,gamma_gas_,gamma_oil_,gamma_wat_,Rsb_,Rp_,Pb_,Tres_,Bob_,muob_)</f>
        <v>0.62107881803188258</v>
      </c>
    </row>
    <row r="125" spans="3:8" x14ac:dyDescent="0.2">
      <c r="C125" s="14">
        <f t="shared" si="0"/>
        <v>50</v>
      </c>
      <c r="D125" s="14">
        <f t="shared" si="0"/>
        <v>50.000247359275818</v>
      </c>
      <c r="E125" s="16" t="e">
        <f>[1]!MF_Mumix_cP(Q_,fw_,C125,D125)</f>
        <v>#VALUE!</v>
      </c>
      <c r="F125" s="17">
        <f>[1]!PVT_Mug_cP(C125,D125,gamma_gas_,gamma_oil_,gamma_wat_,Rsb_,Rp_,Pb_,Tres_,Bob_,muob_)</f>
        <v>1.24355230960732E-2</v>
      </c>
      <c r="G125" s="17">
        <f>[1]!PVT_Muo_cP(C125,D125,gamma_gas_,gamma_oil_,gamma_wat_,Rsb_,Rp_,Pb_,Tres_,Bob_,muob_)</f>
        <v>1.746339838231302</v>
      </c>
      <c r="H125" s="17">
        <f>[1]!PVT_Muw_cP(C125,D125,gamma_gas_,gamma_oil_,gamma_wat_,Rsb_,Rp_,Pb_,Tres_,Bob_,muob_)</f>
        <v>0.5223698453503135</v>
      </c>
    </row>
    <row r="126" spans="3:8" x14ac:dyDescent="0.2">
      <c r="C126" s="14">
        <f t="shared" si="0"/>
        <v>0</v>
      </c>
      <c r="D126" s="14">
        <f t="shared" si="0"/>
        <v>0</v>
      </c>
      <c r="E126" s="16" t="e">
        <f>[1]!MF_Mumix_cP(Q_,fw_,C126,D126)</f>
        <v>#VALUE!</v>
      </c>
      <c r="F126" s="17" t="e">
        <f>[1]!PVT_Mug_cP(C126,D126,gamma_gas_,gamma_oil_,gamma_wat_,Rsb_,Rp_,Pb_,Tres_,Bob_,muob_)</f>
        <v>#VALUE!</v>
      </c>
      <c r="G126" s="17" t="e">
        <f>[1]!PVT_Muo_cP(C126,D126,gamma_gas_,gamma_oil_,gamma_wat_,Rsb_,Rp_,Pb_,Tres_,Bob_,muob_)</f>
        <v>#VALUE!</v>
      </c>
      <c r="H126" s="17" t="e">
        <f>[1]!PVT_Muw_cP(C126,D126,gamma_gas_,gamma_oil_,gamma_wat_,Rsb_,Rp_,Pb_,Tres_,Bob_,muob_)</f>
        <v>#VALUE!</v>
      </c>
    </row>
    <row r="127" spans="3:8" x14ac:dyDescent="0.2">
      <c r="C127" s="14">
        <f t="shared" si="0"/>
        <v>0</v>
      </c>
      <c r="D127" s="14">
        <f t="shared" si="0"/>
        <v>0</v>
      </c>
      <c r="E127" s="16" t="e">
        <f>[1]!MF_Mumix_cP(Q_,fw_,C127,D127)</f>
        <v>#VALUE!</v>
      </c>
      <c r="F127" s="17" t="e">
        <f>[1]!PVT_Mug_cP(C127,D127,gamma_gas_,gamma_oil_,gamma_wat_,Rsb_,Rp_,Pb_,Tres_,Bob_,muob_)</f>
        <v>#VALUE!</v>
      </c>
      <c r="G127" s="17" t="e">
        <f>[1]!PVT_Muo_cP(C127,D127,gamma_gas_,gamma_oil_,gamma_wat_,Rsb_,Rp_,Pb_,Tres_,Bob_,muob_)</f>
        <v>#VALUE!</v>
      </c>
      <c r="H127" s="17" t="e">
        <f>[1]!PVT_Muw_cP(C127,D127,gamma_gas_,gamma_oil_,gamma_wat_,Rsb_,Rp_,Pb_,Tres_,Bob_,muob_)</f>
        <v>#VALUE!</v>
      </c>
    </row>
    <row r="128" spans="3:8" x14ac:dyDescent="0.2">
      <c r="C128" s="14">
        <f t="shared" ref="C128:D137" si="1">C58</f>
        <v>0</v>
      </c>
      <c r="D128" s="14">
        <f t="shared" si="1"/>
        <v>0</v>
      </c>
      <c r="E128" s="16" t="e">
        <f>[1]!MF_Mumix_cP(Q_,fw_,C128,D128)</f>
        <v>#VALUE!</v>
      </c>
      <c r="F128" s="17" t="e">
        <f>[1]!PVT_Mug_cP(C128,D128,gamma_gas_,gamma_oil_,gamma_wat_,Rsb_,Rp_,Pb_,Tres_,Bob_,muob_)</f>
        <v>#VALUE!</v>
      </c>
      <c r="G128" s="17" t="e">
        <f>[1]!PVT_Muo_cP(C128,D128,gamma_gas_,gamma_oil_,gamma_wat_,Rsb_,Rp_,Pb_,Tres_,Bob_,muob_)</f>
        <v>#VALUE!</v>
      </c>
      <c r="H128" s="17" t="e">
        <f>[1]!PVT_Muw_cP(C128,D128,gamma_gas_,gamma_oil_,gamma_wat_,Rsb_,Rp_,Pb_,Tres_,Bob_,muob_)</f>
        <v>#VALUE!</v>
      </c>
    </row>
    <row r="129" spans="3:11" x14ac:dyDescent="0.2">
      <c r="C129" s="14">
        <f t="shared" si="1"/>
        <v>0</v>
      </c>
      <c r="D129" s="14">
        <f t="shared" si="1"/>
        <v>0</v>
      </c>
      <c r="E129" s="16" t="e">
        <f>[1]!MF_Mumix_cP(Q_,fw_,C129,D129)</f>
        <v>#VALUE!</v>
      </c>
      <c r="F129" s="17" t="e">
        <f>[1]!PVT_Mug_cP(C129,D129,gamma_gas_,gamma_oil_,gamma_wat_,Rsb_,Rp_,Pb_,Tres_,Bob_,muob_)</f>
        <v>#VALUE!</v>
      </c>
      <c r="G129" s="17" t="e">
        <f>[1]!PVT_Muo_cP(C129,D129,gamma_gas_,gamma_oil_,gamma_wat_,Rsb_,Rp_,Pb_,Tres_,Bob_,muob_)</f>
        <v>#VALUE!</v>
      </c>
      <c r="H129" s="17" t="e">
        <f>[1]!PVT_Muw_cP(C129,D129,gamma_gas_,gamma_oil_,gamma_wat_,Rsb_,Rp_,Pb_,Tres_,Bob_,muob_)</f>
        <v>#VALUE!</v>
      </c>
    </row>
    <row r="130" spans="3:11" x14ac:dyDescent="0.2">
      <c r="C130" s="14">
        <f t="shared" si="1"/>
        <v>0</v>
      </c>
      <c r="D130" s="14">
        <f t="shared" si="1"/>
        <v>0</v>
      </c>
      <c r="E130" s="16" t="e">
        <f>[1]!MF_Mumix_cP(Q_,fw_,C130,D130)</f>
        <v>#VALUE!</v>
      </c>
      <c r="F130" s="17" t="e">
        <f>[1]!PVT_Mug_cP(C130,D130,gamma_gas_,gamma_oil_,gamma_wat_,Rsb_,Rp_,Pb_,Tres_,Bob_,muob_)</f>
        <v>#VALUE!</v>
      </c>
      <c r="G130" s="17" t="e">
        <f>[1]!PVT_Muo_cP(C130,D130,gamma_gas_,gamma_oil_,gamma_wat_,Rsb_,Rp_,Pb_,Tres_,Bob_,muob_)</f>
        <v>#VALUE!</v>
      </c>
      <c r="H130" s="17" t="e">
        <f>[1]!PVT_Muw_cP(C130,D130,gamma_gas_,gamma_oil_,gamma_wat_,Rsb_,Rp_,Pb_,Tres_,Bob_,muob_)</f>
        <v>#VALUE!</v>
      </c>
    </row>
    <row r="131" spans="3:11" x14ac:dyDescent="0.2">
      <c r="C131" s="14">
        <f t="shared" si="1"/>
        <v>0</v>
      </c>
      <c r="D131" s="14">
        <f t="shared" si="1"/>
        <v>0</v>
      </c>
      <c r="E131" s="16" t="e">
        <f>[1]!MF_Mumix_cP(Q_,fw_,C131,D131)</f>
        <v>#VALUE!</v>
      </c>
      <c r="F131" s="17" t="e">
        <f>[1]!PVT_Mug_cP(C131,D131,gamma_gas_,gamma_oil_,gamma_wat_,Rsb_,Rp_,Pb_,Tres_,Bob_,muob_)</f>
        <v>#VALUE!</v>
      </c>
      <c r="G131" s="17" t="e">
        <f>[1]!PVT_Muo_cP(C131,D131,gamma_gas_,gamma_oil_,gamma_wat_,Rsb_,Rp_,Pb_,Tres_,Bob_,muob_)</f>
        <v>#VALUE!</v>
      </c>
      <c r="H131" s="17" t="e">
        <f>[1]!PVT_Muw_cP(C131,D131,gamma_gas_,gamma_oil_,gamma_wat_,Rsb_,Rp_,Pb_,Tres_,Bob_,muob_)</f>
        <v>#VALUE!</v>
      </c>
    </row>
    <row r="132" spans="3:11" x14ac:dyDescent="0.2">
      <c r="C132" s="14">
        <f t="shared" si="1"/>
        <v>0</v>
      </c>
      <c r="D132" s="14">
        <f t="shared" si="1"/>
        <v>0</v>
      </c>
      <c r="E132" s="16" t="e">
        <f>[1]!MF_Mumix_cP(Q_,fw_,C132,D132)</f>
        <v>#VALUE!</v>
      </c>
      <c r="F132" s="17" t="e">
        <f>[1]!PVT_Mug_cP(C132,D132,gamma_gas_,gamma_oil_,gamma_wat_,Rsb_,Rp_,Pb_,Tres_,Bob_,muob_)</f>
        <v>#VALUE!</v>
      </c>
      <c r="G132" s="17" t="e">
        <f>[1]!PVT_Muo_cP(C132,D132,gamma_gas_,gamma_oil_,gamma_wat_,Rsb_,Rp_,Pb_,Tres_,Bob_,muob_)</f>
        <v>#VALUE!</v>
      </c>
      <c r="H132" s="17" t="e">
        <f>[1]!PVT_Muw_cP(C132,D132,gamma_gas_,gamma_oil_,gamma_wat_,Rsb_,Rp_,Pb_,Tres_,Bob_,muob_)</f>
        <v>#VALUE!</v>
      </c>
    </row>
    <row r="133" spans="3:11" x14ac:dyDescent="0.2">
      <c r="C133" s="14">
        <f t="shared" si="1"/>
        <v>0</v>
      </c>
      <c r="D133" s="14">
        <f t="shared" si="1"/>
        <v>0</v>
      </c>
      <c r="E133" s="16" t="e">
        <f>[1]!MF_Mumix_cP(Q_,fw_,C133,D133)</f>
        <v>#VALUE!</v>
      </c>
      <c r="F133" s="17" t="e">
        <f>[1]!PVT_Mug_cP(C133,D133,gamma_gas_,gamma_oil_,gamma_wat_,Rsb_,Rp_,Pb_,Tres_,Bob_,muob_)</f>
        <v>#VALUE!</v>
      </c>
      <c r="G133" s="17" t="e">
        <f>[1]!PVT_Muo_cP(C133,D133,gamma_gas_,gamma_oil_,gamma_wat_,Rsb_,Rp_,Pb_,Tres_,Bob_,muob_)</f>
        <v>#VALUE!</v>
      </c>
      <c r="H133" s="17" t="e">
        <f>[1]!PVT_Muw_cP(C133,D133,gamma_gas_,gamma_oil_,gamma_wat_,Rsb_,Rp_,Pb_,Tres_,Bob_,muob_)</f>
        <v>#VALUE!</v>
      </c>
      <c r="K133" t="s">
        <v>141</v>
      </c>
    </row>
    <row r="134" spans="3:11" x14ac:dyDescent="0.2">
      <c r="C134" s="14">
        <f t="shared" si="1"/>
        <v>0</v>
      </c>
      <c r="D134" s="14">
        <f t="shared" si="1"/>
        <v>0</v>
      </c>
      <c r="E134" s="16" t="e">
        <f>[1]!MF_Mumix_cP(Q_,fw_,C134,D134)</f>
        <v>#VALUE!</v>
      </c>
      <c r="F134" s="17" t="e">
        <f>[1]!PVT_Mug_cP(C134,D134,gamma_gas_,gamma_oil_,gamma_wat_,Rsb_,Rp_,Pb_,Tres_,Bob_,muob_)</f>
        <v>#VALUE!</v>
      </c>
      <c r="G134" s="17" t="e">
        <f>[1]!PVT_Muo_cP(C134,D134,gamma_gas_,gamma_oil_,gamma_wat_,Rsb_,Rp_,Pb_,Tres_,Bob_,muob_)</f>
        <v>#VALUE!</v>
      </c>
      <c r="H134" s="17" t="e">
        <f>[1]!PVT_Muw_cP(C134,D134,gamma_gas_,gamma_oil_,gamma_wat_,Rsb_,Rp_,Pb_,Tres_,Bob_,muob_)</f>
        <v>#VALUE!</v>
      </c>
    </row>
    <row r="135" spans="3:11" x14ac:dyDescent="0.2">
      <c r="C135" s="14">
        <f t="shared" si="1"/>
        <v>0</v>
      </c>
      <c r="D135" s="14">
        <f t="shared" si="1"/>
        <v>0</v>
      </c>
      <c r="E135" s="16" t="e">
        <f>[1]!MF_Mumix_cP(Q_,fw_,C135,D135)</f>
        <v>#VALUE!</v>
      </c>
      <c r="F135" s="17" t="e">
        <f>[1]!PVT_Mug_cP(C135,D135,gamma_gas_,gamma_oil_,gamma_wat_,Rsb_,Rp_,Pb_,Tres_,Bob_,muob_)</f>
        <v>#VALUE!</v>
      </c>
      <c r="G135" s="17" t="e">
        <f>[1]!PVT_Muo_cP(C135,D135,gamma_gas_,gamma_oil_,gamma_wat_,Rsb_,Rp_,Pb_,Tres_,Bob_,muob_)</f>
        <v>#VALUE!</v>
      </c>
      <c r="H135" s="17" t="e">
        <f>[1]!PVT_Muw_cP(C135,D135,gamma_gas_,gamma_oil_,gamma_wat_,Rsb_,Rp_,Pb_,Tres_,Bob_,muob_)</f>
        <v>#VALUE!</v>
      </c>
    </row>
    <row r="136" spans="3:11" x14ac:dyDescent="0.2">
      <c r="C136" s="14">
        <f t="shared" si="1"/>
        <v>0</v>
      </c>
      <c r="D136" s="14">
        <f t="shared" si="1"/>
        <v>0</v>
      </c>
      <c r="E136" s="16" t="e">
        <f>[1]!MF_Mumix_cP(Q_,fw_,C136,D136)</f>
        <v>#VALUE!</v>
      </c>
      <c r="F136" s="17" t="e">
        <f>[1]!PVT_Mug_cP(C136,D136,gamma_gas_,gamma_oil_,gamma_wat_,Rsb_,Rp_,Pb_,Tres_,Bob_,muob_)</f>
        <v>#VALUE!</v>
      </c>
      <c r="G136" s="17" t="e">
        <f>[1]!PVT_Muo_cP(C136,D136,gamma_gas_,gamma_oil_,gamma_wat_,Rsb_,Rp_,Pb_,Tres_,Bob_,muob_)</f>
        <v>#VALUE!</v>
      </c>
      <c r="H136" s="17" t="e">
        <f>[1]!PVT_Muw_cP(C136,D136,gamma_gas_,gamma_oil_,gamma_wat_,Rsb_,Rp_,Pb_,Tres_,Bob_,muob_)</f>
        <v>#VALUE!</v>
      </c>
    </row>
    <row r="137" spans="3:11" x14ac:dyDescent="0.2">
      <c r="C137" s="14">
        <f t="shared" si="1"/>
        <v>0</v>
      </c>
      <c r="D137" s="14">
        <f t="shared" si="1"/>
        <v>0</v>
      </c>
      <c r="E137" s="16" t="e">
        <f>[1]!MF_Mumix_cP(Q_,fw_,C137,D137)</f>
        <v>#VALUE!</v>
      </c>
      <c r="F137" s="17" t="e">
        <f>[1]!PVT_Mug_cP(C137,D137,gamma_gas_,gamma_oil_,gamma_wat_,Rsb_,Rp_,Pb_,Tres_,Bob_,muob_)</f>
        <v>#VALUE!</v>
      </c>
      <c r="G137" s="17" t="e">
        <f>[1]!PVT_Muo_cP(C137,D137,gamma_gas_,gamma_oil_,gamma_wat_,Rsb_,Rp_,Pb_,Tres_,Bob_,muob_)</f>
        <v>#VALUE!</v>
      </c>
      <c r="H137" s="17" t="e">
        <f>[1]!PVT_Muw_cP(C137,D137,gamma_gas_,gamma_oil_,gamma_wat_,Rsb_,Rp_,Pb_,Tres_,Bob_,muob_)</f>
        <v>#VALUE!</v>
      </c>
    </row>
    <row r="138" spans="3:11" x14ac:dyDescent="0.2">
      <c r="C138" s="14">
        <f t="shared" ref="C138:D144" si="2">C68</f>
        <v>0</v>
      </c>
      <c r="D138" s="14">
        <f t="shared" si="2"/>
        <v>0</v>
      </c>
      <c r="E138" s="16" t="e">
        <f>[1]!MF_Mumix_cP(Q_,fw_,C138,D138)</f>
        <v>#VALUE!</v>
      </c>
      <c r="F138" s="17" t="e">
        <f>[1]!PVT_Mug_cP(C138,D138,gamma_gas_,gamma_oil_,gamma_wat_,Rsb_,Rp_,Pb_,Tres_,Bob_,muob_)</f>
        <v>#VALUE!</v>
      </c>
      <c r="G138" s="17" t="e">
        <f>[1]!PVT_Muo_cP(C138,D138,gamma_gas_,gamma_oil_,gamma_wat_,Rsb_,Rp_,Pb_,Tres_,Bob_,muob_)</f>
        <v>#VALUE!</v>
      </c>
      <c r="H138" s="17" t="e">
        <f>[1]!PVT_Muw_cP(C138,D138,gamma_gas_,gamma_oil_,gamma_wat_,Rsb_,Rp_,Pb_,Tres_,Bob_,muob_)</f>
        <v>#VALUE!</v>
      </c>
    </row>
    <row r="139" spans="3:11" x14ac:dyDescent="0.2">
      <c r="C139" s="14">
        <f t="shared" si="2"/>
        <v>0</v>
      </c>
      <c r="D139" s="14">
        <f t="shared" si="2"/>
        <v>0</v>
      </c>
      <c r="E139" s="16" t="e">
        <f>[1]!MF_Mumix_cP(Q_,fw_,C139,D139)</f>
        <v>#VALUE!</v>
      </c>
      <c r="F139" s="17" t="e">
        <f>[1]!PVT_Mug_cP(C139,D139,gamma_gas_,gamma_oil_,gamma_wat_,Rsb_,Rp_,Pb_,Tres_,Bob_,muob_)</f>
        <v>#VALUE!</v>
      </c>
      <c r="G139" s="17" t="e">
        <f>[1]!PVT_Muo_cP(C139,D139,gamma_gas_,gamma_oil_,gamma_wat_,Rsb_,Rp_,Pb_,Tres_,Bob_,muob_)</f>
        <v>#VALUE!</v>
      </c>
      <c r="H139" s="17" t="e">
        <f>[1]!PVT_Muw_cP(C139,D139,gamma_gas_,gamma_oil_,gamma_wat_,Rsb_,Rp_,Pb_,Tres_,Bob_,muob_)</f>
        <v>#VALUE!</v>
      </c>
    </row>
    <row r="140" spans="3:11" x14ac:dyDescent="0.2">
      <c r="C140" s="14">
        <f t="shared" si="2"/>
        <v>0</v>
      </c>
      <c r="D140" s="14">
        <f t="shared" si="2"/>
        <v>0</v>
      </c>
      <c r="E140" s="16" t="e">
        <f>[1]!MF_Mumix_cP(Q_,fw_,C140,D140)</f>
        <v>#VALUE!</v>
      </c>
      <c r="F140" s="17" t="e">
        <f>[1]!PVT_Mug_cP(C140,D140,gamma_gas_,gamma_oil_,gamma_wat_,Rsb_,Rp_,Pb_,Tres_,Bob_,muob_)</f>
        <v>#VALUE!</v>
      </c>
      <c r="G140" s="17" t="e">
        <f>[1]!PVT_Muo_cP(C140,D140,gamma_gas_,gamma_oil_,gamma_wat_,Rsb_,Rp_,Pb_,Tres_,Bob_,muob_)</f>
        <v>#VALUE!</v>
      </c>
      <c r="H140" s="17" t="e">
        <f>[1]!PVT_Muw_cP(C140,D140,gamma_gas_,gamma_oil_,gamma_wat_,Rsb_,Rp_,Pb_,Tres_,Bob_,muob_)</f>
        <v>#VALUE!</v>
      </c>
    </row>
    <row r="141" spans="3:11" x14ac:dyDescent="0.2">
      <c r="C141" s="14">
        <f t="shared" si="2"/>
        <v>0</v>
      </c>
      <c r="D141" s="14">
        <f t="shared" si="2"/>
        <v>0</v>
      </c>
      <c r="E141" s="16" t="e">
        <f>[1]!MF_Mumix_cP(Q_,fw_,C141,D141)</f>
        <v>#VALUE!</v>
      </c>
      <c r="F141" s="17" t="e">
        <f>[1]!PVT_Mug_cP(C141,D141,gamma_gas_,gamma_oil_,gamma_wat_,Rsb_,Rp_,Pb_,Tres_,Bob_,muob_)</f>
        <v>#VALUE!</v>
      </c>
      <c r="G141" s="17" t="e">
        <f>[1]!PVT_Muo_cP(C141,D141,gamma_gas_,gamma_oil_,gamma_wat_,Rsb_,Rp_,Pb_,Tres_,Bob_,muob_)</f>
        <v>#VALUE!</v>
      </c>
      <c r="H141" s="17" t="e">
        <f>[1]!PVT_Muw_cP(C141,D141,gamma_gas_,gamma_oil_,gamma_wat_,Rsb_,Rp_,Pb_,Tres_,Bob_,muob_)</f>
        <v>#VALUE!</v>
      </c>
    </row>
    <row r="142" spans="3:11" x14ac:dyDescent="0.2">
      <c r="C142" s="14">
        <f t="shared" si="2"/>
        <v>0</v>
      </c>
      <c r="D142" s="14">
        <f t="shared" si="2"/>
        <v>0</v>
      </c>
      <c r="E142" s="16" t="e">
        <f>[1]!MF_Mumix_cP(Q_,fw_,C142,D142)</f>
        <v>#VALUE!</v>
      </c>
      <c r="F142" s="17" t="e">
        <f>[1]!PVT_Mug_cP(C142,D142,gamma_gas_,gamma_oil_,gamma_wat_,Rsb_,Rp_,Pb_,Tres_,Bob_,muob_)</f>
        <v>#VALUE!</v>
      </c>
      <c r="G142" s="17" t="e">
        <f>[1]!PVT_Muo_cP(C142,D142,gamma_gas_,gamma_oil_,gamma_wat_,Rsb_,Rp_,Pb_,Tres_,Bob_,muob_)</f>
        <v>#VALUE!</v>
      </c>
      <c r="H142" s="17" t="e">
        <f>[1]!PVT_Muw_cP(C142,D142,gamma_gas_,gamma_oil_,gamma_wat_,Rsb_,Rp_,Pb_,Tres_,Bob_,muob_)</f>
        <v>#VALUE!</v>
      </c>
    </row>
    <row r="143" spans="3:11" x14ac:dyDescent="0.2">
      <c r="C143" s="14">
        <f t="shared" si="2"/>
        <v>0</v>
      </c>
      <c r="D143" s="14">
        <f t="shared" si="2"/>
        <v>0</v>
      </c>
      <c r="E143" s="16" t="e">
        <f>[1]!MF_Mumix_cP(Q_,fw_,C143,D143)</f>
        <v>#VALUE!</v>
      </c>
      <c r="F143" s="17" t="e">
        <f>[1]!PVT_Mug_cP(C143,D143,gamma_gas_,gamma_oil_,gamma_wat_,Rsb_,Rp_,Pb_,Tres_,Bob_,muob_)</f>
        <v>#VALUE!</v>
      </c>
      <c r="G143" s="17" t="e">
        <f>[1]!PVT_Muo_cP(C143,D143,gamma_gas_,gamma_oil_,gamma_wat_,Rsb_,Rp_,Pb_,Tres_,Bob_,muob_)</f>
        <v>#VALUE!</v>
      </c>
      <c r="H143" s="17" t="e">
        <f>[1]!PVT_Muw_cP(C143,D143,gamma_gas_,gamma_oil_,gamma_wat_,Rsb_,Rp_,Pb_,Tres_,Bob_,muob_)</f>
        <v>#VALUE!</v>
      </c>
    </row>
    <row r="144" spans="3:11" x14ac:dyDescent="0.2">
      <c r="C144" s="14">
        <f t="shared" si="2"/>
        <v>0</v>
      </c>
      <c r="D144" s="14">
        <f t="shared" si="2"/>
        <v>0</v>
      </c>
      <c r="E144" s="16" t="e">
        <f>[1]!MF_Mumix_cP(Q_,fw_,C144,D144)</f>
        <v>#VALUE!</v>
      </c>
      <c r="F144" s="17" t="e">
        <f>[1]!PVT_Mug_cP(C144,D144,gamma_gas_,gamma_oil_,gamma_wat_,Rsb_,Rp_,Pb_,Tres_,Bob_,muob_)</f>
        <v>#VALUE!</v>
      </c>
      <c r="G144" s="17" t="e">
        <f>[1]!PVT_Muo_cP(C144,D144,gamma_gas_,gamma_oil_,gamma_wat_,Rsb_,Rp_,Pb_,Tres_,Bob_,muob_)</f>
        <v>#VALUE!</v>
      </c>
      <c r="H144" s="17" t="e">
        <f>[1]!PVT_Muw_cP(C144,D144,gamma_gas_,gamma_oil_,gamma_wat_,Rsb_,Rp_,Pb_,Tres_,Bob_,muob_)</f>
        <v>#VALUE!</v>
      </c>
      <c r="K144" s="12"/>
    </row>
  </sheetData>
  <mergeCells count="1">
    <mergeCell ref="C48:D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18</vt:i4>
      </vt:variant>
    </vt:vector>
  </HeadingPairs>
  <TitlesOfParts>
    <vt:vector size="20" baseType="lpstr">
      <vt:lpstr>База насосов</vt:lpstr>
      <vt:lpstr>Упражнение MF 1 </vt:lpstr>
      <vt:lpstr>'Упражнение MF 1 '!Bob_</vt:lpstr>
      <vt:lpstr>d_choke</vt:lpstr>
      <vt:lpstr>d_pipe</vt:lpstr>
      <vt:lpstr>'Упражнение MF 1 '!fw_</vt:lpstr>
      <vt:lpstr>'Упражнение MF 1 '!gamma_gas_</vt:lpstr>
      <vt:lpstr>'Упражнение MF 1 '!gamma_oil_</vt:lpstr>
      <vt:lpstr>'Упражнение MF 1 '!gamma_wat_</vt:lpstr>
      <vt:lpstr>'Упражнение MF 1 '!muob_</vt:lpstr>
      <vt:lpstr>'Упражнение MF 1 '!Pb_</vt:lpstr>
      <vt:lpstr>Pbuf_</vt:lpstr>
      <vt:lpstr>Plin_</vt:lpstr>
      <vt:lpstr>PVTstr_</vt:lpstr>
      <vt:lpstr>Qliq_</vt:lpstr>
      <vt:lpstr>'Упражнение MF 1 '!Rp_</vt:lpstr>
      <vt:lpstr>'Упражнение MF 1 '!Rsb_</vt:lpstr>
      <vt:lpstr>T_choke</vt:lpstr>
      <vt:lpstr>T_upchoke</vt:lpstr>
      <vt:lpstr>'Упражнение 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2019-06-02T03:31:34Z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