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ml.chartshape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mportant Documents\SIBMH Study Material\IIM Ranchi Course\Project\Assignment\"/>
    </mc:Choice>
  </mc:AlternateContent>
  <xr:revisionPtr revIDLastSave="0" documentId="13_ncr:1_{C19114C0-CE58-4660-BE81-6E356BBAC5D5}" xr6:coauthVersionLast="47" xr6:coauthVersionMax="47" xr10:uidLastSave="{00000000-0000-0000-0000-000000000000}"/>
  <bookViews>
    <workbookView xWindow="-98" yWindow="-98" windowWidth="21795" windowHeight="13335" xr2:uid="{1CB4D7D0-6457-4157-B20D-891326231170}"/>
  </bookViews>
  <sheets>
    <sheet name="About" sheetId="1" r:id="rId1"/>
    <sheet name="Table of Contents" sheetId="5" r:id="rId2"/>
    <sheet name="1. Executive Summary" sheetId="3" r:id="rId3"/>
    <sheet name="2. Introduction" sheetId="4" r:id="rId4"/>
    <sheet name="3. Portfolio of Mr. A" sheetId="6" r:id="rId5"/>
    <sheet name="4. Market Data (28.10.2025)" sheetId="7" r:id="rId6"/>
    <sheet name="5. Hedging Strategy using F&amp;O" sheetId="9" r:id="rId7"/>
    <sheet name="6. Payoff Diagram" sheetId="8" r:id="rId8"/>
    <sheet name="7. Breakeven &amp; PL Option Hedge" sheetId="10" r:id="rId9"/>
    <sheet name="8. Excel Calculation Process" sheetId="11" r:id="rId10"/>
    <sheet name="9. Conclusion" sheetId="12" r:id="rId11"/>
    <sheet name="10. References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5" i="10" l="1"/>
  <c r="A207" i="10"/>
  <c r="A305" i="10" s="1"/>
  <c r="A208" i="10"/>
  <c r="A306" i="10" s="1"/>
  <c r="A209" i="10"/>
  <c r="A307" i="10" s="1"/>
  <c r="A210" i="10"/>
  <c r="A308" i="10" s="1"/>
  <c r="A261" i="10"/>
  <c r="A358" i="10" s="1"/>
  <c r="A262" i="10"/>
  <c r="A359" i="10" s="1"/>
  <c r="A263" i="10"/>
  <c r="A360" i="10" s="1"/>
  <c r="A264" i="10"/>
  <c r="A361" i="10" s="1"/>
  <c r="A265" i="10"/>
  <c r="A362" i="10" s="1"/>
  <c r="A252" i="10"/>
  <c r="A349" i="10" s="1"/>
  <c r="A253" i="10"/>
  <c r="A350" i="10" s="1"/>
  <c r="A254" i="10"/>
  <c r="A351" i="10" s="1"/>
  <c r="A255" i="10"/>
  <c r="A352" i="10" s="1"/>
  <c r="A256" i="10"/>
  <c r="A353" i="10" s="1"/>
  <c r="A257" i="10"/>
  <c r="A354" i="10" s="1"/>
  <c r="A258" i="10"/>
  <c r="A355" i="10" s="1"/>
  <c r="A259" i="10"/>
  <c r="A356" i="10" s="1"/>
  <c r="A260" i="10"/>
  <c r="A357" i="10" s="1"/>
  <c r="A251" i="10"/>
  <c r="A348" i="10" s="1"/>
  <c r="A250" i="10"/>
  <c r="A347" i="10" s="1"/>
  <c r="A249" i="10"/>
  <c r="A346" i="10" s="1"/>
  <c r="A246" i="10"/>
  <c r="A343" i="10" s="1"/>
  <c r="A247" i="10"/>
  <c r="A344" i="10" s="1"/>
  <c r="A248" i="10"/>
  <c r="A345" i="10" s="1"/>
  <c r="A204" i="10"/>
  <c r="A205" i="10"/>
  <c r="A303" i="10" s="1"/>
  <c r="A206" i="10"/>
  <c r="A304" i="10" s="1"/>
  <c r="B14" i="10"/>
  <c r="C370" i="10" s="1"/>
  <c r="C5" i="3" s="1"/>
  <c r="B13" i="10"/>
  <c r="C423" i="10" s="1"/>
  <c r="B311" i="10"/>
  <c r="B270" i="10"/>
  <c r="C16" i="10"/>
  <c r="B16" i="10"/>
  <c r="A215" i="10"/>
  <c r="A312" i="10" s="1"/>
  <c r="A216" i="10"/>
  <c r="A313" i="10" s="1"/>
  <c r="A217" i="10"/>
  <c r="A314" i="10" s="1"/>
  <c r="A218" i="10"/>
  <c r="A315" i="10" s="1"/>
  <c r="A219" i="10"/>
  <c r="A316" i="10" s="1"/>
  <c r="A220" i="10"/>
  <c r="A317" i="10" s="1"/>
  <c r="A221" i="10"/>
  <c r="A318" i="10" s="1"/>
  <c r="A222" i="10"/>
  <c r="A319" i="10" s="1"/>
  <c r="A223" i="10"/>
  <c r="A320" i="10" s="1"/>
  <c r="A224" i="10"/>
  <c r="A321" i="10" s="1"/>
  <c r="A225" i="10"/>
  <c r="A322" i="10" s="1"/>
  <c r="A226" i="10"/>
  <c r="A323" i="10" s="1"/>
  <c r="A227" i="10"/>
  <c r="A324" i="10" s="1"/>
  <c r="A228" i="10"/>
  <c r="A325" i="10" s="1"/>
  <c r="A229" i="10"/>
  <c r="A326" i="10" s="1"/>
  <c r="A230" i="10"/>
  <c r="A327" i="10" s="1"/>
  <c r="A231" i="10"/>
  <c r="A328" i="10" s="1"/>
  <c r="A232" i="10"/>
  <c r="A329" i="10" s="1"/>
  <c r="A233" i="10"/>
  <c r="A330" i="10" s="1"/>
  <c r="A234" i="10"/>
  <c r="A331" i="10" s="1"/>
  <c r="A235" i="10"/>
  <c r="A332" i="10" s="1"/>
  <c r="A236" i="10"/>
  <c r="A333" i="10" s="1"/>
  <c r="A237" i="10"/>
  <c r="A334" i="10" s="1"/>
  <c r="A238" i="10"/>
  <c r="A335" i="10" s="1"/>
  <c r="A239" i="10"/>
  <c r="A336" i="10" s="1"/>
  <c r="A240" i="10"/>
  <c r="A337" i="10" s="1"/>
  <c r="A241" i="10"/>
  <c r="A338" i="10" s="1"/>
  <c r="A242" i="10"/>
  <c r="A339" i="10" s="1"/>
  <c r="A243" i="10"/>
  <c r="A340" i="10" s="1"/>
  <c r="A244" i="10"/>
  <c r="A341" i="10" s="1"/>
  <c r="A245" i="10"/>
  <c r="A342" i="10" s="1"/>
  <c r="A214" i="10"/>
  <c r="A311" i="10" s="1"/>
  <c r="A173" i="10"/>
  <c r="A271" i="10" s="1"/>
  <c r="A174" i="10"/>
  <c r="A272" i="10" s="1"/>
  <c r="A175" i="10"/>
  <c r="A273" i="10" s="1"/>
  <c r="A176" i="10"/>
  <c r="A177" i="10"/>
  <c r="A178" i="10"/>
  <c r="A179" i="10"/>
  <c r="A277" i="10" s="1"/>
  <c r="A180" i="10"/>
  <c r="A278" i="10" s="1"/>
  <c r="A181" i="10"/>
  <c r="A279" i="10" s="1"/>
  <c r="A182" i="10"/>
  <c r="A280" i="10" s="1"/>
  <c r="A183" i="10"/>
  <c r="A281" i="10" s="1"/>
  <c r="A184" i="10"/>
  <c r="A282" i="10" s="1"/>
  <c r="A185" i="10"/>
  <c r="A283" i="10" s="1"/>
  <c r="A186" i="10"/>
  <c r="A284" i="10" s="1"/>
  <c r="A187" i="10"/>
  <c r="A285" i="10" s="1"/>
  <c r="A188" i="10"/>
  <c r="A286" i="10" s="1"/>
  <c r="A189" i="10"/>
  <c r="A287" i="10" s="1"/>
  <c r="A190" i="10"/>
  <c r="A288" i="10" s="1"/>
  <c r="A191" i="10"/>
  <c r="A192" i="10"/>
  <c r="A290" i="10" s="1"/>
  <c r="A193" i="10"/>
  <c r="A291" i="10" s="1"/>
  <c r="A194" i="10"/>
  <c r="A292" i="10" s="1"/>
  <c r="A195" i="10"/>
  <c r="A293" i="10" s="1"/>
  <c r="A196" i="10"/>
  <c r="A294" i="10" s="1"/>
  <c r="A197" i="10"/>
  <c r="A295" i="10" s="1"/>
  <c r="A198" i="10"/>
  <c r="A296" i="10" s="1"/>
  <c r="A199" i="10"/>
  <c r="A297" i="10" s="1"/>
  <c r="A200" i="10"/>
  <c r="A298" i="10" s="1"/>
  <c r="A201" i="10"/>
  <c r="A299" i="10" s="1"/>
  <c r="A202" i="10"/>
  <c r="A300" i="10" s="1"/>
  <c r="A203" i="10"/>
  <c r="A301" i="10" s="1"/>
  <c r="A172" i="10"/>
  <c r="A270" i="10" s="1"/>
  <c r="C15" i="10"/>
  <c r="C14" i="10"/>
  <c r="C397" i="10" s="1"/>
  <c r="C6" i="3" s="1"/>
  <c r="C13" i="10"/>
  <c r="C12" i="10"/>
  <c r="C11" i="10"/>
  <c r="C424" i="10" s="1"/>
  <c r="C10" i="10"/>
  <c r="B15" i="10"/>
  <c r="B12" i="10"/>
  <c r="B11" i="10"/>
  <c r="C422" i="10" s="1"/>
  <c r="B10" i="10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D115" i="8" s="1"/>
  <c r="C116" i="8"/>
  <c r="C86" i="8"/>
  <c r="B87" i="8"/>
  <c r="F87" i="8" s="1"/>
  <c r="B88" i="8"/>
  <c r="B89" i="8"/>
  <c r="B90" i="8"/>
  <c r="B91" i="8"/>
  <c r="B92" i="8"/>
  <c r="B93" i="8"/>
  <c r="B94" i="8"/>
  <c r="B95" i="8"/>
  <c r="B96" i="8"/>
  <c r="B97" i="8"/>
  <c r="B98" i="8"/>
  <c r="B99" i="8"/>
  <c r="F99" i="8" s="1"/>
  <c r="B100" i="8"/>
  <c r="B101" i="8"/>
  <c r="B102" i="8"/>
  <c r="B103" i="8"/>
  <c r="B104" i="8"/>
  <c r="B105" i="8"/>
  <c r="B106" i="8"/>
  <c r="B107" i="8"/>
  <c r="B108" i="8"/>
  <c r="B109" i="8"/>
  <c r="B110" i="8"/>
  <c r="B111" i="8"/>
  <c r="F111" i="8" s="1"/>
  <c r="B112" i="8"/>
  <c r="B113" i="8"/>
  <c r="B114" i="8"/>
  <c r="B115" i="8"/>
  <c r="B116" i="8"/>
  <c r="B86" i="8"/>
  <c r="F86" i="8" s="1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86" i="8"/>
  <c r="E8" i="8"/>
  <c r="E9" i="8"/>
  <c r="E10" i="8"/>
  <c r="E11" i="8"/>
  <c r="E12" i="8"/>
  <c r="E13" i="8"/>
  <c r="E14" i="8"/>
  <c r="F14" i="8" s="1"/>
  <c r="E15" i="8"/>
  <c r="E16" i="8"/>
  <c r="E17" i="8"/>
  <c r="E18" i="8"/>
  <c r="E19" i="8"/>
  <c r="E20" i="8"/>
  <c r="E21" i="8"/>
  <c r="E22" i="8"/>
  <c r="E23" i="8"/>
  <c r="E24" i="8"/>
  <c r="E25" i="8"/>
  <c r="E26" i="8"/>
  <c r="F26" i="8" s="1"/>
  <c r="E27" i="8"/>
  <c r="E28" i="8"/>
  <c r="E29" i="8"/>
  <c r="E30" i="8"/>
  <c r="E31" i="8"/>
  <c r="E32" i="8"/>
  <c r="E33" i="8"/>
  <c r="E34" i="8"/>
  <c r="E35" i="8"/>
  <c r="E36" i="8"/>
  <c r="E37" i="8"/>
  <c r="E7" i="8"/>
  <c r="C28" i="8"/>
  <c r="C29" i="8"/>
  <c r="C30" i="8"/>
  <c r="C31" i="8"/>
  <c r="C32" i="8"/>
  <c r="C33" i="8"/>
  <c r="C34" i="8"/>
  <c r="C35" i="8"/>
  <c r="C36" i="8"/>
  <c r="C3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B28" i="8"/>
  <c r="B29" i="8"/>
  <c r="B30" i="8"/>
  <c r="B31" i="8"/>
  <c r="B32" i="8"/>
  <c r="B33" i="8"/>
  <c r="B34" i="8"/>
  <c r="B35" i="8"/>
  <c r="B36" i="8"/>
  <c r="B3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152" i="9"/>
  <c r="C152" i="9" s="1"/>
  <c r="B153" i="9"/>
  <c r="C153" i="9" s="1"/>
  <c r="B154" i="9"/>
  <c r="C154" i="9" s="1"/>
  <c r="B155" i="9"/>
  <c r="C155" i="9" s="1"/>
  <c r="E155" i="9" s="1"/>
  <c r="B156" i="9"/>
  <c r="C156" i="9" s="1"/>
  <c r="B157" i="9"/>
  <c r="C157" i="9" s="1"/>
  <c r="C91" i="9"/>
  <c r="C90" i="9"/>
  <c r="C89" i="9"/>
  <c r="D152" i="9" s="1"/>
  <c r="B90" i="9"/>
  <c r="B89" i="9"/>
  <c r="D15" i="9"/>
  <c r="C93" i="9" s="1"/>
  <c r="D13" i="9"/>
  <c r="D155" i="9" s="1"/>
  <c r="D12" i="9"/>
  <c r="D9" i="9"/>
  <c r="C9" i="9"/>
  <c r="D11" i="9"/>
  <c r="D10" i="9"/>
  <c r="B57" i="9" s="1"/>
  <c r="C15" i="9"/>
  <c r="B93" i="9" s="1"/>
  <c r="C13" i="9"/>
  <c r="C12" i="9"/>
  <c r="C11" i="9"/>
  <c r="C10" i="9"/>
  <c r="B26" i="9" s="1"/>
  <c r="G12" i="6"/>
  <c r="G11" i="6"/>
  <c r="E12" i="6"/>
  <c r="E11" i="6"/>
  <c r="D12" i="6"/>
  <c r="D11" i="6"/>
  <c r="B82" i="7"/>
  <c r="B79" i="7"/>
  <c r="B19" i="7"/>
  <c r="B16" i="7"/>
  <c r="B176" i="10" l="1"/>
  <c r="B185" i="10"/>
  <c r="B283" i="10" s="1"/>
  <c r="B244" i="10"/>
  <c r="B341" i="10" s="1"/>
  <c r="B209" i="10"/>
  <c r="B307" i="10" s="1"/>
  <c r="B210" i="10"/>
  <c r="B308" i="10" s="1"/>
  <c r="B208" i="10"/>
  <c r="B306" i="10" s="1"/>
  <c r="B207" i="10"/>
  <c r="B305" i="10" s="1"/>
  <c r="B220" i="10"/>
  <c r="B317" i="10" s="1"/>
  <c r="B66" i="10"/>
  <c r="B177" i="10"/>
  <c r="B246" i="10"/>
  <c r="B343" i="10" s="1"/>
  <c r="B197" i="10"/>
  <c r="B295" i="10" s="1"/>
  <c r="B187" i="10"/>
  <c r="B285" i="10" s="1"/>
  <c r="B186" i="10"/>
  <c r="B284" i="10" s="1"/>
  <c r="B204" i="10"/>
  <c r="B302" i="10" s="1"/>
  <c r="B255" i="10"/>
  <c r="B352" i="10" s="1"/>
  <c r="B191" i="10"/>
  <c r="B289" i="10" s="1"/>
  <c r="B248" i="10"/>
  <c r="B345" i="10" s="1"/>
  <c r="B219" i="10"/>
  <c r="B316" i="10" s="1"/>
  <c r="B178" i="10"/>
  <c r="B276" i="10" s="1"/>
  <c r="B247" i="10"/>
  <c r="B344" i="10" s="1"/>
  <c r="A302" i="10"/>
  <c r="B71" i="10"/>
  <c r="B250" i="10"/>
  <c r="B347" i="10" s="1"/>
  <c r="D347" i="10" s="1"/>
  <c r="B264" i="10"/>
  <c r="B361" i="10" s="1"/>
  <c r="B174" i="10"/>
  <c r="B272" i="10" s="1"/>
  <c r="B251" i="10"/>
  <c r="B348" i="10" s="1"/>
  <c r="B263" i="10"/>
  <c r="B360" i="10" s="1"/>
  <c r="B69" i="10"/>
  <c r="C65" i="10"/>
  <c r="C302" i="10" s="1"/>
  <c r="B262" i="10"/>
  <c r="B359" i="10" s="1"/>
  <c r="B68" i="10"/>
  <c r="B259" i="10"/>
  <c r="B356" i="10" s="1"/>
  <c r="D356" i="10" s="1"/>
  <c r="B261" i="10"/>
  <c r="B358" i="10" s="1"/>
  <c r="D358" i="10" s="1"/>
  <c r="C71" i="10"/>
  <c r="C308" i="10" s="1"/>
  <c r="B67" i="10"/>
  <c r="B258" i="10"/>
  <c r="B355" i="10" s="1"/>
  <c r="B173" i="10"/>
  <c r="B271" i="10" s="1"/>
  <c r="B243" i="10"/>
  <c r="B340" i="10" s="1"/>
  <c r="C70" i="10"/>
  <c r="C307" i="10" s="1"/>
  <c r="B254" i="10"/>
  <c r="B351" i="10" s="1"/>
  <c r="B257" i="10"/>
  <c r="B354" i="10" s="1"/>
  <c r="B199" i="10"/>
  <c r="B297" i="10" s="1"/>
  <c r="B232" i="10"/>
  <c r="B329" i="10" s="1"/>
  <c r="C69" i="10"/>
  <c r="C306" i="10" s="1"/>
  <c r="B175" i="10"/>
  <c r="B273" i="10" s="1"/>
  <c r="B70" i="10"/>
  <c r="B256" i="10"/>
  <c r="B353" i="10" s="1"/>
  <c r="D353" i="10" s="1"/>
  <c r="B260" i="10"/>
  <c r="B357" i="10" s="1"/>
  <c r="B205" i="10"/>
  <c r="B303" i="10" s="1"/>
  <c r="B198" i="10"/>
  <c r="B296" i="10" s="1"/>
  <c r="B231" i="10"/>
  <c r="B328" i="10" s="1"/>
  <c r="C68" i="10"/>
  <c r="C305" i="10" s="1"/>
  <c r="C66" i="10"/>
  <c r="C303" i="10" s="1"/>
  <c r="B196" i="10"/>
  <c r="B294" i="10" s="1"/>
  <c r="B184" i="10"/>
  <c r="B282" i="10" s="1"/>
  <c r="B265" i="10"/>
  <c r="B362" i="10" s="1"/>
  <c r="B253" i="10"/>
  <c r="B350" i="10" s="1"/>
  <c r="D350" i="10" s="1"/>
  <c r="B241" i="10"/>
  <c r="B338" i="10" s="1"/>
  <c r="B229" i="10"/>
  <c r="B326" i="10" s="1"/>
  <c r="B217" i="10"/>
  <c r="B314" i="10" s="1"/>
  <c r="B195" i="10"/>
  <c r="B293" i="10" s="1"/>
  <c r="B183" i="10"/>
  <c r="B281" i="10" s="1"/>
  <c r="B252" i="10"/>
  <c r="B349" i="10" s="1"/>
  <c r="B240" i="10"/>
  <c r="B337" i="10" s="1"/>
  <c r="B228" i="10"/>
  <c r="B325" i="10" s="1"/>
  <c r="B216" i="10"/>
  <c r="B313" i="10" s="1"/>
  <c r="B206" i="10"/>
  <c r="B304" i="10" s="1"/>
  <c r="B194" i="10"/>
  <c r="B292" i="10" s="1"/>
  <c r="B182" i="10"/>
  <c r="B280" i="10" s="1"/>
  <c r="B239" i="10"/>
  <c r="B336" i="10" s="1"/>
  <c r="B227" i="10"/>
  <c r="B324" i="10" s="1"/>
  <c r="B193" i="10"/>
  <c r="B291" i="10" s="1"/>
  <c r="B181" i="10"/>
  <c r="B279" i="10" s="1"/>
  <c r="B238" i="10"/>
  <c r="B335" i="10" s="1"/>
  <c r="B226" i="10"/>
  <c r="B323" i="10" s="1"/>
  <c r="B192" i="10"/>
  <c r="B290" i="10" s="1"/>
  <c r="B180" i="10"/>
  <c r="B278" i="10" s="1"/>
  <c r="B249" i="10"/>
  <c r="B346" i="10" s="1"/>
  <c r="B237" i="10"/>
  <c r="B334" i="10" s="1"/>
  <c r="B225" i="10"/>
  <c r="B322" i="10" s="1"/>
  <c r="B203" i="10"/>
  <c r="B301" i="10" s="1"/>
  <c r="B179" i="10"/>
  <c r="B277" i="10" s="1"/>
  <c r="B236" i="10"/>
  <c r="B333" i="10" s="1"/>
  <c r="B224" i="10"/>
  <c r="B321" i="10" s="1"/>
  <c r="B202" i="10"/>
  <c r="B300" i="10" s="1"/>
  <c r="B190" i="10"/>
  <c r="B288" i="10" s="1"/>
  <c r="B235" i="10"/>
  <c r="B332" i="10" s="1"/>
  <c r="B223" i="10"/>
  <c r="B320" i="10" s="1"/>
  <c r="B201" i="10"/>
  <c r="B299" i="10" s="1"/>
  <c r="B189" i="10"/>
  <c r="B287" i="10" s="1"/>
  <c r="B234" i="10"/>
  <c r="B331" i="10" s="1"/>
  <c r="B222" i="10"/>
  <c r="B319" i="10" s="1"/>
  <c r="B200" i="10"/>
  <c r="B298" i="10" s="1"/>
  <c r="B188" i="10"/>
  <c r="B286" i="10" s="1"/>
  <c r="B245" i="10"/>
  <c r="B342" i="10" s="1"/>
  <c r="B233" i="10"/>
  <c r="B330" i="10" s="1"/>
  <c r="B221" i="10"/>
  <c r="B318" i="10" s="1"/>
  <c r="B215" i="10"/>
  <c r="B312" i="10" s="1"/>
  <c r="B242" i="10"/>
  <c r="B339" i="10" s="1"/>
  <c r="B230" i="10"/>
  <c r="B327" i="10" s="1"/>
  <c r="B218" i="10"/>
  <c r="B315" i="10" s="1"/>
  <c r="B274" i="10"/>
  <c r="C27" i="10"/>
  <c r="C67" i="10"/>
  <c r="C304" i="10" s="1"/>
  <c r="B65" i="10"/>
  <c r="B27" i="10"/>
  <c r="B275" i="10"/>
  <c r="C106" i="10"/>
  <c r="C322" i="10" s="1"/>
  <c r="C396" i="10"/>
  <c r="C369" i="10"/>
  <c r="C38" i="10"/>
  <c r="C275" i="10" s="1"/>
  <c r="C115" i="10"/>
  <c r="C331" i="10" s="1"/>
  <c r="A289" i="10"/>
  <c r="C118" i="10"/>
  <c r="C334" i="10" s="1"/>
  <c r="A276" i="10"/>
  <c r="B28" i="10"/>
  <c r="A275" i="10"/>
  <c r="A274" i="10"/>
  <c r="C107" i="10"/>
  <c r="C323" i="10" s="1"/>
  <c r="B115" i="10"/>
  <c r="B139" i="10"/>
  <c r="B127" i="10"/>
  <c r="B103" i="10"/>
  <c r="C142" i="10"/>
  <c r="C358" i="10" s="1"/>
  <c r="B55" i="10"/>
  <c r="C130" i="10"/>
  <c r="C346" i="10" s="1"/>
  <c r="B43" i="10"/>
  <c r="C39" i="10"/>
  <c r="C276" i="10" s="1"/>
  <c r="C51" i="10"/>
  <c r="C288" i="10" s="1"/>
  <c r="C63" i="10"/>
  <c r="C300" i="10" s="1"/>
  <c r="B60" i="10"/>
  <c r="B61" i="10"/>
  <c r="B38" i="10"/>
  <c r="B39" i="10"/>
  <c r="C47" i="10"/>
  <c r="C284" i="10" s="1"/>
  <c r="B64" i="10"/>
  <c r="C61" i="10"/>
  <c r="C298" i="10" s="1"/>
  <c r="C40" i="10"/>
  <c r="C277" i="10" s="1"/>
  <c r="C52" i="10"/>
  <c r="C289" i="10" s="1"/>
  <c r="C64" i="10"/>
  <c r="C301" i="10" s="1"/>
  <c r="C55" i="10"/>
  <c r="C292" i="10" s="1"/>
  <c r="B48" i="10"/>
  <c r="C56" i="10"/>
  <c r="C293" i="10" s="1"/>
  <c r="C57" i="10"/>
  <c r="C294" i="10" s="1"/>
  <c r="B51" i="10"/>
  <c r="B40" i="10"/>
  <c r="C36" i="10"/>
  <c r="C273" i="10" s="1"/>
  <c r="B41" i="10"/>
  <c r="C49" i="10"/>
  <c r="C286" i="10" s="1"/>
  <c r="C41" i="10"/>
  <c r="C278" i="10" s="1"/>
  <c r="C53" i="10"/>
  <c r="C290" i="10" s="1"/>
  <c r="C34" i="10"/>
  <c r="C271" i="10" s="1"/>
  <c r="B37" i="10"/>
  <c r="C45" i="10"/>
  <c r="C282" i="10" s="1"/>
  <c r="B62" i="10"/>
  <c r="C58" i="10"/>
  <c r="C295" i="10" s="1"/>
  <c r="C35" i="10"/>
  <c r="C272" i="10" s="1"/>
  <c r="B52" i="10"/>
  <c r="C48" i="10"/>
  <c r="C285" i="10" s="1"/>
  <c r="B53" i="10"/>
  <c r="B42" i="10"/>
  <c r="C42" i="10"/>
  <c r="C279" i="10" s="1"/>
  <c r="C54" i="10"/>
  <c r="C291" i="10" s="1"/>
  <c r="C43" i="10"/>
  <c r="C280" i="10" s="1"/>
  <c r="B36" i="10"/>
  <c r="C44" i="10"/>
  <c r="C281" i="10" s="1"/>
  <c r="B49" i="10"/>
  <c r="B50" i="10"/>
  <c r="C46" i="10"/>
  <c r="C283" i="10" s="1"/>
  <c r="B63" i="10"/>
  <c r="C59" i="10"/>
  <c r="C296" i="10" s="1"/>
  <c r="C60" i="10"/>
  <c r="C297" i="10" s="1"/>
  <c r="B34" i="10"/>
  <c r="C37" i="10"/>
  <c r="C274" i="10" s="1"/>
  <c r="B54" i="10"/>
  <c r="C62" i="10"/>
  <c r="C299" i="10" s="1"/>
  <c r="C50" i="10"/>
  <c r="C287" i="10" s="1"/>
  <c r="B102" i="10"/>
  <c r="C129" i="10"/>
  <c r="C345" i="10" s="1"/>
  <c r="B137" i="10"/>
  <c r="C140" i="10"/>
  <c r="C356" i="10" s="1"/>
  <c r="C104" i="10"/>
  <c r="C320" i="10" s="1"/>
  <c r="B136" i="10"/>
  <c r="C139" i="10"/>
  <c r="C355" i="10" s="1"/>
  <c r="B111" i="10"/>
  <c r="B146" i="10"/>
  <c r="B122" i="10"/>
  <c r="B98" i="10"/>
  <c r="C113" i="10"/>
  <c r="C329" i="10" s="1"/>
  <c r="B121" i="10"/>
  <c r="B97" i="10"/>
  <c r="C100" i="10"/>
  <c r="C316" i="10" s="1"/>
  <c r="C96" i="10"/>
  <c r="C312" i="10" s="1"/>
  <c r="C123" i="10"/>
  <c r="C339" i="10" s="1"/>
  <c r="C99" i="10"/>
  <c r="C315" i="10" s="1"/>
  <c r="B59" i="10"/>
  <c r="B47" i="10"/>
  <c r="B35" i="10"/>
  <c r="B143" i="10"/>
  <c r="B131" i="10"/>
  <c r="B119" i="10"/>
  <c r="B107" i="10"/>
  <c r="C146" i="10"/>
  <c r="C362" i="10" s="1"/>
  <c r="C134" i="10"/>
  <c r="C350" i="10" s="1"/>
  <c r="C122" i="10"/>
  <c r="C338" i="10" s="1"/>
  <c r="C110" i="10"/>
  <c r="C326" i="10" s="1"/>
  <c r="C98" i="10"/>
  <c r="C314" i="10" s="1"/>
  <c r="B138" i="10"/>
  <c r="C141" i="10"/>
  <c r="C357" i="10" s="1"/>
  <c r="B125" i="10"/>
  <c r="C128" i="10"/>
  <c r="C344" i="10" s="1"/>
  <c r="B100" i="10"/>
  <c r="C103" i="10"/>
  <c r="C319" i="10" s="1"/>
  <c r="B123" i="10"/>
  <c r="C126" i="10"/>
  <c r="C342" i="10" s="1"/>
  <c r="C102" i="10"/>
  <c r="C318" i="10" s="1"/>
  <c r="C137" i="10"/>
  <c r="C353" i="10" s="1"/>
  <c r="C124" i="10"/>
  <c r="C340" i="10" s="1"/>
  <c r="B132" i="10"/>
  <c r="B58" i="10"/>
  <c r="B46" i="10"/>
  <c r="B142" i="10"/>
  <c r="B130" i="10"/>
  <c r="B118" i="10"/>
  <c r="B106" i="10"/>
  <c r="C145" i="10"/>
  <c r="C361" i="10" s="1"/>
  <c r="C133" i="10"/>
  <c r="C349" i="10" s="1"/>
  <c r="C121" i="10"/>
  <c r="C337" i="10" s="1"/>
  <c r="C109" i="10"/>
  <c r="C325" i="10" s="1"/>
  <c r="C97" i="10"/>
  <c r="C313" i="10" s="1"/>
  <c r="B114" i="10"/>
  <c r="C117" i="10"/>
  <c r="C333" i="10" s="1"/>
  <c r="B113" i="10"/>
  <c r="B101" i="10"/>
  <c r="C116" i="10"/>
  <c r="C332" i="10" s="1"/>
  <c r="B124" i="10"/>
  <c r="C127" i="10"/>
  <c r="C343" i="10" s="1"/>
  <c r="B96" i="10"/>
  <c r="B99" i="10"/>
  <c r="B110" i="10"/>
  <c r="C101" i="10"/>
  <c r="C317" i="10" s="1"/>
  <c r="B145" i="10"/>
  <c r="B109" i="10"/>
  <c r="C136" i="10"/>
  <c r="C352" i="10" s="1"/>
  <c r="C112" i="10"/>
  <c r="C328" i="10" s="1"/>
  <c r="B144" i="10"/>
  <c r="B108" i="10"/>
  <c r="C135" i="10"/>
  <c r="C351" i="10" s="1"/>
  <c r="C111" i="10"/>
  <c r="C327" i="10" s="1"/>
  <c r="B57" i="10"/>
  <c r="B45" i="10"/>
  <c r="B141" i="10"/>
  <c r="B129" i="10"/>
  <c r="B117" i="10"/>
  <c r="B105" i="10"/>
  <c r="C144" i="10"/>
  <c r="C360" i="10" s="1"/>
  <c r="D360" i="10" s="1"/>
  <c r="C132" i="10"/>
  <c r="C348" i="10" s="1"/>
  <c r="C120" i="10"/>
  <c r="C336" i="10" s="1"/>
  <c r="C108" i="10"/>
  <c r="C324" i="10" s="1"/>
  <c r="B126" i="10"/>
  <c r="C105" i="10"/>
  <c r="C321" i="10" s="1"/>
  <c r="B112" i="10"/>
  <c r="B135" i="10"/>
  <c r="C138" i="10"/>
  <c r="C354" i="10" s="1"/>
  <c r="C114" i="10"/>
  <c r="C330" i="10" s="1"/>
  <c r="B134" i="10"/>
  <c r="C125" i="10"/>
  <c r="C341" i="10" s="1"/>
  <c r="B133" i="10"/>
  <c r="B120" i="10"/>
  <c r="B56" i="10"/>
  <c r="B44" i="10"/>
  <c r="B140" i="10"/>
  <c r="B128" i="10"/>
  <c r="B116" i="10"/>
  <c r="B104" i="10"/>
  <c r="C143" i="10"/>
  <c r="C359" i="10" s="1"/>
  <c r="C131" i="10"/>
  <c r="C347" i="10" s="1"/>
  <c r="C119" i="10"/>
  <c r="C335" i="10" s="1"/>
  <c r="C28" i="10"/>
  <c r="F113" i="8"/>
  <c r="F112" i="8"/>
  <c r="F100" i="8"/>
  <c r="D112" i="8"/>
  <c r="D100" i="8"/>
  <c r="D23" i="8"/>
  <c r="D11" i="8"/>
  <c r="D29" i="8"/>
  <c r="F34" i="8"/>
  <c r="F28" i="8"/>
  <c r="F102" i="8"/>
  <c r="F109" i="8"/>
  <c r="D106" i="8"/>
  <c r="F32" i="8"/>
  <c r="F101" i="8"/>
  <c r="F89" i="8"/>
  <c r="D94" i="8"/>
  <c r="F27" i="8"/>
  <c r="F15" i="8"/>
  <c r="F88" i="8"/>
  <c r="F97" i="8"/>
  <c r="F33" i="8"/>
  <c r="F31" i="8"/>
  <c r="D87" i="8"/>
  <c r="D37" i="8"/>
  <c r="F115" i="8"/>
  <c r="F29" i="8"/>
  <c r="F91" i="8"/>
  <c r="D24" i="8"/>
  <c r="D12" i="8"/>
  <c r="D30" i="8"/>
  <c r="F35" i="8"/>
  <c r="F23" i="8"/>
  <c r="F11" i="8"/>
  <c r="F94" i="8"/>
  <c r="F19" i="8"/>
  <c r="D36" i="8"/>
  <c r="D35" i="8"/>
  <c r="F103" i="8"/>
  <c r="D34" i="8"/>
  <c r="D15" i="8"/>
  <c r="D26" i="8"/>
  <c r="D14" i="8"/>
  <c r="D32" i="8"/>
  <c r="F37" i="8"/>
  <c r="F25" i="8"/>
  <c r="F13" i="8"/>
  <c r="D99" i="8"/>
  <c r="F22" i="8"/>
  <c r="F10" i="8"/>
  <c r="F21" i="8"/>
  <c r="F9" i="8"/>
  <c r="D103" i="8"/>
  <c r="D91" i="8"/>
  <c r="F20" i="8"/>
  <c r="F8" i="8"/>
  <c r="D114" i="8"/>
  <c r="D90" i="8"/>
  <c r="F106" i="8"/>
  <c r="F30" i="8"/>
  <c r="F114" i="8"/>
  <c r="F18" i="8"/>
  <c r="F17" i="8"/>
  <c r="F16" i="8"/>
  <c r="F90" i="8"/>
  <c r="D27" i="8"/>
  <c r="D33" i="8"/>
  <c r="D25" i="8"/>
  <c r="D13" i="8"/>
  <c r="D31" i="8"/>
  <c r="F36" i="8"/>
  <c r="F24" i="8"/>
  <c r="F12" i="8"/>
  <c r="D22" i="8"/>
  <c r="D10" i="8"/>
  <c r="D28" i="8"/>
  <c r="D21" i="8"/>
  <c r="D9" i="8"/>
  <c r="D20" i="8"/>
  <c r="D8" i="8"/>
  <c r="D86" i="8"/>
  <c r="D19" i="8"/>
  <c r="D18" i="8"/>
  <c r="D17" i="8"/>
  <c r="F105" i="8"/>
  <c r="F93" i="8"/>
  <c r="D16" i="8"/>
  <c r="D88" i="8"/>
  <c r="D102" i="8"/>
  <c r="D111" i="8"/>
  <c r="D113" i="8"/>
  <c r="D101" i="8"/>
  <c r="D89" i="8"/>
  <c r="D110" i="8"/>
  <c r="D98" i="8"/>
  <c r="D109" i="8"/>
  <c r="D97" i="8"/>
  <c r="D108" i="8"/>
  <c r="D96" i="8"/>
  <c r="D107" i="8"/>
  <c r="D95" i="8"/>
  <c r="D105" i="8"/>
  <c r="D93" i="8"/>
  <c r="D116" i="8"/>
  <c r="D104" i="8"/>
  <c r="D92" i="8"/>
  <c r="F98" i="8"/>
  <c r="F110" i="8"/>
  <c r="F95" i="8"/>
  <c r="F107" i="8"/>
  <c r="F92" i="8"/>
  <c r="F96" i="8"/>
  <c r="F104" i="8"/>
  <c r="F108" i="8"/>
  <c r="F116" i="8"/>
  <c r="E152" i="9"/>
  <c r="D154" i="9"/>
  <c r="E154" i="9" s="1"/>
  <c r="D157" i="9"/>
  <c r="E157" i="9" s="1"/>
  <c r="D153" i="9"/>
  <c r="E153" i="9" s="1"/>
  <c r="B161" i="9"/>
  <c r="C161" i="9" s="1"/>
  <c r="B160" i="9"/>
  <c r="C160" i="9" s="1"/>
  <c r="B159" i="9"/>
  <c r="D156" i="9"/>
  <c r="E156" i="9" s="1"/>
  <c r="B158" i="9"/>
  <c r="B123" i="9"/>
  <c r="C123" i="9" s="1"/>
  <c r="B122" i="9"/>
  <c r="C122" i="9" s="1"/>
  <c r="B121" i="9"/>
  <c r="C121" i="9" s="1"/>
  <c r="B120" i="9"/>
  <c r="C120" i="9" s="1"/>
  <c r="B119" i="9"/>
  <c r="B118" i="9"/>
  <c r="D124" i="9"/>
  <c r="B127" i="9"/>
  <c r="C127" i="9" s="1"/>
  <c r="B126" i="9"/>
  <c r="C126" i="9" s="1"/>
  <c r="B125" i="9"/>
  <c r="C125" i="9" s="1"/>
  <c r="B124" i="9"/>
  <c r="C124" i="9" s="1"/>
  <c r="B80" i="9"/>
  <c r="C80" i="9" s="1"/>
  <c r="B79" i="9"/>
  <c r="C79" i="9" s="1"/>
  <c r="B78" i="9"/>
  <c r="C78" i="9" s="1"/>
  <c r="B77" i="9"/>
  <c r="C77" i="9" s="1"/>
  <c r="B76" i="9"/>
  <c r="C76" i="9" s="1"/>
  <c r="B75" i="9"/>
  <c r="C75" i="9" s="1"/>
  <c r="B54" i="9"/>
  <c r="B84" i="9"/>
  <c r="B83" i="9"/>
  <c r="B82" i="9"/>
  <c r="B81" i="9"/>
  <c r="B46" i="9"/>
  <c r="C46" i="9" s="1"/>
  <c r="B45" i="9"/>
  <c r="C45" i="9" s="1"/>
  <c r="B44" i="9"/>
  <c r="C44" i="9" s="1"/>
  <c r="B43" i="9"/>
  <c r="C43" i="9" s="1"/>
  <c r="B42" i="9"/>
  <c r="B41" i="9"/>
  <c r="B50" i="9"/>
  <c r="C50" i="9" s="1"/>
  <c r="B49" i="9"/>
  <c r="C49" i="9" s="1"/>
  <c r="B48" i="9"/>
  <c r="C48" i="9" s="1"/>
  <c r="B47" i="9"/>
  <c r="C47" i="9" s="1"/>
  <c r="B103" i="9"/>
  <c r="C103" i="9" s="1"/>
  <c r="B116" i="9"/>
  <c r="C116" i="9" s="1"/>
  <c r="B115" i="9"/>
  <c r="C115" i="9" s="1"/>
  <c r="B114" i="9"/>
  <c r="C114" i="9" s="1"/>
  <c r="B113" i="9"/>
  <c r="C113" i="9" s="1"/>
  <c r="B104" i="9"/>
  <c r="C104" i="9" s="1"/>
  <c r="B102" i="9"/>
  <c r="C102" i="9" s="1"/>
  <c r="B101" i="9"/>
  <c r="C101" i="9" s="1"/>
  <c r="B112" i="9"/>
  <c r="C112" i="9" s="1"/>
  <c r="B98" i="9"/>
  <c r="B108" i="9"/>
  <c r="B99" i="9"/>
  <c r="C99" i="9" s="1"/>
  <c r="B110" i="9"/>
  <c r="B109" i="9"/>
  <c r="B131" i="9"/>
  <c r="C131" i="9" s="1"/>
  <c r="B107" i="9"/>
  <c r="B97" i="9"/>
  <c r="C97" i="9" s="1"/>
  <c r="B106" i="9"/>
  <c r="C106" i="9" s="1"/>
  <c r="B100" i="9"/>
  <c r="C100" i="9" s="1"/>
  <c r="B111" i="9"/>
  <c r="C111" i="9" s="1"/>
  <c r="B117" i="9"/>
  <c r="C117" i="9" s="1"/>
  <c r="B105" i="9"/>
  <c r="C105" i="9" s="1"/>
  <c r="B139" i="9"/>
  <c r="B134" i="9"/>
  <c r="B151" i="9"/>
  <c r="B141" i="9"/>
  <c r="B146" i="9"/>
  <c r="B145" i="9"/>
  <c r="B143" i="9"/>
  <c r="C143" i="9" s="1"/>
  <c r="B142" i="9"/>
  <c r="B140" i="9"/>
  <c r="B150" i="9"/>
  <c r="B138" i="9"/>
  <c r="B149" i="9"/>
  <c r="B137" i="9"/>
  <c r="B148" i="9"/>
  <c r="B136" i="9"/>
  <c r="B147" i="9"/>
  <c r="B135" i="9"/>
  <c r="B133" i="9"/>
  <c r="B144" i="9"/>
  <c r="C144" i="9" s="1"/>
  <c r="B132" i="9"/>
  <c r="C132" i="9" s="1"/>
  <c r="D14" i="9"/>
  <c r="B22" i="9"/>
  <c r="B21" i="9"/>
  <c r="B37" i="9"/>
  <c r="B36" i="9"/>
  <c r="B35" i="9"/>
  <c r="C14" i="9"/>
  <c r="B92" i="9" s="1"/>
  <c r="B34" i="9"/>
  <c r="B32" i="9"/>
  <c r="B31" i="9"/>
  <c r="D31" i="9" s="1"/>
  <c r="B33" i="9"/>
  <c r="B25" i="9"/>
  <c r="B88" i="9"/>
  <c r="B24" i="9"/>
  <c r="B23" i="9"/>
  <c r="D26" i="9"/>
  <c r="C26" i="9"/>
  <c r="B68" i="9"/>
  <c r="B55" i="9"/>
  <c r="C55" i="9" s="1"/>
  <c r="B65" i="9"/>
  <c r="B64" i="9"/>
  <c r="B63" i="9"/>
  <c r="B73" i="9"/>
  <c r="B20" i="9"/>
  <c r="B72" i="9"/>
  <c r="B40" i="9"/>
  <c r="B28" i="9"/>
  <c r="B71" i="9"/>
  <c r="C71" i="9" s="1"/>
  <c r="B59" i="9"/>
  <c r="C59" i="9" s="1"/>
  <c r="B62" i="9"/>
  <c r="B30" i="9"/>
  <c r="B39" i="9"/>
  <c r="B27" i="9"/>
  <c r="B70" i="9"/>
  <c r="B58" i="9"/>
  <c r="C58" i="9" s="1"/>
  <c r="B56" i="9"/>
  <c r="B67" i="9"/>
  <c r="B66" i="9"/>
  <c r="C88" i="9"/>
  <c r="B74" i="9"/>
  <c r="B61" i="9"/>
  <c r="B29" i="9"/>
  <c r="B60" i="9"/>
  <c r="B38" i="9"/>
  <c r="B69" i="9"/>
  <c r="B91" i="9"/>
  <c r="C57" i="9"/>
  <c r="F12" i="6"/>
  <c r="B17" i="6"/>
  <c r="B28" i="6"/>
  <c r="B30" i="6"/>
  <c r="F11" i="6"/>
  <c r="D346" i="10" l="1"/>
  <c r="D343" i="10"/>
  <c r="D362" i="10"/>
  <c r="D359" i="10"/>
  <c r="D349" i="10"/>
  <c r="D357" i="10"/>
  <c r="D361" i="10"/>
  <c r="D352" i="10"/>
  <c r="D351" i="10"/>
  <c r="D354" i="10"/>
  <c r="D348" i="10"/>
  <c r="D355" i="10"/>
  <c r="D344" i="10"/>
  <c r="D345" i="10"/>
  <c r="D305" i="10"/>
  <c r="D308" i="10"/>
  <c r="D303" i="10"/>
  <c r="D302" i="10"/>
  <c r="D306" i="10"/>
  <c r="D307" i="10"/>
  <c r="D276" i="10"/>
  <c r="D289" i="10"/>
  <c r="D274" i="10"/>
  <c r="D304" i="10"/>
  <c r="D287" i="10"/>
  <c r="D340" i="10"/>
  <c r="D275" i="10"/>
  <c r="D339" i="10"/>
  <c r="D335" i="10"/>
  <c r="D338" i="10"/>
  <c r="D322" i="10"/>
  <c r="D319" i="10"/>
  <c r="D297" i="10"/>
  <c r="D329" i="10"/>
  <c r="D323" i="10"/>
  <c r="D324" i="10"/>
  <c r="D327" i="10"/>
  <c r="D334" i="10"/>
  <c r="D317" i="10"/>
  <c r="D296" i="10"/>
  <c r="D320" i="10"/>
  <c r="D314" i="10"/>
  <c r="D315" i="10"/>
  <c r="D299" i="10"/>
  <c r="D277" i="10"/>
  <c r="D330" i="10"/>
  <c r="D290" i="10"/>
  <c r="D331" i="10"/>
  <c r="D333" i="10"/>
  <c r="D336" i="10"/>
  <c r="D318" i="10"/>
  <c r="D326" i="10"/>
  <c r="D298" i="10"/>
  <c r="D295" i="10"/>
  <c r="D280" i="10"/>
  <c r="D285" i="10"/>
  <c r="D328" i="10"/>
  <c r="D316" i="10"/>
  <c r="D291" i="10"/>
  <c r="D294" i="10"/>
  <c r="D321" i="10"/>
  <c r="D313" i="10"/>
  <c r="D325" i="10"/>
  <c r="D286" i="10"/>
  <c r="D342" i="10"/>
  <c r="D271" i="10"/>
  <c r="D293" i="10"/>
  <c r="D282" i="10"/>
  <c r="D341" i="10"/>
  <c r="D312" i="10"/>
  <c r="D281" i="10"/>
  <c r="D284" i="10"/>
  <c r="D279" i="10"/>
  <c r="D272" i="10"/>
  <c r="D278" i="10"/>
  <c r="D292" i="10"/>
  <c r="D300" i="10"/>
  <c r="D273" i="10"/>
  <c r="D332" i="10"/>
  <c r="D337" i="10"/>
  <c r="D283" i="10"/>
  <c r="D301" i="10"/>
  <c r="D288" i="10"/>
  <c r="C159" i="9"/>
  <c r="D159" i="9"/>
  <c r="D161" i="9"/>
  <c r="E161" i="9" s="1"/>
  <c r="D123" i="9"/>
  <c r="E123" i="9" s="1"/>
  <c r="C158" i="9"/>
  <c r="D158" i="9"/>
  <c r="D160" i="9"/>
  <c r="E160" i="9" s="1"/>
  <c r="D125" i="9"/>
  <c r="E125" i="9" s="1"/>
  <c r="D126" i="9"/>
  <c r="D56" i="9"/>
  <c r="D121" i="9"/>
  <c r="E121" i="9" s="1"/>
  <c r="C118" i="9"/>
  <c r="D118" i="9"/>
  <c r="D127" i="9"/>
  <c r="E127" i="9" s="1"/>
  <c r="C119" i="9"/>
  <c r="D119" i="9"/>
  <c r="E120" i="9"/>
  <c r="D47" i="9"/>
  <c r="E47" i="9" s="1"/>
  <c r="D48" i="9"/>
  <c r="E48" i="9" s="1"/>
  <c r="D122" i="9"/>
  <c r="E122" i="9" s="1"/>
  <c r="E126" i="9"/>
  <c r="E124" i="9"/>
  <c r="D120" i="9"/>
  <c r="C92" i="9"/>
  <c r="D75" i="9"/>
  <c r="E75" i="9" s="1"/>
  <c r="D76" i="9"/>
  <c r="E76" i="9" s="1"/>
  <c r="D79" i="9"/>
  <c r="E79" i="9" s="1"/>
  <c r="C83" i="9"/>
  <c r="D83" i="9"/>
  <c r="D80" i="9"/>
  <c r="E80" i="9" s="1"/>
  <c r="C84" i="9"/>
  <c r="D84" i="9"/>
  <c r="D44" i="9"/>
  <c r="E44" i="9" s="1"/>
  <c r="C81" i="9"/>
  <c r="D81" i="9"/>
  <c r="D78" i="9"/>
  <c r="E78" i="9" s="1"/>
  <c r="D77" i="9"/>
  <c r="E77" i="9" s="1"/>
  <c r="D46" i="9"/>
  <c r="E46" i="9" s="1"/>
  <c r="C82" i="9"/>
  <c r="D82" i="9"/>
  <c r="D49" i="9"/>
  <c r="E49" i="9" s="1"/>
  <c r="D45" i="9"/>
  <c r="E45" i="9" s="1"/>
  <c r="C41" i="9"/>
  <c r="D41" i="9"/>
  <c r="D50" i="9"/>
  <c r="E50" i="9" s="1"/>
  <c r="C42" i="9"/>
  <c r="D42" i="9"/>
  <c r="D116" i="9"/>
  <c r="E116" i="9" s="1"/>
  <c r="D43" i="9"/>
  <c r="E43" i="9" s="1"/>
  <c r="D25" i="9"/>
  <c r="C33" i="9"/>
  <c r="C31" i="9"/>
  <c r="C32" i="9"/>
  <c r="C34" i="9"/>
  <c r="C35" i="9"/>
  <c r="D36" i="9"/>
  <c r="C23" i="9"/>
  <c r="D37" i="9"/>
  <c r="D24" i="9"/>
  <c r="C21" i="9"/>
  <c r="C22" i="9"/>
  <c r="D66" i="9"/>
  <c r="D105" i="9"/>
  <c r="D106" i="9"/>
  <c r="D104" i="9"/>
  <c r="D131" i="9"/>
  <c r="E131" i="9" s="1"/>
  <c r="D100" i="9"/>
  <c r="C107" i="9"/>
  <c r="D107" i="9"/>
  <c r="D114" i="9"/>
  <c r="D117" i="9"/>
  <c r="D102" i="9"/>
  <c r="C108" i="9"/>
  <c r="D108" i="9"/>
  <c r="D101" i="9"/>
  <c r="D113" i="9"/>
  <c r="D103" i="9"/>
  <c r="C98" i="9"/>
  <c r="D98" i="9"/>
  <c r="D69" i="9"/>
  <c r="D115" i="9"/>
  <c r="C110" i="9"/>
  <c r="D110" i="9"/>
  <c r="D112" i="9"/>
  <c r="D97" i="9"/>
  <c r="D111" i="9"/>
  <c r="C109" i="9"/>
  <c r="D109" i="9"/>
  <c r="D99" i="9"/>
  <c r="C137" i="9"/>
  <c r="D137" i="9"/>
  <c r="D133" i="9"/>
  <c r="C133" i="9"/>
  <c r="E133" i="9" s="1"/>
  <c r="C146" i="9"/>
  <c r="D146" i="9"/>
  <c r="D147" i="9"/>
  <c r="C147" i="9"/>
  <c r="C141" i="9"/>
  <c r="D141" i="9"/>
  <c r="D148" i="9"/>
  <c r="C148" i="9"/>
  <c r="D132" i="9"/>
  <c r="E132" i="9" s="1"/>
  <c r="D144" i="9"/>
  <c r="E144" i="9" s="1"/>
  <c r="C149" i="9"/>
  <c r="D149" i="9"/>
  <c r="C138" i="9"/>
  <c r="D138" i="9"/>
  <c r="C150" i="9"/>
  <c r="D150" i="9"/>
  <c r="C134" i="9"/>
  <c r="D134" i="9"/>
  <c r="C142" i="9"/>
  <c r="D142" i="9"/>
  <c r="D145" i="9"/>
  <c r="C145" i="9"/>
  <c r="D135" i="9"/>
  <c r="C135" i="9"/>
  <c r="E135" i="9" s="1"/>
  <c r="D136" i="9"/>
  <c r="C136" i="9"/>
  <c r="C151" i="9"/>
  <c r="D151" i="9"/>
  <c r="C140" i="9"/>
  <c r="D140" i="9"/>
  <c r="D143" i="9"/>
  <c r="E143" i="9" s="1"/>
  <c r="C139" i="9"/>
  <c r="D139" i="9"/>
  <c r="D70" i="9"/>
  <c r="E26" i="9"/>
  <c r="D58" i="9"/>
  <c r="E58" i="9" s="1"/>
  <c r="C72" i="9"/>
  <c r="D72" i="9"/>
  <c r="C60" i="9"/>
  <c r="D60" i="9"/>
  <c r="E60" i="9" s="1"/>
  <c r="C73" i="9"/>
  <c r="D73" i="9"/>
  <c r="D59" i="9"/>
  <c r="E59" i="9" s="1"/>
  <c r="C61" i="9"/>
  <c r="D61" i="9"/>
  <c r="D35" i="9"/>
  <c r="C64" i="9"/>
  <c r="D64" i="9"/>
  <c r="D71" i="9"/>
  <c r="E71" i="9" s="1"/>
  <c r="C74" i="9"/>
  <c r="D74" i="9"/>
  <c r="D65" i="9"/>
  <c r="C67" i="9"/>
  <c r="D67" i="9"/>
  <c r="D21" i="9"/>
  <c r="C63" i="9"/>
  <c r="D63" i="9"/>
  <c r="C62" i="9"/>
  <c r="D62" i="9"/>
  <c r="D55" i="9"/>
  <c r="E55" i="9" s="1"/>
  <c r="C54" i="9"/>
  <c r="D54" i="9"/>
  <c r="D68" i="9"/>
  <c r="D57" i="9"/>
  <c r="E57" i="9" s="1"/>
  <c r="D23" i="9"/>
  <c r="C36" i="9"/>
  <c r="C24" i="9"/>
  <c r="D22" i="9"/>
  <c r="C25" i="9"/>
  <c r="C37" i="9"/>
  <c r="D33" i="9"/>
  <c r="D34" i="9"/>
  <c r="D32" i="9"/>
  <c r="C38" i="9"/>
  <c r="D38" i="9"/>
  <c r="C20" i="9"/>
  <c r="B7" i="8" s="1"/>
  <c r="D20" i="9"/>
  <c r="C7" i="8" s="1"/>
  <c r="D29" i="9"/>
  <c r="C29" i="9"/>
  <c r="C68" i="9"/>
  <c r="C69" i="9"/>
  <c r="D30" i="9"/>
  <c r="C30" i="9"/>
  <c r="C28" i="9"/>
  <c r="D28" i="9"/>
  <c r="D40" i="9"/>
  <c r="C40" i="9"/>
  <c r="C66" i="9"/>
  <c r="C56" i="9"/>
  <c r="C27" i="9"/>
  <c r="D27" i="9"/>
  <c r="C65" i="9"/>
  <c r="C70" i="9"/>
  <c r="D39" i="9"/>
  <c r="C39" i="9"/>
  <c r="B16" i="6"/>
  <c r="B18" i="6"/>
  <c r="B19" i="6" s="1"/>
  <c r="E158" i="9" l="1"/>
  <c r="E56" i="9"/>
  <c r="E159" i="9"/>
  <c r="E119" i="9"/>
  <c r="E70" i="9"/>
  <c r="E118" i="9"/>
  <c r="E31" i="9"/>
  <c r="E145" i="9"/>
  <c r="E84" i="9"/>
  <c r="E82" i="9"/>
  <c r="E83" i="9"/>
  <c r="E106" i="9"/>
  <c r="E81" i="9"/>
  <c r="E148" i="9"/>
  <c r="E104" i="9"/>
  <c r="E66" i="9"/>
  <c r="E42" i="9"/>
  <c r="E41" i="9"/>
  <c r="E33" i="9"/>
  <c r="E117" i="9"/>
  <c r="E37" i="9"/>
  <c r="E35" i="9"/>
  <c r="E115" i="9"/>
  <c r="E25" i="9"/>
  <c r="E22" i="9"/>
  <c r="E100" i="9"/>
  <c r="E24" i="9"/>
  <c r="E21" i="9"/>
  <c r="E36" i="9"/>
  <c r="E99" i="9"/>
  <c r="E103" i="9"/>
  <c r="D7" i="8"/>
  <c r="E23" i="9"/>
  <c r="E113" i="9"/>
  <c r="E101" i="9"/>
  <c r="E32" i="9"/>
  <c r="E97" i="9"/>
  <c r="F7" i="8"/>
  <c r="E108" i="9"/>
  <c r="E34" i="9"/>
  <c r="E112" i="9"/>
  <c r="E64" i="9"/>
  <c r="E107" i="9"/>
  <c r="E74" i="9"/>
  <c r="E54" i="9"/>
  <c r="E147" i="9"/>
  <c r="E150" i="9"/>
  <c r="E69" i="9"/>
  <c r="E61" i="9"/>
  <c r="E110" i="9"/>
  <c r="E98" i="9"/>
  <c r="E109" i="9"/>
  <c r="E136" i="9"/>
  <c r="E105" i="9"/>
  <c r="E138" i="9"/>
  <c r="E139" i="9"/>
  <c r="E111" i="9"/>
  <c r="E73" i="9"/>
  <c r="E137" i="9"/>
  <c r="E72" i="9"/>
  <c r="E151" i="9"/>
  <c r="E102" i="9"/>
  <c r="E114" i="9"/>
  <c r="E141" i="9"/>
  <c r="E140" i="9"/>
  <c r="E149" i="9"/>
  <c r="E142" i="9"/>
  <c r="E134" i="9"/>
  <c r="E146" i="9"/>
  <c r="E63" i="9"/>
  <c r="E67" i="9"/>
  <c r="E68" i="9"/>
  <c r="E40" i="9"/>
  <c r="E62" i="9"/>
  <c r="E65" i="9"/>
  <c r="E30" i="9"/>
  <c r="E39" i="9"/>
  <c r="E20" i="9"/>
  <c r="E28" i="9"/>
  <c r="E27" i="9"/>
  <c r="E38" i="9"/>
  <c r="E29" i="9"/>
</calcChain>
</file>

<file path=xl/sharedStrings.xml><?xml version="1.0" encoding="utf-8"?>
<sst xmlns="http://schemas.openxmlformats.org/spreadsheetml/2006/main" count="488" uniqueCount="361">
  <si>
    <t>Name</t>
  </si>
  <si>
    <t>Abhimanyu Babbar</t>
  </si>
  <si>
    <t>Course</t>
  </si>
  <si>
    <t>University</t>
  </si>
  <si>
    <t>IIM Ranchi</t>
  </si>
  <si>
    <t>Post Graduate Completion Course on Investment Banking</t>
  </si>
  <si>
    <t>Ashok Leyland</t>
  </si>
  <si>
    <t>L&amp;T</t>
  </si>
  <si>
    <t>Total Portfolio Value</t>
  </si>
  <si>
    <t>Title</t>
  </si>
  <si>
    <t>Date</t>
  </si>
  <si>
    <t>28th October 2025</t>
  </si>
  <si>
    <t>Equity Portfolio Hedging Using Futures and Options - Case of Mr. A (HNI)</t>
  </si>
  <si>
    <t>S.No</t>
  </si>
  <si>
    <t>Topic</t>
  </si>
  <si>
    <t>Executive Summary</t>
  </si>
  <si>
    <t>Introduction</t>
  </si>
  <si>
    <t>Portfolio Details of Mr. A</t>
  </si>
  <si>
    <t>Market Data (As per NSE 28th October 2025).</t>
  </si>
  <si>
    <t>Q1. Hedging Strategy using Futures and Options</t>
  </si>
  <si>
    <t>Q2. Payoff Diagram</t>
  </si>
  <si>
    <t>Q3. Breakeven and Profit/Loss for Option Hedge</t>
  </si>
  <si>
    <t>Q4. Excel Calculation Process</t>
  </si>
  <si>
    <t>Conclusion</t>
  </si>
  <si>
    <t>References</t>
  </si>
  <si>
    <t>Particulars</t>
  </si>
  <si>
    <t>Objective</t>
  </si>
  <si>
    <t>Methodology</t>
  </si>
  <si>
    <t>Key Results</t>
  </si>
  <si>
    <t>Details</t>
  </si>
  <si>
    <t xml:space="preserve">Mr. A's long equity portfolio (Ashok Leyland and L&amp;T) using Futures and Options based on NSE data as on 28th October 2025. </t>
  </si>
  <si>
    <t>Used short futures positions and protective puts; modelled P/L, breakeven, and payoffs across scenarios.</t>
  </si>
  <si>
    <t>Ashok Leyland Breakeven</t>
  </si>
  <si>
    <t>L&amp;T Breakeven</t>
  </si>
  <si>
    <t>Options Hedge</t>
  </si>
  <si>
    <t>Futures Hedge</t>
  </si>
  <si>
    <t>Recommendation</t>
  </si>
  <si>
    <t>Protective Put for HNI's, allows profit potential while limiting risk.</t>
  </si>
  <si>
    <t>Neutral Payoff</t>
  </si>
  <si>
    <t>Limited downside, open upside.</t>
  </si>
  <si>
    <t>This project demonstrates how an investor can hedge equity exposure using derivatives based on real NSE market data (28th October 2025).</t>
  </si>
  <si>
    <t>Mr. A, a high Net-Worth Individual (HNI), holds long position in Ashok Leyland and Larsen &amp; Toubro (L&amp;T).</t>
  </si>
  <si>
    <t>The goal is to minimize downside risk in Mr. A's portfolio while maintaining upside potential.</t>
  </si>
  <si>
    <t>The analysis compares:</t>
  </si>
  <si>
    <r>
      <t xml:space="preserve">b) Protective Put Hedge: </t>
    </r>
    <r>
      <rPr>
        <sz val="10"/>
        <color theme="1"/>
        <rFont val="Times New Roman"/>
        <family val="1"/>
      </rPr>
      <t>Limits losses while allowing profit if prices rise.</t>
    </r>
  </si>
  <si>
    <r>
      <t xml:space="preserve">a) Short Futures Hedge: </t>
    </r>
    <r>
      <rPr>
        <sz val="10"/>
        <color theme="1"/>
        <rFont val="Times New Roman"/>
        <family val="1"/>
      </rPr>
      <t>Locks in prices, removes exposure completely.</t>
    </r>
  </si>
  <si>
    <t>The objective is to design effective hedging strategies using Futures &amp; Options, analyse their performance, and identify breakeven points and payoffs.</t>
  </si>
  <si>
    <t>Hedging shields investors from adverse market movements without selling their holdings.</t>
  </si>
  <si>
    <t>For HNI's, it's a way to preserve capital and reduce volatility during uncertain markets.</t>
  </si>
  <si>
    <t>Instrument</t>
  </si>
  <si>
    <t>Futures</t>
  </si>
  <si>
    <t>Put Options</t>
  </si>
  <si>
    <t>Purpose</t>
  </si>
  <si>
    <t>Payoff Nature</t>
  </si>
  <si>
    <t>Offsetting price risk through short position.</t>
  </si>
  <si>
    <t>Insurance against price fall.</t>
  </si>
  <si>
    <t>Linear (1:1 gain/loss)</t>
  </si>
  <si>
    <t>Asymmetric (Limited Loss, Unlimited Profit)</t>
  </si>
  <si>
    <t>1. Apply futures and options strategies for hedging.</t>
  </si>
  <si>
    <t xml:space="preserve">2. Compute profit/loss and breakeven under various price scenarios. </t>
  </si>
  <si>
    <t xml:space="preserve">3. Plot payoff diagram for each case. </t>
  </si>
  <si>
    <t>4. Interpret and compare hedging effectiveness.</t>
  </si>
  <si>
    <t>1. 100% hedge ratio (full hedge).</t>
  </si>
  <si>
    <t>2. Data as per NSE F&amp;O chain on 28th October 2025.</t>
  </si>
  <si>
    <t>3. No transaction costs or taxes considered.</t>
  </si>
  <si>
    <t>4. Time to expiry same for futures and options.</t>
  </si>
  <si>
    <t>Purpose of this Sheet</t>
  </si>
  <si>
    <r>
      <t xml:space="preserve">This sheet provides a clear snapshot of </t>
    </r>
    <r>
      <rPr>
        <b/>
        <sz val="10"/>
        <color theme="1"/>
        <rFont val="Times New Roman"/>
        <family val="1"/>
      </rPr>
      <t xml:space="preserve">Mr. A's </t>
    </r>
    <r>
      <rPr>
        <sz val="10"/>
        <color theme="1"/>
        <rFont val="Times New Roman"/>
        <family val="2"/>
      </rPr>
      <t>current equity holdings, its investment exposure, and the hedging objectives for each stock.</t>
    </r>
  </si>
  <si>
    <t>Stock</t>
  </si>
  <si>
    <t>Sector</t>
  </si>
  <si>
    <t>Automobile</t>
  </si>
  <si>
    <t>Capital Goods</t>
  </si>
  <si>
    <t>Type of Position</t>
  </si>
  <si>
    <t>Long</t>
  </si>
  <si>
    <t>Quantity (No: of Shares)</t>
  </si>
  <si>
    <t>Purchase Price ₹</t>
  </si>
  <si>
    <t>Investment Value ₹</t>
  </si>
  <si>
    <t>Current Market Price ₹</t>
  </si>
  <si>
    <t>2. Current Market Value</t>
  </si>
  <si>
    <t>1. Initial investment</t>
  </si>
  <si>
    <t>Portfolio Interpretation</t>
  </si>
  <si>
    <t>1. Portfolio Overview</t>
  </si>
  <si>
    <t xml:space="preserve">Mr. A holds a two stock equity portfolio representing different sectors - Automobile (Ashok Leyland) and Infrastructure (L&amp;T). The portfolio is moderately concentrated but diversified across cyclical and industrial segments.  </t>
  </si>
  <si>
    <t>2. Current Market Standing</t>
  </si>
  <si>
    <t>Unrealized Loss of Ashok Leyland</t>
  </si>
  <si>
    <r>
      <t xml:space="preserve">a. Ashok Leyland: </t>
    </r>
    <r>
      <rPr>
        <sz val="10"/>
        <color theme="1"/>
        <rFont val="Times New Roman"/>
        <family val="1"/>
      </rPr>
      <t>Currently trading below the purchase price.</t>
    </r>
  </si>
  <si>
    <t>Unrealized Gain of L&amp;T</t>
  </si>
  <si>
    <t>Overall, the portfolio is in net profit, but exposed to downside risk if the market turns bearish.</t>
  </si>
  <si>
    <t>3. Hedging Objective:</t>
  </si>
  <si>
    <r>
      <rPr>
        <b/>
        <sz val="10"/>
        <color theme="1"/>
        <rFont val="Times New Roman"/>
        <family val="1"/>
      </rPr>
      <t>b. L&amp;T:</t>
    </r>
    <r>
      <rPr>
        <sz val="10"/>
        <color theme="1"/>
        <rFont val="Times New Roman"/>
        <family val="2"/>
      </rPr>
      <t xml:space="preserve"> Currently trading well above the purchase price. </t>
    </r>
  </si>
  <si>
    <r>
      <t xml:space="preserve">It serves as the </t>
    </r>
    <r>
      <rPr>
        <b/>
        <sz val="10"/>
        <color theme="1"/>
        <rFont val="Times New Roman"/>
        <family val="1"/>
      </rPr>
      <t>base reference table</t>
    </r>
    <r>
      <rPr>
        <sz val="10"/>
        <color theme="1"/>
        <rFont val="Times New Roman"/>
        <family val="2"/>
      </rPr>
      <t>, from which all futures and options calculations are linked.</t>
    </r>
  </si>
  <si>
    <t>3. Total Unrealized P/(L)</t>
  </si>
  <si>
    <t>4. Unrealized P/(L) in %</t>
  </si>
  <si>
    <t>The investor wishes to protect existing profits in L&amp;T and limit the further losses in Ashok Leyland.</t>
  </si>
  <si>
    <t xml:space="preserve">Therefore, a 100% hedge ratio will be used for both holdings, which involves the usage of futures and protective puts. </t>
  </si>
  <si>
    <t>4. Rationale for Selection</t>
  </si>
  <si>
    <r>
      <rPr>
        <b/>
        <sz val="10"/>
        <color theme="1"/>
        <rFont val="Times New Roman"/>
        <family val="1"/>
      </rPr>
      <t>a. Ashok Leyland:</t>
    </r>
    <r>
      <rPr>
        <sz val="10"/>
        <color theme="1"/>
        <rFont val="Times New Roman"/>
        <family val="2"/>
      </rPr>
      <t xml:space="preserve"> High beta and cyclical stock, more sensitive to market volatility, hence requires downside protection.</t>
    </r>
  </si>
  <si>
    <r>
      <rPr>
        <b/>
        <sz val="10"/>
        <color theme="1"/>
        <rFont val="Times New Roman"/>
        <family val="1"/>
      </rPr>
      <t>b. L&amp;T:</t>
    </r>
    <r>
      <rPr>
        <sz val="10"/>
        <color theme="1"/>
        <rFont val="Times New Roman"/>
        <family val="1"/>
      </rPr>
      <t xml:space="preserve"> Large-cap infrastructure leader, it is an expensive stock, which is suitable for strategic futures hedge to lock in gains.</t>
    </r>
  </si>
  <si>
    <t>Mr. A's Current Portfolio</t>
  </si>
  <si>
    <t>1. Executive Summary</t>
  </si>
  <si>
    <t>2. Introduction</t>
  </si>
  <si>
    <t>3. Portfolio of Mr. A</t>
  </si>
  <si>
    <t>4. Market Data (28.10.2025)</t>
  </si>
  <si>
    <t>Page Link (Hyperlinks)</t>
  </si>
  <si>
    <t>5. Hedging Strategy using F&amp;O</t>
  </si>
  <si>
    <t>6. Payoff Diagram</t>
  </si>
  <si>
    <t>7. Breakeven &amp; PL Option Hedge</t>
  </si>
  <si>
    <t>8. Excel Calculation Process</t>
  </si>
  <si>
    <t>9. Conclusion</t>
  </si>
  <si>
    <t>10. References</t>
  </si>
  <si>
    <t>This sheet provides the reference input for:</t>
  </si>
  <si>
    <t>a. Futures-based hedging.</t>
  </si>
  <si>
    <t>b. Options-based hedging.</t>
  </si>
  <si>
    <t>c. Payoff calculations and breakeven analysis.</t>
  </si>
  <si>
    <t>A. Ashok Leyland</t>
  </si>
  <si>
    <t>Parameter</t>
  </si>
  <si>
    <t>Data</t>
  </si>
  <si>
    <t>Notes/Formula</t>
  </si>
  <si>
    <t>As per NSE Equity</t>
  </si>
  <si>
    <t>As per NSE F&amp;O chain</t>
  </si>
  <si>
    <t>Expiry Date</t>
  </si>
  <si>
    <t>Basis (₹)</t>
  </si>
  <si>
    <t>Futures Price (₹)</t>
  </si>
  <si>
    <t>Underlying Spot Price (₹)</t>
  </si>
  <si>
    <t xml:space="preserve">Slightly Positive </t>
  </si>
  <si>
    <t>Total Holding (Shares)</t>
  </si>
  <si>
    <t>Purchase Price (₹)</t>
  </si>
  <si>
    <t>Current Market Exposure (₹)</t>
  </si>
  <si>
    <t>Option Chain Data</t>
  </si>
  <si>
    <t>Strike (₹)</t>
  </si>
  <si>
    <t>Call Premium (₹)</t>
  </si>
  <si>
    <t>Put Premium (₹)</t>
  </si>
  <si>
    <t>Remarks</t>
  </si>
  <si>
    <t>In The Money Call and Out of  Money Put.</t>
  </si>
  <si>
    <t>Out of Money Call and In the Money Put.</t>
  </si>
  <si>
    <t>Higher call premium due to deep ITM.</t>
  </si>
  <si>
    <t xml:space="preserve">Used for protective put hedge. </t>
  </si>
  <si>
    <t>B. L&amp;T</t>
  </si>
  <si>
    <t>Negative Basis (Discount to Spot).</t>
  </si>
  <si>
    <t>From Portfolio Details</t>
  </si>
  <si>
    <t>Near the Money Call.</t>
  </si>
  <si>
    <t>Slightly OTM Call and ITM Put.</t>
  </si>
  <si>
    <t>Premium reflects potential upside.</t>
  </si>
  <si>
    <t>Option Type</t>
  </si>
  <si>
    <t xml:space="preserve">To consolidate real-time market prices and derivatives data (Futures and Options) for both the stocks in Mr. A's portfolio, sourced directly from NSE's official F&amp;O data as on 28th October 2025. </t>
  </si>
  <si>
    <t>NSE Futures Quote and Option Chain Data Snips of Ashok Leyland</t>
  </si>
  <si>
    <t>NSE Futures Quote and Option Chain Data Snips of L&amp;T</t>
  </si>
  <si>
    <t>Interpretation</t>
  </si>
  <si>
    <t>1. Basis Analysis</t>
  </si>
  <si>
    <t xml:space="preserve">b. L&amp;T shows a negative basis of ₹7.40 which indicates the Futures trades at a discount, indicating mild bearish sentiment or dividend expectation. </t>
  </si>
  <si>
    <t>2. Volatility Insight</t>
  </si>
  <si>
    <t>b. Ashok Leyland's OTM puts are cheap, which is suitable for a low cost hedge.</t>
  </si>
  <si>
    <t>3. Data Sources:</t>
  </si>
  <si>
    <t>The snips of the original data are attached for your validation.</t>
  </si>
  <si>
    <t>a. Ashok Leyland shows a slightly positive basis (₹0.23) which indicates the futures trades at a small premium, indicating a mild bullish sentiment.</t>
  </si>
  <si>
    <t xml:space="preserve">All the market data (Spat, Futures and Options) have been directly extracted from the NSE F&amp;O chain as on 28th October 2025. </t>
  </si>
  <si>
    <t>a. Higher premiums for ITM puts (e.g.: L&amp;T ₹4,000 Put at ₹75.30) indicating a strong downside protection demand.</t>
  </si>
  <si>
    <t>Why Hedging?</t>
  </si>
  <si>
    <t>Instruments Used</t>
  </si>
  <si>
    <t>Scope</t>
  </si>
  <si>
    <t>Assumptions</t>
  </si>
  <si>
    <t>a. Futures Contracts (Short Hedge)</t>
  </si>
  <si>
    <t>b. Options Contracts (Protective Put)</t>
  </si>
  <si>
    <t>Purpose of the sheet</t>
  </si>
  <si>
    <t>Purpose of the Sheet</t>
  </si>
  <si>
    <t>5. Hedging Strategy using Futures &amp; Options</t>
  </si>
  <si>
    <t>Input Type</t>
  </si>
  <si>
    <t>Current Spot Price</t>
  </si>
  <si>
    <t>Futures Price</t>
  </si>
  <si>
    <t>Lot Size</t>
  </si>
  <si>
    <t>Position Held</t>
  </si>
  <si>
    <t>Contracts Required</t>
  </si>
  <si>
    <t>Source</t>
  </si>
  <si>
    <t>From Market Data</t>
  </si>
  <si>
    <t>From NSE</t>
  </si>
  <si>
    <t>From Portfolio</t>
  </si>
  <si>
    <t xml:space="preserve"> = Quantity/Lot Size</t>
  </si>
  <si>
    <t>Purchase Price</t>
  </si>
  <si>
    <t>A. Futures Hedge</t>
  </si>
  <si>
    <t>% Change in Price</t>
  </si>
  <si>
    <t>Expected Spot Price at Expiry</t>
  </si>
  <si>
    <t>Stock P&amp;L</t>
  </si>
  <si>
    <t>Futures P&amp;L</t>
  </si>
  <si>
    <t>Net P&amp;L</t>
  </si>
  <si>
    <t>Scenario Table for Futures Hedge with regards to Ashok Leyland</t>
  </si>
  <si>
    <t>Scenario Table for Futures Hedge with regards to L&amp;T</t>
  </si>
  <si>
    <t>To demonstrate how Mr. A hedge his long equity exposure using:</t>
  </si>
  <si>
    <t>Input</t>
  </si>
  <si>
    <t>Spot Price</t>
  </si>
  <si>
    <t>Strike Price</t>
  </si>
  <si>
    <t>Put Premium</t>
  </si>
  <si>
    <t>Quantity</t>
  </si>
  <si>
    <t>Expiry</t>
  </si>
  <si>
    <t>B. Options Hedge (Protective Put)</t>
  </si>
  <si>
    <t>Hedge Type</t>
  </si>
  <si>
    <t>From Hedge Strategy</t>
  </si>
  <si>
    <t>Short 2 Futures.</t>
  </si>
  <si>
    <t>Short 1 Future.</t>
  </si>
  <si>
    <t>No: of Lots</t>
  </si>
  <si>
    <t>Puy Payoff</t>
  </si>
  <si>
    <t>Scenario Table for Options Hedge with regards to L&amp;T</t>
  </si>
  <si>
    <t>Scenario Table for Options Hedge with regards to Ashok Leyland</t>
  </si>
  <si>
    <t>Summary Table</t>
  </si>
  <si>
    <t>Hedge Outcome</t>
  </si>
  <si>
    <t>P/L at Initiation (₹)</t>
  </si>
  <si>
    <t>Hedge Instrument (Future/Put Strike) (₹)</t>
  </si>
  <si>
    <t>Futures (Short 1 Lot)</t>
  </si>
  <si>
    <t>Put Option (1 lot, Strike 150, Premium 9.30)</t>
  </si>
  <si>
    <t>Constant Gain</t>
  </si>
  <si>
    <t>Minimum Profit = ₹48,600</t>
  </si>
  <si>
    <t>Futures (Short 2 Lots)</t>
  </si>
  <si>
    <t>Put Option (2 lots, Strike 4000, Premium 75.30)</t>
  </si>
  <si>
    <t>Variable, rises when New Spot is above ₹150.</t>
  </si>
  <si>
    <t>140.51 Futures, 140.28 Initial Spot</t>
  </si>
  <si>
    <t>150 Put, 140.28 Initial Spot</t>
  </si>
  <si>
    <t>3,928 Futures, 3,935.40 Initial Spot</t>
  </si>
  <si>
    <t>Constant Loss</t>
  </si>
  <si>
    <t>Minimum Profit = ₹19,380</t>
  </si>
  <si>
    <t>Variable, rises when New Spot is above ₹4000.</t>
  </si>
  <si>
    <t>a. The futures hedge neutralizes all price risk, any gain/loss in the stock is offset by an equal and opposite change in the futures position.</t>
  </si>
  <si>
    <t>b. The small constant P/L arises from the initial basis (difference between futures and spot price):
– Ashok Leyland locked in a ₹1,150 gain because the futures traded slightly above the spot (positive basis).
– L&amp;T incurred a ₹2,220 loss because its futures traded below the spot (negative basis).</t>
  </si>
  <si>
    <t>c. The options hedge behaves asymmetrically, it limits downside risk but allows upside participation.</t>
  </si>
  <si>
    <t>d. The minimum profit corresponds to the worst-case scenario (when the stock price falls to or below the strike).</t>
  </si>
  <si>
    <t>e. Beyond the strike, profit increases as the stock price rises, since the investor still owns the underlying shares.</t>
  </si>
  <si>
    <t>Final Insights</t>
  </si>
  <si>
    <t>Comparison Metric</t>
  </si>
  <si>
    <t>Risk Coverage</t>
  </si>
  <si>
    <t>Complete (linear)</t>
  </si>
  <si>
    <t>Partial but limited downside</t>
  </si>
  <si>
    <t>Cost</t>
  </si>
  <si>
    <t>Nil (only margin)</t>
  </si>
  <si>
    <t>Premium paid upfront</t>
  </si>
  <si>
    <t>Outcome if Market Rises</t>
  </si>
  <si>
    <t>No benefit (locked return)</t>
  </si>
  <si>
    <t>Gains continue after breakeven</t>
  </si>
  <si>
    <t>Outcome if Market Falls</t>
  </si>
  <si>
    <t>No loss (fully offset)</t>
  </si>
  <si>
    <t>Loss limited to premium cost</t>
  </si>
  <si>
    <t>Suitability for Mr. A (HNI)</t>
  </si>
  <si>
    <t>Useful for short-term risk control</t>
  </si>
  <si>
    <t>Better for flexible, long-term protection</t>
  </si>
  <si>
    <t>For Mr. A, both instruments serve hedging purposes effectively. Futures provide complete protection but eliminate upside potential, whereas options require a cost (premium) but maintain growth participation, making them more suitable for HNIs seeking capital protection with upside flexibility.</t>
  </si>
  <si>
    <t>4,000 Put, 3,935.40 Initial Spot</t>
  </si>
  <si>
    <t>Interpretation of the Hedging Strategy using Futures and Options</t>
  </si>
  <si>
    <t>6. PAYOFF DIAGRAMS</t>
  </si>
  <si>
    <t>Section A - Ashok Leyland</t>
  </si>
  <si>
    <t>Spot Price (₹)</t>
  </si>
  <si>
    <t>Stock P/L (₹)</t>
  </si>
  <si>
    <t>Futures Hedge P/L (₹)</t>
  </si>
  <si>
    <t>Payoff Table from 5. Hedging Strategy using F&amp;O (Previous Sheet).</t>
  </si>
  <si>
    <t>Net P/L (Stock + Futures) (₹)</t>
  </si>
  <si>
    <t>Option Hedge P/L (₹)</t>
  </si>
  <si>
    <t>Net P/L (Stock + Options) (₹)</t>
  </si>
  <si>
    <t>Section B - L&amp;T</t>
  </si>
  <si>
    <t>Shape of Payoff</t>
  </si>
  <si>
    <t>Key Features</t>
  </si>
  <si>
    <t>Breakeven (₹)</t>
  </si>
  <si>
    <t>Max Loss (₹)</t>
  </si>
  <si>
    <t>Summary of Payoff Diagram</t>
  </si>
  <si>
    <t>Options</t>
  </si>
  <si>
    <t>Flat</t>
  </si>
  <si>
    <t>Kinked (Protective Put)</t>
  </si>
  <si>
    <t>Full hedge, no upside.</t>
  </si>
  <si>
    <t>Downside Capped, upside open.</t>
  </si>
  <si>
    <t>Downside capped, upside open.</t>
  </si>
  <si>
    <t>Interpretation of the Payoff Diagram</t>
  </si>
  <si>
    <t>a. Futures hedge neutralizes all risk, producing a flat payoff line of no loss, no gain from price movements.</t>
  </si>
  <si>
    <t>b. Options hedge creates an asymmetric payoff, losses are capped (premium cost) while potential gains beyond the strike are unlimited.</t>
  </si>
  <si>
    <t>c. Hence, for long-term investors like Mr. A, options provide flexible protection, whereas futures are more suitable for short-term certainty.</t>
  </si>
  <si>
    <t>Calculated using:</t>
  </si>
  <si>
    <t>1) Spot Price Range:</t>
  </si>
  <si>
    <t>2) Stock P/L Calculation:</t>
  </si>
  <si>
    <t>Stock P/L=(Spot Price−Buy Price)×Lot Size</t>
  </si>
  <si>
    <t>Futures P/L=(Sell Price−Spot Price)×Lot Size</t>
  </si>
  <si>
    <t>4) Net P/L (Stock + Futures):</t>
  </si>
  <si>
    <t>3) Futures Hedge P/L:</t>
  </si>
  <si>
    <t>Option P/L=Max (0,Spot Price−Strike Price)×Lot Size−Premium Paid</t>
  </si>
  <si>
    <t>6. Net P/L (Stock + Options):</t>
  </si>
  <si>
    <t>7. Payoff Diagrams:</t>
  </si>
  <si>
    <t>A series of hypothetical future spot prices were generated around the current NSE spot levels to perform sensitivity analysis for both Ashok Leyland and L&amp;T.</t>
  </si>
  <si>
    <t>This captures the unrealized profit or loss on the equity position as market prices fluctuate.</t>
  </si>
  <si>
    <t>Represents gains or losses on the short futures contract, offsetting the stock’s exposure to price changes.</t>
  </si>
  <si>
    <t>A near-constant Net P/L indicates an effective hedge with minimal directional exposure.</t>
  </si>
  <si>
    <t>(For call options; adjusted accordingly for put options.)</t>
  </si>
  <si>
    <t>This quantifies the derivative payoff adjusted for the cost of the premium.</t>
  </si>
  <si>
    <t>Combined the underlying and option results to observe downside protection while retaining upside potential beyond the strike price.</t>
  </si>
  <si>
    <t>Spot Price was plotted on the X-axis and Net P/L on the Y-axis to visualize hedging effectiveness. Separate payoff charts were created for both futures and options for Ashok Leyland and L&amp;T.</t>
  </si>
  <si>
    <t>8. EXCEL CALCULATION PROCESS</t>
  </si>
  <si>
    <t>8. Breakeven Point Calculation:</t>
  </si>
  <si>
    <r>
      <t xml:space="preserve">The breakeven point was identified as the spot price where </t>
    </r>
    <r>
      <rPr>
        <sz val="10"/>
        <color theme="1"/>
        <rFont val="Times New Roman"/>
        <family val="1"/>
      </rPr>
      <t xml:space="preserve">Net P/L = 0 </t>
    </r>
    <r>
      <rPr>
        <sz val="10"/>
        <color theme="1"/>
        <rFont val="Times New Roman"/>
        <family val="2"/>
      </rPr>
      <t>after considering both the option premium and hedge cost.</t>
    </r>
  </si>
  <si>
    <t>For the option strategy:</t>
  </si>
  <si>
    <t>This helps assess at which price level the investor neither profits nor loses after hedging.</t>
  </si>
  <si>
    <t>The stock and futures P/L were summed to analyse the combined effect.</t>
  </si>
  <si>
    <t>Breakeven Price = Strike Price + Premium Paid (for Calls)</t>
  </si>
  <si>
    <t>All calculations were dynamically linked in Excel using cell references, ensuring real-time updates across sheets when market inputs or assumptions change.</t>
  </si>
  <si>
    <t>Breakeven Price = Strike Price − Premium Paid (for Puts)</t>
  </si>
  <si>
    <t>9. CONCLUSION</t>
  </si>
  <si>
    <t>The hedging analysis demonstrates that futures effectively neutralized price risk, resulting in near-constant net returns, while options provided asymmetric protection, which limited the downside losses and retaining upside potential. Ashok Leyland’s hedge yielded stable profits, whereas L&amp;T’s minor loss highlights contract size sensitivity. Overall, both strategies reduced portfolio volatility and safeguarded Mr. A’s equity exposure under varying market conditions.</t>
  </si>
  <si>
    <t>10. REFERENCES</t>
  </si>
  <si>
    <t>1) National Stock Exchange of India (NSE)</t>
  </si>
  <si>
    <t>Futures and Options data for Ashok Leyland and L&amp;T, as on 28th October 2025.</t>
  </si>
  <si>
    <t>2) Company Financial Information</t>
  </si>
  <si>
    <t>Historical stock prices and equity details accessed via NSE equity section.</t>
  </si>
  <si>
    <t>3) Investopedia &amp; NSE Derivatives Module</t>
  </si>
  <si>
    <t>Conceptual understanding of hedging strategies, payoff diagrams, and breakeven analysis.</t>
  </si>
  <si>
    <t>https://www.investopedia.com</t>
  </si>
  <si>
    <t>https://nseindia.com/learn/ncfm</t>
  </si>
  <si>
    <t>https://www.nseindia.com/</t>
  </si>
  <si>
    <t>5. Option Hedge P/L:</t>
  </si>
  <si>
    <t>7. BREAKEVEN &amp; P/L OPTION HEDGE</t>
  </si>
  <si>
    <t>Objective:</t>
  </si>
  <si>
    <t>Call Premium</t>
  </si>
  <si>
    <t>Strike (Put)</t>
  </si>
  <si>
    <t>Strike (Call)</t>
  </si>
  <si>
    <t>1. Inputs: Linked from the Market Data Sheet</t>
  </si>
  <si>
    <t>2. Breakeven Point Calculation</t>
  </si>
  <si>
    <t>Hedge type</t>
  </si>
  <si>
    <t>Formula</t>
  </si>
  <si>
    <t>Call Option</t>
  </si>
  <si>
    <t xml:space="preserve"> =Strike Price + Premium Paid</t>
  </si>
  <si>
    <t xml:space="preserve"> =Strike Price - Premium Paid</t>
  </si>
  <si>
    <t>Above this - Profit zone.</t>
  </si>
  <si>
    <t>Below this - Profit zone.</t>
  </si>
  <si>
    <t>Call Breakeven Point</t>
  </si>
  <si>
    <t>Put Breakeven Point</t>
  </si>
  <si>
    <t>3. Option Payoff Calculation</t>
  </si>
  <si>
    <t>Call Option Payoff</t>
  </si>
  <si>
    <t>Put Option Payoff</t>
  </si>
  <si>
    <t>4. Stock P/L (Unhedged Exposure)</t>
  </si>
  <si>
    <t>Stock P/L</t>
  </si>
  <si>
    <t>5. Option P/L and Net P/L Computation</t>
  </si>
  <si>
    <t>No: of Contracts</t>
  </si>
  <si>
    <t>Put Option (Protective Put)</t>
  </si>
  <si>
    <t>Net P/L</t>
  </si>
  <si>
    <t>6. Breakeven Identification &amp; Interpretation</t>
  </si>
  <si>
    <t>Type</t>
  </si>
  <si>
    <t>Option only - Breakeven Point</t>
  </si>
  <si>
    <t>Meaning</t>
  </si>
  <si>
    <t>Breakeven Point</t>
  </si>
  <si>
    <t xml:space="preserve"> =Strike-Premium</t>
  </si>
  <si>
    <t xml:space="preserve"> =Buy Price + Premium</t>
  </si>
  <si>
    <t>Price where option alone recovers premium.</t>
  </si>
  <si>
    <t>Combined position starts making net gains above this level.</t>
  </si>
  <si>
    <t xml:space="preserve">To calculate the breakeven points and net P/L for both Call and Put Options hedges, reflecting real NSE premiums and spot levels as of 28th October 2025. </t>
  </si>
  <si>
    <t xml:space="preserve">There will be two breakeven per stock - one for the call hedge and one for the put hedge. </t>
  </si>
  <si>
    <t>Protective Put Breakeven Point</t>
  </si>
  <si>
    <t>Option hedges define clear breakeven levels and cap downside risk. Protective puts secure a minimum loss or profit threshold while retaining upside potential, confirming efficient portfolio risk control for Mr. A.</t>
  </si>
  <si>
    <t>The breakeven levels demarcate where option premium cost is recovered. Call hedges protect upward gains, while Put hedges guard against downside risk. Combining both gives the investor a defined risk-return profile across price movements.</t>
  </si>
  <si>
    <t>8. Interpretation</t>
  </si>
  <si>
    <t>7. Summary Table</t>
  </si>
  <si>
    <t>Profit Trend</t>
  </si>
  <si>
    <t>Comments</t>
  </si>
  <si>
    <t>Call</t>
  </si>
  <si>
    <t>Put</t>
  </si>
  <si>
    <t>Profits arises above ₹150.05.</t>
  </si>
  <si>
    <t>Profits arises above 3,926.30.</t>
  </si>
  <si>
    <t>Effective upward hedge.</t>
  </si>
  <si>
    <t>Downside protection.</t>
  </si>
  <si>
    <t>Upward hedge effective.</t>
  </si>
  <si>
    <t>Profits arises below ₹140.70.</t>
  </si>
  <si>
    <t>Profits arises below ₹3,924.70.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</si>
</sst>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43" formatCode="_ * #,##0.00_ ;_ * \-#,##0.00_ ;_ * &quot;-&quot;??_ ;_ @_ "/>
    <numFmt numFmtId="164" formatCode="0.000%"/>
  </numFmts>
  <fonts count="14" x14ac:knownFonts="1">
    <font>
      <sz val="10"/>
      <color theme="1"/>
      <name val="Times New Roman"/>
      <family val="2"/>
    </font>
    <font>
      <sz val="10"/>
      <color theme="1"/>
      <name val="Times New Roman"/>
      <family val="2"/>
    </font>
    <font>
      <b/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0"/>
      <name val="Times New Roman"/>
      <family val="2"/>
    </font>
    <font>
      <b/>
      <u/>
      <sz val="10"/>
      <color theme="0"/>
      <name val="Times New Roman"/>
      <family val="1"/>
    </font>
    <font>
      <b/>
      <u/>
      <sz val="10"/>
      <name val="Times New Roman"/>
      <family val="1"/>
    </font>
    <font>
      <b/>
      <sz val="16"/>
      <name val="Times New Roman"/>
      <family val="1"/>
    </font>
    <font>
      <b/>
      <sz val="16"/>
      <color theme="0"/>
      <name val="Times New Roman"/>
      <family val="1"/>
    </font>
    <font>
      <b/>
      <sz val="10"/>
      <color theme="1"/>
      <name val="Times New Roman"/>
      <family val="2"/>
    </font>
    <font>
      <b/>
      <u/>
      <sz val="10"/>
      <color rgb="FF0070C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87">
    <xf numFmtId="0" fontId="0" fillId="0" borderId="0" xfId="0"/>
    <xf numFmtId="0" fontId="0" fillId="0" borderId="1" xfId="0" applyBorder="1"/>
    <xf numFmtId="0" fontId="0" fillId="2" borderId="0" xfId="0" applyFill="1"/>
    <xf numFmtId="0" fontId="2" fillId="0" borderId="1" xfId="0" applyFont="1" applyBorder="1" applyAlignment="1">
      <alignment horizontal="center"/>
    </xf>
    <xf numFmtId="0" fontId="2" fillId="4" borderId="1" xfId="0" applyFont="1" applyFill="1" applyBorder="1"/>
    <xf numFmtId="0" fontId="3" fillId="5" borderId="1" xfId="0" applyFont="1" applyFill="1" applyBorder="1"/>
    <xf numFmtId="0" fontId="4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4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horizontal="centerContinuous" vertical="center"/>
    </xf>
    <xf numFmtId="0" fontId="4" fillId="2" borderId="0" xfId="0" applyFont="1" applyFill="1" applyAlignment="1">
      <alignment vertical="center"/>
    </xf>
    <xf numFmtId="0" fontId="2" fillId="4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43" fontId="0" fillId="0" borderId="1" xfId="0" applyNumberFormat="1" applyBorder="1"/>
    <xf numFmtId="8" fontId="0" fillId="0" borderId="1" xfId="0" applyNumberFormat="1" applyBorder="1"/>
    <xf numFmtId="164" fontId="0" fillId="0" borderId="1" xfId="2" applyNumberFormat="1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7" xfId="0" applyFont="1" applyBorder="1"/>
    <xf numFmtId="0" fontId="4" fillId="0" borderId="7" xfId="0" applyFont="1" applyBorder="1"/>
    <xf numFmtId="0" fontId="4" fillId="0" borderId="9" xfId="0" applyFont="1" applyBorder="1"/>
    <xf numFmtId="0" fontId="8" fillId="9" borderId="1" xfId="3" quotePrefix="1" applyFont="1" applyFill="1" applyBorder="1" applyAlignment="1">
      <alignment horizontal="left"/>
    </xf>
    <xf numFmtId="0" fontId="9" fillId="3" borderId="1" xfId="3" quotePrefix="1" applyFont="1" applyFill="1" applyBorder="1" applyAlignment="1">
      <alignment horizontal="left"/>
    </xf>
    <xf numFmtId="0" fontId="9" fillId="8" borderId="1" xfId="3" quotePrefix="1" applyFont="1" applyFill="1" applyBorder="1" applyAlignment="1">
      <alignment horizontal="left"/>
    </xf>
    <xf numFmtId="0" fontId="9" fillId="10" borderId="1" xfId="3" quotePrefix="1" applyFont="1" applyFill="1" applyBorder="1" applyAlignment="1">
      <alignment horizontal="left"/>
    </xf>
    <xf numFmtId="0" fontId="9" fillId="11" borderId="1" xfId="3" quotePrefix="1" applyFont="1" applyFill="1" applyBorder="1" applyAlignment="1">
      <alignment horizontal="left"/>
    </xf>
    <xf numFmtId="0" fontId="9" fillId="12" borderId="1" xfId="3" quotePrefix="1" applyFont="1" applyFill="1" applyBorder="1" applyAlignment="1">
      <alignment horizontal="left"/>
    </xf>
    <xf numFmtId="0" fontId="9" fillId="13" borderId="1" xfId="3" quotePrefix="1" applyFont="1" applyFill="1" applyBorder="1" applyAlignment="1">
      <alignment horizontal="left"/>
    </xf>
    <xf numFmtId="0" fontId="9" fillId="14" borderId="1" xfId="3" quotePrefix="1" applyFont="1" applyFill="1" applyBorder="1" applyAlignment="1">
      <alignment horizontal="left"/>
    </xf>
    <xf numFmtId="0" fontId="9" fillId="15" borderId="1" xfId="3" quotePrefix="1" applyFont="1" applyFill="1" applyBorder="1" applyAlignment="1">
      <alignment horizontal="left"/>
    </xf>
    <xf numFmtId="0" fontId="9" fillId="16" borderId="1" xfId="3" quotePrefix="1" applyFon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/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/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/>
    <xf numFmtId="0" fontId="2" fillId="14" borderId="1" xfId="0" applyFont="1" applyFill="1" applyBorder="1" applyAlignment="1">
      <alignment horizontal="center"/>
    </xf>
    <xf numFmtId="0" fontId="2" fillId="14" borderId="1" xfId="0" applyFont="1" applyFill="1" applyBorder="1"/>
    <xf numFmtId="0" fontId="2" fillId="15" borderId="1" xfId="0" applyFont="1" applyFill="1" applyBorder="1" applyAlignment="1">
      <alignment horizontal="center"/>
    </xf>
    <xf numFmtId="0" fontId="2" fillId="15" borderId="1" xfId="0" applyFont="1" applyFill="1" applyBorder="1"/>
    <xf numFmtId="0" fontId="2" fillId="16" borderId="1" xfId="0" applyFont="1" applyFill="1" applyBorder="1" applyAlignment="1">
      <alignment horizontal="center"/>
    </xf>
    <xf numFmtId="0" fontId="2" fillId="16" borderId="1" xfId="0" applyFont="1" applyFill="1" applyBorder="1"/>
    <xf numFmtId="0" fontId="4" fillId="0" borderId="1" xfId="0" applyFont="1" applyBorder="1" applyAlignment="1">
      <alignment horizontal="left" vertical="center"/>
    </xf>
    <xf numFmtId="8" fontId="4" fillId="0" borderId="1" xfId="0" applyNumberFormat="1" applyFont="1" applyBorder="1" applyAlignment="1">
      <alignment horizontal="right" vertical="center"/>
    </xf>
    <xf numFmtId="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8" fontId="0" fillId="0" borderId="1" xfId="1" applyNumberFormat="1" applyFont="1" applyBorder="1"/>
    <xf numFmtId="0" fontId="4" fillId="0" borderId="1" xfId="0" applyFont="1" applyBorder="1"/>
    <xf numFmtId="8" fontId="2" fillId="0" borderId="1" xfId="0" applyNumberFormat="1" applyFont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8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8" fontId="0" fillId="0" borderId="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8" fontId="0" fillId="0" borderId="8" xfId="0" applyNumberFormat="1" applyBorder="1"/>
    <xf numFmtId="8" fontId="0" fillId="0" borderId="0" xfId="0" applyNumberFormat="1" applyAlignment="1">
      <alignment horizontal="center"/>
    </xf>
    <xf numFmtId="0" fontId="12" fillId="7" borderId="5" xfId="0" applyFont="1" applyFill="1" applyBorder="1" applyAlignment="1">
      <alignment horizontal="left" vertical="center"/>
    </xf>
    <xf numFmtId="0" fontId="12" fillId="7" borderId="12" xfId="0" applyFont="1" applyFill="1" applyBorder="1" applyAlignment="1">
      <alignment horizontal="left" vertical="center"/>
    </xf>
    <xf numFmtId="0" fontId="12" fillId="7" borderId="6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13" fillId="0" borderId="7" xfId="3" applyFont="1" applyBorder="1"/>
    <xf numFmtId="0" fontId="13" fillId="0" borderId="9" xfId="3" applyFont="1" applyBorder="1"/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1" fillId="9" borderId="5" xfId="0" applyFont="1" applyFill="1" applyBorder="1" applyAlignment="1">
      <alignment horizontal="left" vertical="center"/>
    </xf>
    <xf numFmtId="0" fontId="11" fillId="9" borderId="12" xfId="0" applyFont="1" applyFill="1" applyBorder="1" applyAlignment="1">
      <alignment horizontal="left" vertical="center"/>
    </xf>
    <xf numFmtId="0" fontId="11" fillId="9" borderId="6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left"/>
    </xf>
    <xf numFmtId="0" fontId="2" fillId="7" borderId="12" xfId="0" applyFont="1" applyFill="1" applyBorder="1" applyAlignment="1">
      <alignment horizontal="left"/>
    </xf>
    <xf numFmtId="0" fontId="2" fillId="7" borderId="6" xfId="0" applyFont="1" applyFill="1" applyBorder="1" applyAlignment="1">
      <alignment horizontal="left"/>
    </xf>
    <xf numFmtId="0" fontId="6" fillId="8" borderId="13" xfId="0" applyFont="1" applyFill="1" applyBorder="1" applyAlignment="1">
      <alignment horizontal="left"/>
    </xf>
    <xf numFmtId="0" fontId="6" fillId="8" borderId="14" xfId="0" applyFont="1" applyFill="1" applyBorder="1" applyAlignment="1">
      <alignment horizontal="left"/>
    </xf>
    <xf numFmtId="0" fontId="6" fillId="8" borderId="15" xfId="0" applyFont="1" applyFill="1" applyBorder="1" applyAlignment="1">
      <alignment horizontal="left"/>
    </xf>
    <xf numFmtId="0" fontId="2" fillId="6" borderId="5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10" fillId="16" borderId="13" xfId="0" applyFont="1" applyFill="1" applyBorder="1" applyAlignment="1">
      <alignment horizontal="left" vertical="center"/>
    </xf>
    <xf numFmtId="0" fontId="10" fillId="16" borderId="14" xfId="0" applyFont="1" applyFill="1" applyBorder="1" applyAlignment="1">
      <alignment horizontal="left" vertical="center"/>
    </xf>
    <xf numFmtId="0" fontId="10" fillId="16" borderId="15" xfId="0" applyFont="1" applyFill="1" applyBorder="1" applyAlignment="1">
      <alignment horizontal="left" vertical="center"/>
    </xf>
    <xf numFmtId="0" fontId="2" fillId="10" borderId="5" xfId="0" applyFont="1" applyFill="1" applyBorder="1" applyAlignment="1">
      <alignment horizontal="left" vertical="center"/>
    </xf>
    <xf numFmtId="0" fontId="2" fillId="10" borderId="12" xfId="0" applyFont="1" applyFill="1" applyBorder="1" applyAlignment="1">
      <alignment horizontal="left" vertical="center"/>
    </xf>
    <xf numFmtId="0" fontId="2" fillId="10" borderId="6" xfId="0" applyFont="1" applyFill="1" applyBorder="1" applyAlignment="1">
      <alignment horizontal="left" vertical="center"/>
    </xf>
    <xf numFmtId="0" fontId="2" fillId="17" borderId="13" xfId="0" applyFont="1" applyFill="1" applyBorder="1" applyAlignment="1">
      <alignment horizontal="center" vertical="center"/>
    </xf>
    <xf numFmtId="0" fontId="2" fillId="17" borderId="14" xfId="0" applyFont="1" applyFill="1" applyBorder="1" applyAlignment="1">
      <alignment horizontal="center" vertical="center"/>
    </xf>
    <xf numFmtId="0" fontId="2" fillId="17" borderId="15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2" fillId="17" borderId="10" xfId="0" applyFont="1" applyFill="1" applyBorder="1" applyAlignment="1">
      <alignment horizontal="center" vertical="center"/>
    </xf>
    <xf numFmtId="0" fontId="2" fillId="17" borderId="1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17" borderId="12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2" fillId="18" borderId="1" xfId="0" applyFont="1" applyFill="1" applyBorder="1"/>
    <xf numFmtId="0" fontId="6" fillId="12" borderId="1" xfId="0" applyFont="1" applyFill="1" applyBorder="1" applyAlignment="1">
      <alignment horizontal="left"/>
    </xf>
    <xf numFmtId="0" fontId="2" fillId="19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/>
    </xf>
    <xf numFmtId="0" fontId="12" fillId="7" borderId="12" xfId="0" applyFont="1" applyFill="1" applyBorder="1" applyAlignment="1">
      <alignment horizontal="left" vertical="center"/>
    </xf>
    <xf numFmtId="0" fontId="12" fillId="7" borderId="6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0" borderId="13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6" fillId="16" borderId="1" xfId="0" applyFont="1" applyFill="1" applyBorder="1" applyAlignment="1">
      <alignment horizontal="left" vertical="center"/>
    </xf>
    <xf numFmtId="0" fontId="12" fillId="17" borderId="5" xfId="0" applyFont="1" applyFill="1" applyBorder="1" applyAlignment="1">
      <alignment horizontal="left" vertical="center"/>
    </xf>
    <xf numFmtId="0" fontId="12" fillId="17" borderId="12" xfId="0" applyFont="1" applyFill="1" applyBorder="1" applyAlignment="1">
      <alignment horizontal="left" vertical="center"/>
    </xf>
    <xf numFmtId="0" fontId="12" fillId="17" borderId="6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8" fontId="0" fillId="0" borderId="1" xfId="0" applyNumberFormat="1" applyFill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/>
    </xf>
    <xf numFmtId="8" fontId="0" fillId="0" borderId="0" xfId="0" applyNumberFormat="1" applyBorder="1" applyAlignment="1">
      <alignment horizontal="center" vertical="center"/>
    </xf>
    <xf numFmtId="8" fontId="4" fillId="0" borderId="1" xfId="0" applyNumberFormat="1" applyFont="1" applyFill="1" applyBorder="1" applyAlignment="1">
      <alignment vertical="center"/>
    </xf>
    <xf numFmtId="0" fontId="0" fillId="0" borderId="14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8" fontId="0" fillId="0" borderId="7" xfId="0" applyNumberForma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ASHOK LEYLAND - OPTIONS</a:t>
            </a:r>
            <a:r>
              <a:rPr lang="en-US" baseline="0"/>
              <a:t> HEDGE PAYOFF DIAGRAM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 Payoff Diagram'!$F$6</c:f>
              <c:strCache>
                <c:ptCount val="1"/>
                <c:pt idx="0">
                  <c:v>Net P/L (Stock + Options) (₹)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'6. Payoff Diagram'!$A$7:$A$37</c:f>
              <c:numCache>
                <c:formatCode>"₹"#,##0.00_);[Red]\("₹"#,##0.00\)</c:formatCode>
                <c:ptCount val="31"/>
                <c:pt idx="0">
                  <c:v>119.238</c:v>
                </c:pt>
                <c:pt idx="1">
                  <c:v>120.6408</c:v>
                </c:pt>
                <c:pt idx="2">
                  <c:v>122.0436</c:v>
                </c:pt>
                <c:pt idx="3">
                  <c:v>123.4464</c:v>
                </c:pt>
                <c:pt idx="4">
                  <c:v>124.8492</c:v>
                </c:pt>
                <c:pt idx="5">
                  <c:v>126.25200000000001</c:v>
                </c:pt>
                <c:pt idx="6">
                  <c:v>127.65479999999999</c:v>
                </c:pt>
                <c:pt idx="7">
                  <c:v>129.05759999999998</c:v>
                </c:pt>
                <c:pt idx="8">
                  <c:v>130.46039999999996</c:v>
                </c:pt>
                <c:pt idx="9">
                  <c:v>131.86319999999998</c:v>
                </c:pt>
                <c:pt idx="10">
                  <c:v>133.26599999999999</c:v>
                </c:pt>
                <c:pt idx="11">
                  <c:v>134.6688</c:v>
                </c:pt>
                <c:pt idx="12">
                  <c:v>136.07159999999999</c:v>
                </c:pt>
                <c:pt idx="13">
                  <c:v>137.4744</c:v>
                </c:pt>
                <c:pt idx="14">
                  <c:v>138.87719999999999</c:v>
                </c:pt>
                <c:pt idx="15">
                  <c:v>140.28</c:v>
                </c:pt>
                <c:pt idx="16">
                  <c:v>141.68280000000001</c:v>
                </c:pt>
                <c:pt idx="17">
                  <c:v>143.0856</c:v>
                </c:pt>
                <c:pt idx="18">
                  <c:v>144.48840000000001</c:v>
                </c:pt>
                <c:pt idx="19">
                  <c:v>145.8912</c:v>
                </c:pt>
                <c:pt idx="20">
                  <c:v>147.29400000000001</c:v>
                </c:pt>
                <c:pt idx="21">
                  <c:v>148.6968</c:v>
                </c:pt>
                <c:pt idx="22">
                  <c:v>150.09960000000001</c:v>
                </c:pt>
                <c:pt idx="23">
                  <c:v>151.50240000000002</c:v>
                </c:pt>
                <c:pt idx="24">
                  <c:v>152.90520000000001</c:v>
                </c:pt>
                <c:pt idx="25">
                  <c:v>154.30800000000002</c:v>
                </c:pt>
                <c:pt idx="26">
                  <c:v>155.71080000000001</c:v>
                </c:pt>
                <c:pt idx="27">
                  <c:v>157.11360000000002</c:v>
                </c:pt>
                <c:pt idx="28">
                  <c:v>158.51639999999998</c:v>
                </c:pt>
                <c:pt idx="29">
                  <c:v>159.91920000000002</c:v>
                </c:pt>
                <c:pt idx="30">
                  <c:v>161.322</c:v>
                </c:pt>
              </c:numCache>
            </c:numRef>
          </c:cat>
          <c:val>
            <c:numRef>
              <c:f>'6. Payoff Diagram'!$F$7:$F$37</c:f>
              <c:numCache>
                <c:formatCode>"₹"#,##0.00_);[Red]\("₹"#,##0.00\)</c:formatCode>
                <c:ptCount val="31"/>
                <c:pt idx="0">
                  <c:v>48599.999999999985</c:v>
                </c:pt>
                <c:pt idx="1">
                  <c:v>48599.999999999985</c:v>
                </c:pt>
                <c:pt idx="2">
                  <c:v>48599.999999999985</c:v>
                </c:pt>
                <c:pt idx="3">
                  <c:v>48600.000000000015</c:v>
                </c:pt>
                <c:pt idx="4">
                  <c:v>48599.999999999985</c:v>
                </c:pt>
                <c:pt idx="5">
                  <c:v>48600</c:v>
                </c:pt>
                <c:pt idx="6">
                  <c:v>48599.999999999993</c:v>
                </c:pt>
                <c:pt idx="7">
                  <c:v>48599.999999999993</c:v>
                </c:pt>
                <c:pt idx="8">
                  <c:v>48599.999999999993</c:v>
                </c:pt>
                <c:pt idx="9">
                  <c:v>48600</c:v>
                </c:pt>
                <c:pt idx="10">
                  <c:v>48599.999999999993</c:v>
                </c:pt>
                <c:pt idx="11">
                  <c:v>48599.999999999985</c:v>
                </c:pt>
                <c:pt idx="12">
                  <c:v>48600</c:v>
                </c:pt>
                <c:pt idx="13">
                  <c:v>48599.999999999993</c:v>
                </c:pt>
                <c:pt idx="14">
                  <c:v>48599.999999999993</c:v>
                </c:pt>
                <c:pt idx="15">
                  <c:v>48599.999999999993</c:v>
                </c:pt>
                <c:pt idx="16">
                  <c:v>48599.999999999993</c:v>
                </c:pt>
                <c:pt idx="17">
                  <c:v>48599.999999999993</c:v>
                </c:pt>
                <c:pt idx="18">
                  <c:v>48599.999999999993</c:v>
                </c:pt>
                <c:pt idx="19">
                  <c:v>48599.999999999993</c:v>
                </c:pt>
                <c:pt idx="20">
                  <c:v>48599.999999999993</c:v>
                </c:pt>
                <c:pt idx="21">
                  <c:v>48600</c:v>
                </c:pt>
                <c:pt idx="22">
                  <c:v>49098.000000000044</c:v>
                </c:pt>
                <c:pt idx="23">
                  <c:v>56112.000000000109</c:v>
                </c:pt>
                <c:pt idx="24">
                  <c:v>63126.000000000036</c:v>
                </c:pt>
                <c:pt idx="25">
                  <c:v>70140.000000000102</c:v>
                </c:pt>
                <c:pt idx="26">
                  <c:v>77154.000000000029</c:v>
                </c:pt>
                <c:pt idx="27">
                  <c:v>84168.000000000087</c:v>
                </c:pt>
                <c:pt idx="28">
                  <c:v>91181.999999999869</c:v>
                </c:pt>
                <c:pt idx="29">
                  <c:v>98196.000000000087</c:v>
                </c:pt>
                <c:pt idx="30">
                  <c:v>105210.00000000001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42-47AA-93FA-CE541C09E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5531024"/>
        <c:axId val="565530064"/>
      </c:lineChart>
      <c:catAx>
        <c:axId val="565531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SPOT PRICE 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30064"/>
        <c:crosses val="autoZero"/>
        <c:auto val="1"/>
        <c:lblAlgn val="ctr"/>
        <c:lblOffset val="100"/>
        <c:noMultiLvlLbl val="0"/>
      </c:catAx>
      <c:valAx>
        <c:axId val="5655300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PROFIT/LOSS USING OPTIONS HEDGE</a:t>
                </a:r>
                <a:r>
                  <a:rPr lang="en-IN" baseline="0"/>
                  <a:t> ₹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3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ASHOK LEYLAND - FUTURES HEDGE PAYOFF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 Payoff Diagram'!$D$6</c:f>
              <c:strCache>
                <c:ptCount val="1"/>
                <c:pt idx="0">
                  <c:v>Net P/L (Stock + Futures) (₹)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numRef>
              <c:f>'6. Payoff Diagram'!$A$7:$A$37</c:f>
              <c:numCache>
                <c:formatCode>"₹"#,##0.00_);[Red]\("₹"#,##0.00\)</c:formatCode>
                <c:ptCount val="31"/>
                <c:pt idx="0">
                  <c:v>119.238</c:v>
                </c:pt>
                <c:pt idx="1">
                  <c:v>120.6408</c:v>
                </c:pt>
                <c:pt idx="2">
                  <c:v>122.0436</c:v>
                </c:pt>
                <c:pt idx="3">
                  <c:v>123.4464</c:v>
                </c:pt>
                <c:pt idx="4">
                  <c:v>124.8492</c:v>
                </c:pt>
                <c:pt idx="5">
                  <c:v>126.25200000000001</c:v>
                </c:pt>
                <c:pt idx="6">
                  <c:v>127.65479999999999</c:v>
                </c:pt>
                <c:pt idx="7">
                  <c:v>129.05759999999998</c:v>
                </c:pt>
                <c:pt idx="8">
                  <c:v>130.46039999999996</c:v>
                </c:pt>
                <c:pt idx="9">
                  <c:v>131.86319999999998</c:v>
                </c:pt>
                <c:pt idx="10">
                  <c:v>133.26599999999999</c:v>
                </c:pt>
                <c:pt idx="11">
                  <c:v>134.6688</c:v>
                </c:pt>
                <c:pt idx="12">
                  <c:v>136.07159999999999</c:v>
                </c:pt>
                <c:pt idx="13">
                  <c:v>137.4744</c:v>
                </c:pt>
                <c:pt idx="14">
                  <c:v>138.87719999999999</c:v>
                </c:pt>
                <c:pt idx="15">
                  <c:v>140.28</c:v>
                </c:pt>
                <c:pt idx="16">
                  <c:v>141.68280000000001</c:v>
                </c:pt>
                <c:pt idx="17">
                  <c:v>143.0856</c:v>
                </c:pt>
                <c:pt idx="18">
                  <c:v>144.48840000000001</c:v>
                </c:pt>
                <c:pt idx="19">
                  <c:v>145.8912</c:v>
                </c:pt>
                <c:pt idx="20">
                  <c:v>147.29400000000001</c:v>
                </c:pt>
                <c:pt idx="21">
                  <c:v>148.6968</c:v>
                </c:pt>
                <c:pt idx="22">
                  <c:v>150.09960000000001</c:v>
                </c:pt>
                <c:pt idx="23">
                  <c:v>151.50240000000002</c:v>
                </c:pt>
                <c:pt idx="24">
                  <c:v>152.90520000000001</c:v>
                </c:pt>
                <c:pt idx="25">
                  <c:v>154.30800000000002</c:v>
                </c:pt>
                <c:pt idx="26">
                  <c:v>155.71080000000001</c:v>
                </c:pt>
                <c:pt idx="27">
                  <c:v>157.11360000000002</c:v>
                </c:pt>
                <c:pt idx="28">
                  <c:v>158.51639999999998</c:v>
                </c:pt>
                <c:pt idx="29">
                  <c:v>159.91920000000002</c:v>
                </c:pt>
                <c:pt idx="30">
                  <c:v>161.322</c:v>
                </c:pt>
              </c:numCache>
            </c:numRef>
          </c:cat>
          <c:val>
            <c:numRef>
              <c:f>'6. Payoff Diagram'!$D$7:$D$37</c:f>
              <c:numCache>
                <c:formatCode>"₹"#,##0.00_);[Red]\("₹"#,##0.00\)</c:formatCode>
                <c:ptCount val="31"/>
                <c:pt idx="0">
                  <c:v>1149.9999999999418</c:v>
                </c:pt>
                <c:pt idx="1">
                  <c:v>1149.9999999999418</c:v>
                </c:pt>
                <c:pt idx="2">
                  <c:v>1149.9999999999563</c:v>
                </c:pt>
                <c:pt idx="3">
                  <c:v>1149.9999999999563</c:v>
                </c:pt>
                <c:pt idx="4">
                  <c:v>1149.9999999999418</c:v>
                </c:pt>
                <c:pt idx="5">
                  <c:v>1149.9999999999563</c:v>
                </c:pt>
                <c:pt idx="6">
                  <c:v>1149.9999999999491</c:v>
                </c:pt>
                <c:pt idx="7">
                  <c:v>1149.9999999999491</c:v>
                </c:pt>
                <c:pt idx="8">
                  <c:v>1149.9999999999491</c:v>
                </c:pt>
                <c:pt idx="9">
                  <c:v>1149.9999999999491</c:v>
                </c:pt>
                <c:pt idx="10">
                  <c:v>1149.9999999999491</c:v>
                </c:pt>
                <c:pt idx="11">
                  <c:v>1149.9999999999491</c:v>
                </c:pt>
                <c:pt idx="12">
                  <c:v>1149.9999999999491</c:v>
                </c:pt>
                <c:pt idx="13">
                  <c:v>1149.9999999999491</c:v>
                </c:pt>
                <c:pt idx="14">
                  <c:v>1149.9999999999482</c:v>
                </c:pt>
                <c:pt idx="15">
                  <c:v>1149.9999999999488</c:v>
                </c:pt>
                <c:pt idx="16">
                  <c:v>1149.9999999999491</c:v>
                </c:pt>
                <c:pt idx="17">
                  <c:v>1149.9999999999472</c:v>
                </c:pt>
                <c:pt idx="18">
                  <c:v>1149.9999999999491</c:v>
                </c:pt>
                <c:pt idx="19">
                  <c:v>1149.9999999999491</c:v>
                </c:pt>
                <c:pt idx="20">
                  <c:v>1149.9999999999491</c:v>
                </c:pt>
                <c:pt idx="21">
                  <c:v>1149.9999999999491</c:v>
                </c:pt>
                <c:pt idx="22">
                  <c:v>1149.9999999999491</c:v>
                </c:pt>
                <c:pt idx="23">
                  <c:v>1149.9999999999491</c:v>
                </c:pt>
                <c:pt idx="24">
                  <c:v>1149.9999999999491</c:v>
                </c:pt>
                <c:pt idx="25">
                  <c:v>1149.9999999999563</c:v>
                </c:pt>
                <c:pt idx="26">
                  <c:v>1149.9999999999563</c:v>
                </c:pt>
                <c:pt idx="27">
                  <c:v>1149.9999999999418</c:v>
                </c:pt>
                <c:pt idx="28">
                  <c:v>1149.9999999999418</c:v>
                </c:pt>
                <c:pt idx="29">
                  <c:v>1149.9999999999563</c:v>
                </c:pt>
                <c:pt idx="30">
                  <c:v>1149.9999999999563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05-457A-83A3-EE77C5A73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02522688"/>
        <c:axId val="602515968"/>
      </c:lineChart>
      <c:catAx>
        <c:axId val="602522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SPOT PRICE 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515968"/>
        <c:crosses val="autoZero"/>
        <c:auto val="1"/>
        <c:lblAlgn val="ctr"/>
        <c:lblOffset val="100"/>
        <c:noMultiLvlLbl val="0"/>
      </c:catAx>
      <c:valAx>
        <c:axId val="6025159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PROFIT/LOSS USING FUTURES HEDGE 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52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u="none" strike="noStrike" kern="1200" cap="all" spc="100" normalizeH="0" baseline="0">
                <a:solidFill>
                  <a:sysClr val="window" lastClr="FFFFFF"/>
                </a:solidFill>
              </a:rPr>
              <a:t>l&amp;t - FUTURES HEDGE PAYOFF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 Payoff Diagram'!$D$85</c:f>
              <c:strCache>
                <c:ptCount val="1"/>
                <c:pt idx="0">
                  <c:v>Net P/L (Stock + Futures) (₹)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numRef>
              <c:f>'6. Payoff Diagram'!$A$86:$A$116</c:f>
              <c:numCache>
                <c:formatCode>"₹"#,##0.00_);[Red]\("₹"#,##0.00\)</c:formatCode>
                <c:ptCount val="31"/>
                <c:pt idx="0">
                  <c:v>3345.09</c:v>
                </c:pt>
                <c:pt idx="1">
                  <c:v>3384.444</c:v>
                </c:pt>
                <c:pt idx="2">
                  <c:v>3423.7980000000002</c:v>
                </c:pt>
                <c:pt idx="3">
                  <c:v>3463.152</c:v>
                </c:pt>
                <c:pt idx="4">
                  <c:v>3502.5060000000003</c:v>
                </c:pt>
                <c:pt idx="5">
                  <c:v>3541.86</c:v>
                </c:pt>
                <c:pt idx="6">
                  <c:v>3581.2139999999999</c:v>
                </c:pt>
                <c:pt idx="7">
                  <c:v>3620.5679999999998</c:v>
                </c:pt>
                <c:pt idx="8">
                  <c:v>3659.9219999999996</c:v>
                </c:pt>
                <c:pt idx="9">
                  <c:v>3699.2759999999994</c:v>
                </c:pt>
                <c:pt idx="10">
                  <c:v>3738.6299999999997</c:v>
                </c:pt>
                <c:pt idx="11">
                  <c:v>3777.9839999999999</c:v>
                </c:pt>
                <c:pt idx="12">
                  <c:v>3817.3380000000002</c:v>
                </c:pt>
                <c:pt idx="13">
                  <c:v>3856.692</c:v>
                </c:pt>
                <c:pt idx="14">
                  <c:v>3896.0460000000003</c:v>
                </c:pt>
                <c:pt idx="15">
                  <c:v>3935.4</c:v>
                </c:pt>
                <c:pt idx="16">
                  <c:v>3974.7539999999999</c:v>
                </c:pt>
                <c:pt idx="17">
                  <c:v>4014.1080000000002</c:v>
                </c:pt>
                <c:pt idx="18">
                  <c:v>4053.462</c:v>
                </c:pt>
                <c:pt idx="19">
                  <c:v>4092.8160000000003</c:v>
                </c:pt>
                <c:pt idx="20">
                  <c:v>4132.17</c:v>
                </c:pt>
                <c:pt idx="21">
                  <c:v>4171.5240000000003</c:v>
                </c:pt>
                <c:pt idx="22">
                  <c:v>4210.8780000000006</c:v>
                </c:pt>
                <c:pt idx="23">
                  <c:v>4250.232</c:v>
                </c:pt>
                <c:pt idx="24">
                  <c:v>4289.5860000000002</c:v>
                </c:pt>
                <c:pt idx="25">
                  <c:v>4328.9400000000005</c:v>
                </c:pt>
                <c:pt idx="26">
                  <c:v>4368.2940000000008</c:v>
                </c:pt>
                <c:pt idx="27">
                  <c:v>4407.6479999999965</c:v>
                </c:pt>
                <c:pt idx="28">
                  <c:v>4447.0019999999959</c:v>
                </c:pt>
                <c:pt idx="29">
                  <c:v>4486.3559999999961</c:v>
                </c:pt>
                <c:pt idx="30">
                  <c:v>4525.7099999999964</c:v>
                </c:pt>
              </c:numCache>
            </c:numRef>
          </c:cat>
          <c:val>
            <c:numRef>
              <c:f>'6. Payoff Diagram'!$D$86:$D$116</c:f>
              <c:numCache>
                <c:formatCode>"₹"#,##0.00_);[Red]\("₹"#,##0.00\)</c:formatCode>
                <c:ptCount val="31"/>
                <c:pt idx="0">
                  <c:v>-2220.0000000000291</c:v>
                </c:pt>
                <c:pt idx="1">
                  <c:v>-2220.0000000000291</c:v>
                </c:pt>
                <c:pt idx="2">
                  <c:v>-2220.0000000000291</c:v>
                </c:pt>
                <c:pt idx="3">
                  <c:v>-2220.0000000000291</c:v>
                </c:pt>
                <c:pt idx="4">
                  <c:v>-2220.0000000000291</c:v>
                </c:pt>
                <c:pt idx="5">
                  <c:v>-2220.0000000000291</c:v>
                </c:pt>
                <c:pt idx="6">
                  <c:v>-2220.0000000000291</c:v>
                </c:pt>
                <c:pt idx="7">
                  <c:v>-2220.0000000000146</c:v>
                </c:pt>
                <c:pt idx="8">
                  <c:v>-2220.0000000000291</c:v>
                </c:pt>
                <c:pt idx="9">
                  <c:v>-2220.0000000000291</c:v>
                </c:pt>
                <c:pt idx="10">
                  <c:v>-2220.0000000000291</c:v>
                </c:pt>
                <c:pt idx="11">
                  <c:v>-2220.0000000000218</c:v>
                </c:pt>
                <c:pt idx="12">
                  <c:v>-2220.0000000000291</c:v>
                </c:pt>
                <c:pt idx="13">
                  <c:v>-2220.0000000000255</c:v>
                </c:pt>
                <c:pt idx="14">
                  <c:v>-2220.0000000000273</c:v>
                </c:pt>
                <c:pt idx="15">
                  <c:v>-2220.0000000000273</c:v>
                </c:pt>
                <c:pt idx="16">
                  <c:v>-2220.0000000000273</c:v>
                </c:pt>
                <c:pt idx="17">
                  <c:v>-2220.0000000000291</c:v>
                </c:pt>
                <c:pt idx="18">
                  <c:v>-2220.0000000000291</c:v>
                </c:pt>
                <c:pt idx="19">
                  <c:v>-2220.0000000000291</c:v>
                </c:pt>
                <c:pt idx="20">
                  <c:v>-2220.0000000000291</c:v>
                </c:pt>
                <c:pt idx="21">
                  <c:v>-2220.0000000000291</c:v>
                </c:pt>
                <c:pt idx="22">
                  <c:v>-2220.0000000000291</c:v>
                </c:pt>
                <c:pt idx="23">
                  <c:v>-2220.0000000000291</c:v>
                </c:pt>
                <c:pt idx="24">
                  <c:v>-2220.0000000000291</c:v>
                </c:pt>
                <c:pt idx="25">
                  <c:v>-2220.0000000000146</c:v>
                </c:pt>
                <c:pt idx="26">
                  <c:v>-2220.0000000000437</c:v>
                </c:pt>
                <c:pt idx="27">
                  <c:v>-2220.0000000000291</c:v>
                </c:pt>
                <c:pt idx="28">
                  <c:v>-2220.0000000000291</c:v>
                </c:pt>
                <c:pt idx="29">
                  <c:v>-2220</c:v>
                </c:pt>
                <c:pt idx="30">
                  <c:v>-2220.0000000000291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78-4E79-A932-7A382355A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858138560"/>
        <c:axId val="1858142400"/>
      </c:lineChart>
      <c:catAx>
        <c:axId val="185813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kern="1200" baseline="0">
                    <a:solidFill>
                      <a:sysClr val="window" lastClr="FFFFFF"/>
                    </a:solidFill>
                  </a:rPr>
                  <a:t>SPOT PRICE 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142400"/>
        <c:crosses val="autoZero"/>
        <c:auto val="1"/>
        <c:lblAlgn val="ctr"/>
        <c:lblOffset val="100"/>
        <c:noMultiLvlLbl val="0"/>
      </c:catAx>
      <c:valAx>
        <c:axId val="1858142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kern="1200" baseline="0">
                    <a:solidFill>
                      <a:sysClr val="window" lastClr="FFFFFF"/>
                    </a:solidFill>
                  </a:rPr>
                  <a:t>PROFIT/LOSS USING FUTURES HEDGE 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13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L&amp;T- OPTIONS HEDGE PAYOFF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 Payoff Diagram'!$F$85</c:f>
              <c:strCache>
                <c:ptCount val="1"/>
                <c:pt idx="0">
                  <c:v>Net P/L (Stock + Options) (₹)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'6. Payoff Diagram'!$A$86:$A$116</c:f>
              <c:numCache>
                <c:formatCode>"₹"#,##0.00_);[Red]\("₹"#,##0.00\)</c:formatCode>
                <c:ptCount val="31"/>
                <c:pt idx="0">
                  <c:v>3345.09</c:v>
                </c:pt>
                <c:pt idx="1">
                  <c:v>3384.444</c:v>
                </c:pt>
                <c:pt idx="2">
                  <c:v>3423.7980000000002</c:v>
                </c:pt>
                <c:pt idx="3">
                  <c:v>3463.152</c:v>
                </c:pt>
                <c:pt idx="4">
                  <c:v>3502.5060000000003</c:v>
                </c:pt>
                <c:pt idx="5">
                  <c:v>3541.86</c:v>
                </c:pt>
                <c:pt idx="6">
                  <c:v>3581.2139999999999</c:v>
                </c:pt>
                <c:pt idx="7">
                  <c:v>3620.5679999999998</c:v>
                </c:pt>
                <c:pt idx="8">
                  <c:v>3659.9219999999996</c:v>
                </c:pt>
                <c:pt idx="9">
                  <c:v>3699.2759999999994</c:v>
                </c:pt>
                <c:pt idx="10">
                  <c:v>3738.6299999999997</c:v>
                </c:pt>
                <c:pt idx="11">
                  <c:v>3777.9839999999999</c:v>
                </c:pt>
                <c:pt idx="12">
                  <c:v>3817.3380000000002</c:v>
                </c:pt>
                <c:pt idx="13">
                  <c:v>3856.692</c:v>
                </c:pt>
                <c:pt idx="14">
                  <c:v>3896.0460000000003</c:v>
                </c:pt>
                <c:pt idx="15">
                  <c:v>3935.4</c:v>
                </c:pt>
                <c:pt idx="16">
                  <c:v>3974.7539999999999</c:v>
                </c:pt>
                <c:pt idx="17">
                  <c:v>4014.1080000000002</c:v>
                </c:pt>
                <c:pt idx="18">
                  <c:v>4053.462</c:v>
                </c:pt>
                <c:pt idx="19">
                  <c:v>4092.8160000000003</c:v>
                </c:pt>
                <c:pt idx="20">
                  <c:v>4132.17</c:v>
                </c:pt>
                <c:pt idx="21">
                  <c:v>4171.5240000000003</c:v>
                </c:pt>
                <c:pt idx="22">
                  <c:v>4210.8780000000006</c:v>
                </c:pt>
                <c:pt idx="23">
                  <c:v>4250.232</c:v>
                </c:pt>
                <c:pt idx="24">
                  <c:v>4289.5860000000002</c:v>
                </c:pt>
                <c:pt idx="25">
                  <c:v>4328.9400000000005</c:v>
                </c:pt>
                <c:pt idx="26">
                  <c:v>4368.2940000000008</c:v>
                </c:pt>
                <c:pt idx="27">
                  <c:v>4407.6479999999965</c:v>
                </c:pt>
                <c:pt idx="28">
                  <c:v>4447.0019999999959</c:v>
                </c:pt>
                <c:pt idx="29">
                  <c:v>4486.3559999999961</c:v>
                </c:pt>
                <c:pt idx="30">
                  <c:v>4525.7099999999964</c:v>
                </c:pt>
              </c:numCache>
            </c:numRef>
          </c:cat>
          <c:val>
            <c:numRef>
              <c:f>'6. Payoff Diagram'!$F$86:$F$116</c:f>
              <c:numCache>
                <c:formatCode>"₹"#,##0.00_);[Red]\("₹"#,##0.00\)</c:formatCode>
                <c:ptCount val="31"/>
                <c:pt idx="0">
                  <c:v>19379.999999999971</c:v>
                </c:pt>
                <c:pt idx="1">
                  <c:v>19379.999999999971</c:v>
                </c:pt>
                <c:pt idx="2">
                  <c:v>19379.999999999971</c:v>
                </c:pt>
                <c:pt idx="3">
                  <c:v>19379.999999999971</c:v>
                </c:pt>
                <c:pt idx="4">
                  <c:v>19379.999999999956</c:v>
                </c:pt>
                <c:pt idx="5">
                  <c:v>19379.999999999985</c:v>
                </c:pt>
                <c:pt idx="6">
                  <c:v>19379.999999999971</c:v>
                </c:pt>
                <c:pt idx="7">
                  <c:v>19379.999999999985</c:v>
                </c:pt>
                <c:pt idx="8">
                  <c:v>19379.999999999971</c:v>
                </c:pt>
                <c:pt idx="9">
                  <c:v>19379.999999999971</c:v>
                </c:pt>
                <c:pt idx="10">
                  <c:v>19379.999999999971</c:v>
                </c:pt>
                <c:pt idx="11">
                  <c:v>19379.999999999971</c:v>
                </c:pt>
                <c:pt idx="12">
                  <c:v>19379.999999999971</c:v>
                </c:pt>
                <c:pt idx="13">
                  <c:v>19379.999999999971</c:v>
                </c:pt>
                <c:pt idx="14">
                  <c:v>19379.999999999971</c:v>
                </c:pt>
                <c:pt idx="15">
                  <c:v>19379.999999999971</c:v>
                </c:pt>
                <c:pt idx="16">
                  <c:v>19379.999999999971</c:v>
                </c:pt>
                <c:pt idx="17">
                  <c:v>23612.400000000023</c:v>
                </c:pt>
                <c:pt idx="18">
                  <c:v>35418.599999999969</c:v>
                </c:pt>
                <c:pt idx="19">
                  <c:v>47224.800000000047</c:v>
                </c:pt>
                <c:pt idx="20">
                  <c:v>59030.999999999993</c:v>
                </c:pt>
                <c:pt idx="21">
                  <c:v>70837.20000000007</c:v>
                </c:pt>
                <c:pt idx="22">
                  <c:v>82643.400000000154</c:v>
                </c:pt>
                <c:pt idx="23">
                  <c:v>94449.599999999962</c:v>
                </c:pt>
                <c:pt idx="24">
                  <c:v>106255.80000000005</c:v>
                </c:pt>
                <c:pt idx="25">
                  <c:v>118062.00000000013</c:v>
                </c:pt>
                <c:pt idx="26">
                  <c:v>129868.2000000002</c:v>
                </c:pt>
                <c:pt idx="27">
                  <c:v>141674.39999999892</c:v>
                </c:pt>
                <c:pt idx="28">
                  <c:v>153480.59999999873</c:v>
                </c:pt>
                <c:pt idx="29">
                  <c:v>165286.79999999882</c:v>
                </c:pt>
                <c:pt idx="30">
                  <c:v>177092.99999999889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9D-47DA-8D65-4A2CE7529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113600"/>
        <c:axId val="1858111200"/>
      </c:lineChart>
      <c:catAx>
        <c:axId val="185811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kern="1200" baseline="0">
                    <a:solidFill>
                      <a:sysClr val="window" lastClr="FFFFFF"/>
                    </a:solidFill>
                  </a:rPr>
                  <a:t>SPOT PRICE 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111200"/>
        <c:crosses val="autoZero"/>
        <c:auto val="1"/>
        <c:lblAlgn val="ctr"/>
        <c:lblOffset val="100"/>
        <c:noMultiLvlLbl val="0"/>
      </c:catAx>
      <c:valAx>
        <c:axId val="1858111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kern="1200" baseline="0">
                    <a:solidFill>
                      <a:sysClr val="window" lastClr="FFFFFF">
                        <a:lumMod val="75000"/>
                      </a:sysClr>
                    </a:solidFill>
                  </a:rPr>
                  <a:t>PROFIT/LOSS USING OPTIONS HEDGE 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11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cap="none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L&amp;T Option Payoff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'7. Breakeven &amp; PL Option Hedge'!$B$95</c:f>
              <c:strCache>
                <c:ptCount val="1"/>
                <c:pt idx="0">
                  <c:v>Call Option Payoff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'7. Breakeven &amp; PL Option Hedge'!$A$96:$A$146</c:f>
              <c:numCache>
                <c:formatCode>"₹"#,##0.00_);[Red]\("₹"#,##0.00\)</c:formatCode>
                <c:ptCount val="51"/>
                <c:pt idx="0">
                  <c:v>3700</c:v>
                </c:pt>
                <c:pt idx="1">
                  <c:v>3710</c:v>
                </c:pt>
                <c:pt idx="2">
                  <c:v>3720</c:v>
                </c:pt>
                <c:pt idx="3">
                  <c:v>3730</c:v>
                </c:pt>
                <c:pt idx="4">
                  <c:v>3740</c:v>
                </c:pt>
                <c:pt idx="5">
                  <c:v>3750</c:v>
                </c:pt>
                <c:pt idx="6">
                  <c:v>3760</c:v>
                </c:pt>
                <c:pt idx="7">
                  <c:v>3770</c:v>
                </c:pt>
                <c:pt idx="8">
                  <c:v>3780</c:v>
                </c:pt>
                <c:pt idx="9">
                  <c:v>3790</c:v>
                </c:pt>
                <c:pt idx="10">
                  <c:v>3800</c:v>
                </c:pt>
                <c:pt idx="11">
                  <c:v>3810</c:v>
                </c:pt>
                <c:pt idx="12">
                  <c:v>3820</c:v>
                </c:pt>
                <c:pt idx="13">
                  <c:v>3830</c:v>
                </c:pt>
                <c:pt idx="14">
                  <c:v>3840</c:v>
                </c:pt>
                <c:pt idx="15">
                  <c:v>3850</c:v>
                </c:pt>
                <c:pt idx="16">
                  <c:v>3860</c:v>
                </c:pt>
                <c:pt idx="17">
                  <c:v>3870</c:v>
                </c:pt>
                <c:pt idx="18">
                  <c:v>3880</c:v>
                </c:pt>
                <c:pt idx="19">
                  <c:v>3890</c:v>
                </c:pt>
                <c:pt idx="20">
                  <c:v>3900</c:v>
                </c:pt>
                <c:pt idx="21">
                  <c:v>3910</c:v>
                </c:pt>
                <c:pt idx="22">
                  <c:v>3920</c:v>
                </c:pt>
                <c:pt idx="23">
                  <c:v>3930</c:v>
                </c:pt>
                <c:pt idx="24">
                  <c:v>3940</c:v>
                </c:pt>
                <c:pt idx="25">
                  <c:v>3950</c:v>
                </c:pt>
                <c:pt idx="26">
                  <c:v>3960</c:v>
                </c:pt>
                <c:pt idx="27">
                  <c:v>3970</c:v>
                </c:pt>
                <c:pt idx="28">
                  <c:v>3980</c:v>
                </c:pt>
                <c:pt idx="29">
                  <c:v>3990</c:v>
                </c:pt>
                <c:pt idx="30">
                  <c:v>4000</c:v>
                </c:pt>
                <c:pt idx="31">
                  <c:v>4010</c:v>
                </c:pt>
                <c:pt idx="32">
                  <c:v>4020</c:v>
                </c:pt>
                <c:pt idx="33">
                  <c:v>4030</c:v>
                </c:pt>
                <c:pt idx="34">
                  <c:v>4040</c:v>
                </c:pt>
                <c:pt idx="35">
                  <c:v>4050</c:v>
                </c:pt>
                <c:pt idx="36">
                  <c:v>4060</c:v>
                </c:pt>
                <c:pt idx="37">
                  <c:v>4070</c:v>
                </c:pt>
                <c:pt idx="38">
                  <c:v>4080</c:v>
                </c:pt>
                <c:pt idx="39">
                  <c:v>4090</c:v>
                </c:pt>
                <c:pt idx="40">
                  <c:v>4100</c:v>
                </c:pt>
                <c:pt idx="41">
                  <c:v>4110</c:v>
                </c:pt>
                <c:pt idx="42">
                  <c:v>4120</c:v>
                </c:pt>
                <c:pt idx="43">
                  <c:v>4130</c:v>
                </c:pt>
                <c:pt idx="44">
                  <c:v>4140</c:v>
                </c:pt>
                <c:pt idx="45">
                  <c:v>4150</c:v>
                </c:pt>
                <c:pt idx="46">
                  <c:v>4160</c:v>
                </c:pt>
                <c:pt idx="47">
                  <c:v>4170</c:v>
                </c:pt>
                <c:pt idx="48">
                  <c:v>4180</c:v>
                </c:pt>
                <c:pt idx="49">
                  <c:v>4190</c:v>
                </c:pt>
                <c:pt idx="50">
                  <c:v>4200</c:v>
                </c:pt>
              </c:numCache>
            </c:numRef>
          </c:cat>
          <c:val>
            <c:numRef>
              <c:f>'7. Breakeven &amp; PL Option Hedge'!$B$96:$B$146</c:f>
              <c:numCache>
                <c:formatCode>"₹"#,##0.00_);[Red]\("₹"#,##0.00\)</c:formatCode>
                <c:ptCount val="51"/>
                <c:pt idx="0">
                  <c:v>-13890</c:v>
                </c:pt>
                <c:pt idx="1">
                  <c:v>-13890</c:v>
                </c:pt>
                <c:pt idx="2">
                  <c:v>-13890</c:v>
                </c:pt>
                <c:pt idx="3">
                  <c:v>-13890</c:v>
                </c:pt>
                <c:pt idx="4">
                  <c:v>-13890</c:v>
                </c:pt>
                <c:pt idx="5">
                  <c:v>-13890</c:v>
                </c:pt>
                <c:pt idx="6">
                  <c:v>-13890</c:v>
                </c:pt>
                <c:pt idx="7">
                  <c:v>-13890</c:v>
                </c:pt>
                <c:pt idx="8">
                  <c:v>-13890</c:v>
                </c:pt>
                <c:pt idx="9">
                  <c:v>-13890</c:v>
                </c:pt>
                <c:pt idx="10">
                  <c:v>-13890</c:v>
                </c:pt>
                <c:pt idx="11">
                  <c:v>-13890</c:v>
                </c:pt>
                <c:pt idx="12">
                  <c:v>-13890</c:v>
                </c:pt>
                <c:pt idx="13">
                  <c:v>-13890</c:v>
                </c:pt>
                <c:pt idx="14">
                  <c:v>-13890</c:v>
                </c:pt>
                <c:pt idx="15">
                  <c:v>-13890</c:v>
                </c:pt>
                <c:pt idx="16">
                  <c:v>-13890</c:v>
                </c:pt>
                <c:pt idx="17">
                  <c:v>-13890</c:v>
                </c:pt>
                <c:pt idx="18">
                  <c:v>-13890</c:v>
                </c:pt>
                <c:pt idx="19">
                  <c:v>-10890</c:v>
                </c:pt>
                <c:pt idx="20">
                  <c:v>-7890</c:v>
                </c:pt>
                <c:pt idx="21">
                  <c:v>-4890</c:v>
                </c:pt>
                <c:pt idx="22">
                  <c:v>-1890</c:v>
                </c:pt>
                <c:pt idx="23">
                  <c:v>1110</c:v>
                </c:pt>
                <c:pt idx="24">
                  <c:v>4110</c:v>
                </c:pt>
                <c:pt idx="25">
                  <c:v>7110</c:v>
                </c:pt>
                <c:pt idx="26">
                  <c:v>10110</c:v>
                </c:pt>
                <c:pt idx="27">
                  <c:v>13110</c:v>
                </c:pt>
                <c:pt idx="28">
                  <c:v>16110</c:v>
                </c:pt>
                <c:pt idx="29">
                  <c:v>19110</c:v>
                </c:pt>
                <c:pt idx="30">
                  <c:v>22110</c:v>
                </c:pt>
                <c:pt idx="31">
                  <c:v>25110</c:v>
                </c:pt>
                <c:pt idx="32">
                  <c:v>28110</c:v>
                </c:pt>
                <c:pt idx="33">
                  <c:v>31110</c:v>
                </c:pt>
                <c:pt idx="34">
                  <c:v>34110</c:v>
                </c:pt>
                <c:pt idx="35">
                  <c:v>37110</c:v>
                </c:pt>
                <c:pt idx="36">
                  <c:v>40110</c:v>
                </c:pt>
                <c:pt idx="37">
                  <c:v>43110</c:v>
                </c:pt>
                <c:pt idx="38">
                  <c:v>46110</c:v>
                </c:pt>
                <c:pt idx="39">
                  <c:v>49110</c:v>
                </c:pt>
                <c:pt idx="40">
                  <c:v>52110</c:v>
                </c:pt>
                <c:pt idx="41">
                  <c:v>55110</c:v>
                </c:pt>
                <c:pt idx="42">
                  <c:v>58110</c:v>
                </c:pt>
                <c:pt idx="43">
                  <c:v>61110</c:v>
                </c:pt>
                <c:pt idx="44">
                  <c:v>64110</c:v>
                </c:pt>
                <c:pt idx="45">
                  <c:v>67110</c:v>
                </c:pt>
                <c:pt idx="46">
                  <c:v>70110</c:v>
                </c:pt>
                <c:pt idx="47">
                  <c:v>73110</c:v>
                </c:pt>
                <c:pt idx="48">
                  <c:v>76110</c:v>
                </c:pt>
                <c:pt idx="49">
                  <c:v>79110</c:v>
                </c:pt>
                <c:pt idx="50">
                  <c:v>82110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25-409F-9ADA-9997AE026C41}"/>
            </c:ext>
          </c:extLst>
        </c:ser>
        <c:ser>
          <c:idx val="1"/>
          <c:order val="1"/>
          <c:tx>
            <c:strRef>
              <c:f>'7. Breakeven &amp; PL Option Hedge'!$C$95</c:f>
              <c:strCache>
                <c:ptCount val="1"/>
                <c:pt idx="0">
                  <c:v>Put Option Payoff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'7. Breakeven &amp; PL Option Hedge'!$A$96:$A$146</c:f>
              <c:numCache>
                <c:formatCode>"₹"#,##0.00_);[Red]\("₹"#,##0.00\)</c:formatCode>
                <c:ptCount val="51"/>
                <c:pt idx="0">
                  <c:v>3700</c:v>
                </c:pt>
                <c:pt idx="1">
                  <c:v>3710</c:v>
                </c:pt>
                <c:pt idx="2">
                  <c:v>3720</c:v>
                </c:pt>
                <c:pt idx="3">
                  <c:v>3730</c:v>
                </c:pt>
                <c:pt idx="4">
                  <c:v>3740</c:v>
                </c:pt>
                <c:pt idx="5">
                  <c:v>3750</c:v>
                </c:pt>
                <c:pt idx="6">
                  <c:v>3760</c:v>
                </c:pt>
                <c:pt idx="7">
                  <c:v>3770</c:v>
                </c:pt>
                <c:pt idx="8">
                  <c:v>3780</c:v>
                </c:pt>
                <c:pt idx="9">
                  <c:v>3790</c:v>
                </c:pt>
                <c:pt idx="10">
                  <c:v>3800</c:v>
                </c:pt>
                <c:pt idx="11">
                  <c:v>3810</c:v>
                </c:pt>
                <c:pt idx="12">
                  <c:v>3820</c:v>
                </c:pt>
                <c:pt idx="13">
                  <c:v>3830</c:v>
                </c:pt>
                <c:pt idx="14">
                  <c:v>3840</c:v>
                </c:pt>
                <c:pt idx="15">
                  <c:v>3850</c:v>
                </c:pt>
                <c:pt idx="16">
                  <c:v>3860</c:v>
                </c:pt>
                <c:pt idx="17">
                  <c:v>3870</c:v>
                </c:pt>
                <c:pt idx="18">
                  <c:v>3880</c:v>
                </c:pt>
                <c:pt idx="19">
                  <c:v>3890</c:v>
                </c:pt>
                <c:pt idx="20">
                  <c:v>3900</c:v>
                </c:pt>
                <c:pt idx="21">
                  <c:v>3910</c:v>
                </c:pt>
                <c:pt idx="22">
                  <c:v>3920</c:v>
                </c:pt>
                <c:pt idx="23">
                  <c:v>3930</c:v>
                </c:pt>
                <c:pt idx="24">
                  <c:v>3940</c:v>
                </c:pt>
                <c:pt idx="25">
                  <c:v>3950</c:v>
                </c:pt>
                <c:pt idx="26">
                  <c:v>3960</c:v>
                </c:pt>
                <c:pt idx="27">
                  <c:v>3970</c:v>
                </c:pt>
                <c:pt idx="28">
                  <c:v>3980</c:v>
                </c:pt>
                <c:pt idx="29">
                  <c:v>3990</c:v>
                </c:pt>
                <c:pt idx="30">
                  <c:v>4000</c:v>
                </c:pt>
                <c:pt idx="31">
                  <c:v>4010</c:v>
                </c:pt>
                <c:pt idx="32">
                  <c:v>4020</c:v>
                </c:pt>
                <c:pt idx="33">
                  <c:v>4030</c:v>
                </c:pt>
                <c:pt idx="34">
                  <c:v>4040</c:v>
                </c:pt>
                <c:pt idx="35">
                  <c:v>4050</c:v>
                </c:pt>
                <c:pt idx="36">
                  <c:v>4060</c:v>
                </c:pt>
                <c:pt idx="37">
                  <c:v>4070</c:v>
                </c:pt>
                <c:pt idx="38">
                  <c:v>4080</c:v>
                </c:pt>
                <c:pt idx="39">
                  <c:v>4090</c:v>
                </c:pt>
                <c:pt idx="40">
                  <c:v>4100</c:v>
                </c:pt>
                <c:pt idx="41">
                  <c:v>4110</c:v>
                </c:pt>
                <c:pt idx="42">
                  <c:v>4120</c:v>
                </c:pt>
                <c:pt idx="43">
                  <c:v>4130</c:v>
                </c:pt>
                <c:pt idx="44">
                  <c:v>4140</c:v>
                </c:pt>
                <c:pt idx="45">
                  <c:v>4150</c:v>
                </c:pt>
                <c:pt idx="46">
                  <c:v>4160</c:v>
                </c:pt>
                <c:pt idx="47">
                  <c:v>4170</c:v>
                </c:pt>
                <c:pt idx="48">
                  <c:v>4180</c:v>
                </c:pt>
                <c:pt idx="49">
                  <c:v>4190</c:v>
                </c:pt>
                <c:pt idx="50">
                  <c:v>4200</c:v>
                </c:pt>
              </c:numCache>
            </c:numRef>
          </c:cat>
          <c:val>
            <c:numRef>
              <c:f>'7. Breakeven &amp; PL Option Hedge'!$C$96:$C$146</c:f>
              <c:numCache>
                <c:formatCode>"₹"#,##0.00_);[Red]\("₹"#,##0.00\)</c:formatCode>
                <c:ptCount val="51"/>
                <c:pt idx="0">
                  <c:v>67410</c:v>
                </c:pt>
                <c:pt idx="1">
                  <c:v>64410</c:v>
                </c:pt>
                <c:pt idx="2">
                  <c:v>61410</c:v>
                </c:pt>
                <c:pt idx="3">
                  <c:v>58410</c:v>
                </c:pt>
                <c:pt idx="4">
                  <c:v>55410</c:v>
                </c:pt>
                <c:pt idx="5">
                  <c:v>52410</c:v>
                </c:pt>
                <c:pt idx="6">
                  <c:v>49410</c:v>
                </c:pt>
                <c:pt idx="7">
                  <c:v>46410</c:v>
                </c:pt>
                <c:pt idx="8">
                  <c:v>43410</c:v>
                </c:pt>
                <c:pt idx="9">
                  <c:v>40410</c:v>
                </c:pt>
                <c:pt idx="10">
                  <c:v>37410</c:v>
                </c:pt>
                <c:pt idx="11">
                  <c:v>34410</c:v>
                </c:pt>
                <c:pt idx="12">
                  <c:v>31410</c:v>
                </c:pt>
                <c:pt idx="13">
                  <c:v>28410</c:v>
                </c:pt>
                <c:pt idx="14">
                  <c:v>25410</c:v>
                </c:pt>
                <c:pt idx="15">
                  <c:v>22410</c:v>
                </c:pt>
                <c:pt idx="16">
                  <c:v>19410</c:v>
                </c:pt>
                <c:pt idx="17">
                  <c:v>16410</c:v>
                </c:pt>
                <c:pt idx="18">
                  <c:v>13410</c:v>
                </c:pt>
                <c:pt idx="19">
                  <c:v>10410</c:v>
                </c:pt>
                <c:pt idx="20">
                  <c:v>7410</c:v>
                </c:pt>
                <c:pt idx="21">
                  <c:v>4410</c:v>
                </c:pt>
                <c:pt idx="22">
                  <c:v>1410</c:v>
                </c:pt>
                <c:pt idx="23">
                  <c:v>-1590</c:v>
                </c:pt>
                <c:pt idx="24">
                  <c:v>-4590</c:v>
                </c:pt>
                <c:pt idx="25">
                  <c:v>-7590</c:v>
                </c:pt>
                <c:pt idx="26">
                  <c:v>-10590</c:v>
                </c:pt>
                <c:pt idx="27">
                  <c:v>-13590</c:v>
                </c:pt>
                <c:pt idx="28">
                  <c:v>-16590</c:v>
                </c:pt>
                <c:pt idx="29">
                  <c:v>-19590</c:v>
                </c:pt>
                <c:pt idx="30">
                  <c:v>-22590</c:v>
                </c:pt>
                <c:pt idx="31">
                  <c:v>-22590</c:v>
                </c:pt>
                <c:pt idx="32">
                  <c:v>-22590</c:v>
                </c:pt>
                <c:pt idx="33">
                  <c:v>-22590</c:v>
                </c:pt>
                <c:pt idx="34">
                  <c:v>-22590</c:v>
                </c:pt>
                <c:pt idx="35">
                  <c:v>-22590</c:v>
                </c:pt>
                <c:pt idx="36">
                  <c:v>-22590</c:v>
                </c:pt>
                <c:pt idx="37">
                  <c:v>-22590</c:v>
                </c:pt>
                <c:pt idx="38">
                  <c:v>-22590</c:v>
                </c:pt>
                <c:pt idx="39">
                  <c:v>-22590</c:v>
                </c:pt>
                <c:pt idx="40">
                  <c:v>-22590</c:v>
                </c:pt>
                <c:pt idx="41">
                  <c:v>-22590</c:v>
                </c:pt>
                <c:pt idx="42">
                  <c:v>-22590</c:v>
                </c:pt>
                <c:pt idx="43">
                  <c:v>-22590</c:v>
                </c:pt>
                <c:pt idx="44">
                  <c:v>-22590</c:v>
                </c:pt>
                <c:pt idx="45">
                  <c:v>-22590</c:v>
                </c:pt>
                <c:pt idx="46">
                  <c:v>-22590</c:v>
                </c:pt>
                <c:pt idx="47">
                  <c:v>-22590</c:v>
                </c:pt>
                <c:pt idx="48">
                  <c:v>-22590</c:v>
                </c:pt>
                <c:pt idx="49">
                  <c:v>-22590</c:v>
                </c:pt>
                <c:pt idx="50">
                  <c:v>-22590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25-409F-9ADA-9997AE026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6547455"/>
        <c:axId val="1436543135"/>
      </c:lineChart>
      <c:catAx>
        <c:axId val="1436547455"/>
        <c:scaling>
          <c:orientation val="minMax"/>
        </c:scaling>
        <c:delete val="0"/>
        <c:axPos val="b"/>
        <c:numFmt formatCode="&quot;₹&quot;#,##0.00_);[Red]\(&quot;₹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43135"/>
        <c:crosses val="autoZero"/>
        <c:auto val="1"/>
        <c:lblAlgn val="ctr"/>
        <c:lblOffset val="100"/>
        <c:noMultiLvlLbl val="0"/>
      </c:catAx>
      <c:valAx>
        <c:axId val="143654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4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Ashok Leyland Option Payoff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'7. Breakeven &amp; PL Option Hedge'!$B$32:$B$33</c:f>
              <c:strCache>
                <c:ptCount val="2"/>
                <c:pt idx="0">
                  <c:v>Ashok Leyland</c:v>
                </c:pt>
                <c:pt idx="1">
                  <c:v>Call Option Payoff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'7. Breakeven &amp; PL Option Hedge'!$A$34:$A$71</c:f>
              <c:numCache>
                <c:formatCode>"₹"#,##0.00_);[Red]\("₹"#,##0.00\)</c:formatCode>
                <c:ptCount val="38"/>
                <c:pt idx="0">
                  <c:v>120</c:v>
                </c:pt>
                <c:pt idx="1">
                  <c:v>122</c:v>
                </c:pt>
                <c:pt idx="2">
                  <c:v>124</c:v>
                </c:pt>
                <c:pt idx="3">
                  <c:v>126</c:v>
                </c:pt>
                <c:pt idx="4">
                  <c:v>128</c:v>
                </c:pt>
                <c:pt idx="5">
                  <c:v>130</c:v>
                </c:pt>
                <c:pt idx="6">
                  <c:v>132</c:v>
                </c:pt>
                <c:pt idx="7">
                  <c:v>134</c:v>
                </c:pt>
                <c:pt idx="8">
                  <c:v>136</c:v>
                </c:pt>
                <c:pt idx="9">
                  <c:v>138</c:v>
                </c:pt>
                <c:pt idx="10">
                  <c:v>140</c:v>
                </c:pt>
                <c:pt idx="11">
                  <c:v>142</c:v>
                </c:pt>
                <c:pt idx="12">
                  <c:v>144</c:v>
                </c:pt>
                <c:pt idx="13">
                  <c:v>146</c:v>
                </c:pt>
                <c:pt idx="14">
                  <c:v>148</c:v>
                </c:pt>
                <c:pt idx="15">
                  <c:v>150</c:v>
                </c:pt>
                <c:pt idx="16">
                  <c:v>152</c:v>
                </c:pt>
                <c:pt idx="17">
                  <c:v>154</c:v>
                </c:pt>
                <c:pt idx="18">
                  <c:v>156</c:v>
                </c:pt>
                <c:pt idx="19">
                  <c:v>158</c:v>
                </c:pt>
                <c:pt idx="20">
                  <c:v>160</c:v>
                </c:pt>
                <c:pt idx="21">
                  <c:v>162</c:v>
                </c:pt>
                <c:pt idx="22">
                  <c:v>164</c:v>
                </c:pt>
                <c:pt idx="23">
                  <c:v>166</c:v>
                </c:pt>
                <c:pt idx="24">
                  <c:v>168</c:v>
                </c:pt>
                <c:pt idx="25">
                  <c:v>170</c:v>
                </c:pt>
                <c:pt idx="26">
                  <c:v>172</c:v>
                </c:pt>
                <c:pt idx="27">
                  <c:v>174</c:v>
                </c:pt>
                <c:pt idx="28">
                  <c:v>176</c:v>
                </c:pt>
                <c:pt idx="29">
                  <c:v>178</c:v>
                </c:pt>
                <c:pt idx="30">
                  <c:v>180</c:v>
                </c:pt>
                <c:pt idx="31">
                  <c:v>182</c:v>
                </c:pt>
                <c:pt idx="32">
                  <c:v>184</c:v>
                </c:pt>
                <c:pt idx="33">
                  <c:v>186</c:v>
                </c:pt>
                <c:pt idx="34">
                  <c:v>188</c:v>
                </c:pt>
                <c:pt idx="35">
                  <c:v>190</c:v>
                </c:pt>
                <c:pt idx="36">
                  <c:v>192</c:v>
                </c:pt>
                <c:pt idx="37">
                  <c:v>194</c:v>
                </c:pt>
              </c:numCache>
            </c:numRef>
          </c:cat>
          <c:val>
            <c:numRef>
              <c:f>'7. Breakeven &amp; PL Option Hedge'!$B$34:$B$71</c:f>
              <c:numCache>
                <c:formatCode>"₹"#,##0.00_);[Red]\("₹"#,##0.00\)</c:formatCode>
                <c:ptCount val="38"/>
                <c:pt idx="0">
                  <c:v>-250</c:v>
                </c:pt>
                <c:pt idx="1">
                  <c:v>-250</c:v>
                </c:pt>
                <c:pt idx="2">
                  <c:v>-250</c:v>
                </c:pt>
                <c:pt idx="3">
                  <c:v>-250</c:v>
                </c:pt>
                <c:pt idx="4">
                  <c:v>-250</c:v>
                </c:pt>
                <c:pt idx="5">
                  <c:v>-250</c:v>
                </c:pt>
                <c:pt idx="6">
                  <c:v>-250</c:v>
                </c:pt>
                <c:pt idx="7">
                  <c:v>-250</c:v>
                </c:pt>
                <c:pt idx="8">
                  <c:v>-250</c:v>
                </c:pt>
                <c:pt idx="9">
                  <c:v>-250</c:v>
                </c:pt>
                <c:pt idx="10">
                  <c:v>-250</c:v>
                </c:pt>
                <c:pt idx="11">
                  <c:v>-250</c:v>
                </c:pt>
                <c:pt idx="12">
                  <c:v>-250</c:v>
                </c:pt>
                <c:pt idx="13">
                  <c:v>-250</c:v>
                </c:pt>
                <c:pt idx="14">
                  <c:v>-250</c:v>
                </c:pt>
                <c:pt idx="15">
                  <c:v>-250</c:v>
                </c:pt>
                <c:pt idx="16">
                  <c:v>9750</c:v>
                </c:pt>
                <c:pt idx="17">
                  <c:v>19750</c:v>
                </c:pt>
                <c:pt idx="18">
                  <c:v>29750</c:v>
                </c:pt>
                <c:pt idx="19">
                  <c:v>39750</c:v>
                </c:pt>
                <c:pt idx="20">
                  <c:v>49750</c:v>
                </c:pt>
                <c:pt idx="21">
                  <c:v>59750</c:v>
                </c:pt>
                <c:pt idx="22">
                  <c:v>69750</c:v>
                </c:pt>
                <c:pt idx="23">
                  <c:v>79750</c:v>
                </c:pt>
                <c:pt idx="24">
                  <c:v>89750</c:v>
                </c:pt>
                <c:pt idx="25">
                  <c:v>99750</c:v>
                </c:pt>
                <c:pt idx="26">
                  <c:v>109750</c:v>
                </c:pt>
                <c:pt idx="27">
                  <c:v>119750</c:v>
                </c:pt>
                <c:pt idx="28">
                  <c:v>129750</c:v>
                </c:pt>
                <c:pt idx="29">
                  <c:v>139750</c:v>
                </c:pt>
                <c:pt idx="30">
                  <c:v>149750</c:v>
                </c:pt>
                <c:pt idx="31">
                  <c:v>159750</c:v>
                </c:pt>
                <c:pt idx="32">
                  <c:v>169750</c:v>
                </c:pt>
                <c:pt idx="33">
                  <c:v>179750</c:v>
                </c:pt>
                <c:pt idx="34">
                  <c:v>189750</c:v>
                </c:pt>
                <c:pt idx="35">
                  <c:v>199750</c:v>
                </c:pt>
                <c:pt idx="36">
                  <c:v>209750</c:v>
                </c:pt>
                <c:pt idx="37">
                  <c:v>219750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72-46B9-A2BC-83C7AE7242F0}"/>
            </c:ext>
          </c:extLst>
        </c:ser>
        <c:ser>
          <c:idx val="1"/>
          <c:order val="1"/>
          <c:tx>
            <c:strRef>
              <c:f>'7. Breakeven &amp; PL Option Hedge'!$C$32:$C$33</c:f>
              <c:strCache>
                <c:ptCount val="2"/>
                <c:pt idx="0">
                  <c:v>Ashok Leyland</c:v>
                </c:pt>
                <c:pt idx="1">
                  <c:v>Put Option Payoff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'7. Breakeven &amp; PL Option Hedge'!$A$34:$A$71</c:f>
              <c:numCache>
                <c:formatCode>"₹"#,##0.00_);[Red]\("₹"#,##0.00\)</c:formatCode>
                <c:ptCount val="38"/>
                <c:pt idx="0">
                  <c:v>120</c:v>
                </c:pt>
                <c:pt idx="1">
                  <c:v>122</c:v>
                </c:pt>
                <c:pt idx="2">
                  <c:v>124</c:v>
                </c:pt>
                <c:pt idx="3">
                  <c:v>126</c:v>
                </c:pt>
                <c:pt idx="4">
                  <c:v>128</c:v>
                </c:pt>
                <c:pt idx="5">
                  <c:v>130</c:v>
                </c:pt>
                <c:pt idx="6">
                  <c:v>132</c:v>
                </c:pt>
                <c:pt idx="7">
                  <c:v>134</c:v>
                </c:pt>
                <c:pt idx="8">
                  <c:v>136</c:v>
                </c:pt>
                <c:pt idx="9">
                  <c:v>138</c:v>
                </c:pt>
                <c:pt idx="10">
                  <c:v>140</c:v>
                </c:pt>
                <c:pt idx="11">
                  <c:v>142</c:v>
                </c:pt>
                <c:pt idx="12">
                  <c:v>144</c:v>
                </c:pt>
                <c:pt idx="13">
                  <c:v>146</c:v>
                </c:pt>
                <c:pt idx="14">
                  <c:v>148</c:v>
                </c:pt>
                <c:pt idx="15">
                  <c:v>150</c:v>
                </c:pt>
                <c:pt idx="16">
                  <c:v>152</c:v>
                </c:pt>
                <c:pt idx="17">
                  <c:v>154</c:v>
                </c:pt>
                <c:pt idx="18">
                  <c:v>156</c:v>
                </c:pt>
                <c:pt idx="19">
                  <c:v>158</c:v>
                </c:pt>
                <c:pt idx="20">
                  <c:v>160</c:v>
                </c:pt>
                <c:pt idx="21">
                  <c:v>162</c:v>
                </c:pt>
                <c:pt idx="22">
                  <c:v>164</c:v>
                </c:pt>
                <c:pt idx="23">
                  <c:v>166</c:v>
                </c:pt>
                <c:pt idx="24">
                  <c:v>168</c:v>
                </c:pt>
                <c:pt idx="25">
                  <c:v>170</c:v>
                </c:pt>
                <c:pt idx="26">
                  <c:v>172</c:v>
                </c:pt>
                <c:pt idx="27">
                  <c:v>174</c:v>
                </c:pt>
                <c:pt idx="28">
                  <c:v>176</c:v>
                </c:pt>
                <c:pt idx="29">
                  <c:v>178</c:v>
                </c:pt>
                <c:pt idx="30">
                  <c:v>180</c:v>
                </c:pt>
                <c:pt idx="31">
                  <c:v>182</c:v>
                </c:pt>
                <c:pt idx="32">
                  <c:v>184</c:v>
                </c:pt>
                <c:pt idx="33">
                  <c:v>186</c:v>
                </c:pt>
                <c:pt idx="34">
                  <c:v>188</c:v>
                </c:pt>
                <c:pt idx="35">
                  <c:v>190</c:v>
                </c:pt>
                <c:pt idx="36">
                  <c:v>192</c:v>
                </c:pt>
                <c:pt idx="37">
                  <c:v>194</c:v>
                </c:pt>
              </c:numCache>
            </c:numRef>
          </c:cat>
          <c:val>
            <c:numRef>
              <c:f>'7. Breakeven &amp; PL Option Hedge'!$C$34:$C$71</c:f>
              <c:numCache>
                <c:formatCode>"₹"#,##0.00_);[Red]\("₹"#,##0.00\)</c:formatCode>
                <c:ptCount val="38"/>
                <c:pt idx="0">
                  <c:v>103500</c:v>
                </c:pt>
                <c:pt idx="1">
                  <c:v>93500</c:v>
                </c:pt>
                <c:pt idx="2">
                  <c:v>83500</c:v>
                </c:pt>
                <c:pt idx="3">
                  <c:v>73500</c:v>
                </c:pt>
                <c:pt idx="4">
                  <c:v>63500</c:v>
                </c:pt>
                <c:pt idx="5">
                  <c:v>53500</c:v>
                </c:pt>
                <c:pt idx="6">
                  <c:v>43500</c:v>
                </c:pt>
                <c:pt idx="7">
                  <c:v>33500</c:v>
                </c:pt>
                <c:pt idx="8">
                  <c:v>23500</c:v>
                </c:pt>
                <c:pt idx="9">
                  <c:v>13500</c:v>
                </c:pt>
                <c:pt idx="10">
                  <c:v>3500</c:v>
                </c:pt>
                <c:pt idx="11">
                  <c:v>-6500</c:v>
                </c:pt>
                <c:pt idx="12">
                  <c:v>-16500</c:v>
                </c:pt>
                <c:pt idx="13">
                  <c:v>-26500</c:v>
                </c:pt>
                <c:pt idx="14">
                  <c:v>-36500</c:v>
                </c:pt>
                <c:pt idx="15">
                  <c:v>-46500</c:v>
                </c:pt>
                <c:pt idx="16">
                  <c:v>-46500</c:v>
                </c:pt>
                <c:pt idx="17">
                  <c:v>-46500</c:v>
                </c:pt>
                <c:pt idx="18">
                  <c:v>-46500</c:v>
                </c:pt>
                <c:pt idx="19">
                  <c:v>-46500</c:v>
                </c:pt>
                <c:pt idx="20">
                  <c:v>-46500</c:v>
                </c:pt>
                <c:pt idx="21">
                  <c:v>-46500</c:v>
                </c:pt>
                <c:pt idx="22">
                  <c:v>-46500</c:v>
                </c:pt>
                <c:pt idx="23">
                  <c:v>-46500</c:v>
                </c:pt>
                <c:pt idx="24">
                  <c:v>-46500</c:v>
                </c:pt>
                <c:pt idx="25">
                  <c:v>-46500</c:v>
                </c:pt>
                <c:pt idx="26">
                  <c:v>-46500</c:v>
                </c:pt>
                <c:pt idx="27">
                  <c:v>-46500</c:v>
                </c:pt>
                <c:pt idx="28">
                  <c:v>-46500</c:v>
                </c:pt>
                <c:pt idx="29">
                  <c:v>-46500</c:v>
                </c:pt>
                <c:pt idx="30">
                  <c:v>-46500</c:v>
                </c:pt>
                <c:pt idx="31">
                  <c:v>-46500</c:v>
                </c:pt>
                <c:pt idx="32">
                  <c:v>-46500</c:v>
                </c:pt>
                <c:pt idx="33">
                  <c:v>-46500</c:v>
                </c:pt>
                <c:pt idx="34">
                  <c:v>-46500</c:v>
                </c:pt>
                <c:pt idx="35">
                  <c:v>-46500</c:v>
                </c:pt>
                <c:pt idx="36">
                  <c:v>-46500</c:v>
                </c:pt>
                <c:pt idx="37">
                  <c:v>-46500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72-46B9-A2BC-83C7AE724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4686735"/>
        <c:axId val="1716037679"/>
      </c:lineChart>
      <c:catAx>
        <c:axId val="1704686735"/>
        <c:scaling>
          <c:orientation val="minMax"/>
        </c:scaling>
        <c:delete val="0"/>
        <c:axPos val="b"/>
        <c:numFmt formatCode="&quot;₹&quot;#,##0.00_);[Red]\(&quot;₹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37679"/>
        <c:crosses val="autoZero"/>
        <c:auto val="1"/>
        <c:lblAlgn val="ctr"/>
        <c:lblOffset val="100"/>
        <c:noMultiLvlLbl val="0"/>
      </c:catAx>
      <c:valAx>
        <c:axId val="171603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68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Ashok</a:t>
            </a:r>
            <a:r>
              <a:rPr lang="en-US" baseline="0"/>
              <a:t> Leyland</a:t>
            </a:r>
            <a:r>
              <a:rPr lang="en-US"/>
              <a:t> Breakeven and Net P/L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'7. Breakeven &amp; PL Option Hedge'!$D$270</c:f>
              <c:strCache>
                <c:ptCount val="1"/>
                <c:pt idx="0">
                  <c:v>Net P/L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'7. Breakeven &amp; PL Option Hedge'!$A$271:$A$308</c:f>
              <c:numCache>
                <c:formatCode>"₹"#,##0.00_);[Red]\("₹"#,##0.00\)</c:formatCode>
                <c:ptCount val="38"/>
                <c:pt idx="0">
                  <c:v>120</c:v>
                </c:pt>
                <c:pt idx="1">
                  <c:v>122</c:v>
                </c:pt>
                <c:pt idx="2">
                  <c:v>124</c:v>
                </c:pt>
                <c:pt idx="3">
                  <c:v>126</c:v>
                </c:pt>
                <c:pt idx="4">
                  <c:v>128</c:v>
                </c:pt>
                <c:pt idx="5">
                  <c:v>130</c:v>
                </c:pt>
                <c:pt idx="6">
                  <c:v>132</c:v>
                </c:pt>
                <c:pt idx="7">
                  <c:v>134</c:v>
                </c:pt>
                <c:pt idx="8">
                  <c:v>136</c:v>
                </c:pt>
                <c:pt idx="9">
                  <c:v>138</c:v>
                </c:pt>
                <c:pt idx="10">
                  <c:v>140</c:v>
                </c:pt>
                <c:pt idx="11">
                  <c:v>142</c:v>
                </c:pt>
                <c:pt idx="12">
                  <c:v>144</c:v>
                </c:pt>
                <c:pt idx="13">
                  <c:v>146</c:v>
                </c:pt>
                <c:pt idx="14">
                  <c:v>148</c:v>
                </c:pt>
                <c:pt idx="15">
                  <c:v>150</c:v>
                </c:pt>
                <c:pt idx="16">
                  <c:v>152</c:v>
                </c:pt>
                <c:pt idx="17">
                  <c:v>154</c:v>
                </c:pt>
                <c:pt idx="18">
                  <c:v>156</c:v>
                </c:pt>
                <c:pt idx="19">
                  <c:v>158</c:v>
                </c:pt>
                <c:pt idx="20">
                  <c:v>160</c:v>
                </c:pt>
                <c:pt idx="21">
                  <c:v>162</c:v>
                </c:pt>
                <c:pt idx="22">
                  <c:v>164</c:v>
                </c:pt>
                <c:pt idx="23">
                  <c:v>166</c:v>
                </c:pt>
                <c:pt idx="24">
                  <c:v>168</c:v>
                </c:pt>
                <c:pt idx="25">
                  <c:v>170</c:v>
                </c:pt>
                <c:pt idx="26">
                  <c:v>172</c:v>
                </c:pt>
                <c:pt idx="27">
                  <c:v>174</c:v>
                </c:pt>
                <c:pt idx="28">
                  <c:v>176</c:v>
                </c:pt>
                <c:pt idx="29">
                  <c:v>178</c:v>
                </c:pt>
                <c:pt idx="30">
                  <c:v>180</c:v>
                </c:pt>
                <c:pt idx="31">
                  <c:v>182</c:v>
                </c:pt>
                <c:pt idx="32">
                  <c:v>184</c:v>
                </c:pt>
                <c:pt idx="33">
                  <c:v>186</c:v>
                </c:pt>
                <c:pt idx="34">
                  <c:v>188</c:v>
                </c:pt>
                <c:pt idx="35">
                  <c:v>190</c:v>
                </c:pt>
                <c:pt idx="36">
                  <c:v>192</c:v>
                </c:pt>
                <c:pt idx="37">
                  <c:v>194</c:v>
                </c:pt>
              </c:numCache>
            </c:numRef>
          </c:cat>
          <c:val>
            <c:numRef>
              <c:f>'7. Breakeven &amp; PL Option Hedge'!$D$271:$D$308</c:f>
              <c:numCache>
                <c:formatCode>"₹"#,##0.00_);[Red]\("₹"#,##0.00\)</c:formatCode>
                <c:ptCount val="38"/>
                <c:pt idx="0">
                  <c:v>-196500</c:v>
                </c:pt>
                <c:pt idx="1">
                  <c:v>-196500</c:v>
                </c:pt>
                <c:pt idx="2">
                  <c:v>-196500</c:v>
                </c:pt>
                <c:pt idx="3">
                  <c:v>-196500</c:v>
                </c:pt>
                <c:pt idx="4">
                  <c:v>-196500</c:v>
                </c:pt>
                <c:pt idx="5">
                  <c:v>-196500</c:v>
                </c:pt>
                <c:pt idx="6">
                  <c:v>-196500</c:v>
                </c:pt>
                <c:pt idx="7">
                  <c:v>-196500</c:v>
                </c:pt>
                <c:pt idx="8">
                  <c:v>-196500</c:v>
                </c:pt>
                <c:pt idx="9">
                  <c:v>-196500</c:v>
                </c:pt>
                <c:pt idx="10">
                  <c:v>-196500</c:v>
                </c:pt>
                <c:pt idx="11">
                  <c:v>-196500</c:v>
                </c:pt>
                <c:pt idx="12">
                  <c:v>-196500</c:v>
                </c:pt>
                <c:pt idx="13">
                  <c:v>-196500</c:v>
                </c:pt>
                <c:pt idx="14">
                  <c:v>-196500</c:v>
                </c:pt>
                <c:pt idx="15">
                  <c:v>-196500</c:v>
                </c:pt>
                <c:pt idx="16">
                  <c:v>-186500</c:v>
                </c:pt>
                <c:pt idx="17">
                  <c:v>-176500</c:v>
                </c:pt>
                <c:pt idx="18">
                  <c:v>-166500</c:v>
                </c:pt>
                <c:pt idx="19">
                  <c:v>-156500</c:v>
                </c:pt>
                <c:pt idx="20">
                  <c:v>-146500</c:v>
                </c:pt>
                <c:pt idx="21">
                  <c:v>-136500</c:v>
                </c:pt>
                <c:pt idx="22">
                  <c:v>-126500</c:v>
                </c:pt>
                <c:pt idx="23">
                  <c:v>-116500</c:v>
                </c:pt>
                <c:pt idx="24">
                  <c:v>-106500</c:v>
                </c:pt>
                <c:pt idx="25">
                  <c:v>-96500</c:v>
                </c:pt>
                <c:pt idx="26">
                  <c:v>-86500</c:v>
                </c:pt>
                <c:pt idx="27">
                  <c:v>-76500</c:v>
                </c:pt>
                <c:pt idx="28">
                  <c:v>-66500</c:v>
                </c:pt>
                <c:pt idx="29">
                  <c:v>-56500</c:v>
                </c:pt>
                <c:pt idx="30">
                  <c:v>-46500</c:v>
                </c:pt>
                <c:pt idx="31">
                  <c:v>-36500</c:v>
                </c:pt>
                <c:pt idx="32">
                  <c:v>-26500</c:v>
                </c:pt>
                <c:pt idx="33">
                  <c:v>-16500</c:v>
                </c:pt>
                <c:pt idx="34">
                  <c:v>-6500</c:v>
                </c:pt>
                <c:pt idx="35">
                  <c:v>3500</c:v>
                </c:pt>
                <c:pt idx="36">
                  <c:v>13500</c:v>
                </c:pt>
                <c:pt idx="37">
                  <c:v>23500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E-4593-B7A4-2A4DF3B48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1264239"/>
        <c:axId val="1441264719"/>
      </c:lineChart>
      <c:catAx>
        <c:axId val="1441264239"/>
        <c:scaling>
          <c:orientation val="minMax"/>
        </c:scaling>
        <c:delete val="0"/>
        <c:axPos val="b"/>
        <c:numFmt formatCode="&quot;₹&quot;#,##0.00_);[Red]\(&quot;₹&quot;#,##0.00\)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64719"/>
        <c:crosses val="autoZero"/>
        <c:auto val="1"/>
        <c:lblAlgn val="ctr"/>
        <c:lblOffset val="100"/>
        <c:noMultiLvlLbl val="0"/>
      </c:catAx>
      <c:valAx>
        <c:axId val="1441264719"/>
        <c:scaling>
          <c:orientation val="minMax"/>
        </c:scaling>
        <c:delete val="0"/>
        <c:axPos val="l"/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126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L&amp;T Breakeven and Net P/L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14273747696432"/>
          <c:y val="0.15931801815996555"/>
          <c:w val="0.86189660467973417"/>
          <c:h val="0.64234660194048332"/>
        </c:manualLayout>
      </c:layout>
      <c:lineChart>
        <c:grouping val="standard"/>
        <c:varyColors val="0"/>
        <c:ser>
          <c:idx val="0"/>
          <c:order val="0"/>
          <c:tx>
            <c:strRef>
              <c:f>'7. Breakeven &amp; PL Option Hedge'!$D$311</c:f>
              <c:strCache>
                <c:ptCount val="1"/>
                <c:pt idx="0">
                  <c:v>Net P/L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'7. Breakeven &amp; PL Option Hedge'!$A$312:$A$362</c:f>
              <c:numCache>
                <c:formatCode>"₹"#,##0.00_);[Red]\("₹"#,##0.00\)</c:formatCode>
                <c:ptCount val="51"/>
                <c:pt idx="0">
                  <c:v>3700</c:v>
                </c:pt>
                <c:pt idx="1">
                  <c:v>3710</c:v>
                </c:pt>
                <c:pt idx="2">
                  <c:v>3720</c:v>
                </c:pt>
                <c:pt idx="3">
                  <c:v>3730</c:v>
                </c:pt>
                <c:pt idx="4">
                  <c:v>3740</c:v>
                </c:pt>
                <c:pt idx="5">
                  <c:v>3750</c:v>
                </c:pt>
                <c:pt idx="6">
                  <c:v>3760</c:v>
                </c:pt>
                <c:pt idx="7">
                  <c:v>3770</c:v>
                </c:pt>
                <c:pt idx="8">
                  <c:v>3780</c:v>
                </c:pt>
                <c:pt idx="9">
                  <c:v>3790</c:v>
                </c:pt>
                <c:pt idx="10">
                  <c:v>3800</c:v>
                </c:pt>
                <c:pt idx="11">
                  <c:v>3810</c:v>
                </c:pt>
                <c:pt idx="12">
                  <c:v>3820</c:v>
                </c:pt>
                <c:pt idx="13">
                  <c:v>3830</c:v>
                </c:pt>
                <c:pt idx="14">
                  <c:v>3840</c:v>
                </c:pt>
                <c:pt idx="15">
                  <c:v>3850</c:v>
                </c:pt>
                <c:pt idx="16">
                  <c:v>3860</c:v>
                </c:pt>
                <c:pt idx="17">
                  <c:v>3870</c:v>
                </c:pt>
                <c:pt idx="18">
                  <c:v>3880</c:v>
                </c:pt>
                <c:pt idx="19">
                  <c:v>3890</c:v>
                </c:pt>
                <c:pt idx="20">
                  <c:v>3900</c:v>
                </c:pt>
                <c:pt idx="21">
                  <c:v>3910</c:v>
                </c:pt>
                <c:pt idx="22">
                  <c:v>3920</c:v>
                </c:pt>
                <c:pt idx="23">
                  <c:v>3930</c:v>
                </c:pt>
                <c:pt idx="24">
                  <c:v>3940</c:v>
                </c:pt>
                <c:pt idx="25">
                  <c:v>3950</c:v>
                </c:pt>
                <c:pt idx="26">
                  <c:v>3960</c:v>
                </c:pt>
                <c:pt idx="27">
                  <c:v>3970</c:v>
                </c:pt>
                <c:pt idx="28">
                  <c:v>3980</c:v>
                </c:pt>
                <c:pt idx="29">
                  <c:v>3990</c:v>
                </c:pt>
                <c:pt idx="30">
                  <c:v>4000</c:v>
                </c:pt>
                <c:pt idx="31">
                  <c:v>4010</c:v>
                </c:pt>
                <c:pt idx="32">
                  <c:v>4020</c:v>
                </c:pt>
                <c:pt idx="33">
                  <c:v>4030</c:v>
                </c:pt>
                <c:pt idx="34">
                  <c:v>4040</c:v>
                </c:pt>
                <c:pt idx="35">
                  <c:v>4050</c:v>
                </c:pt>
                <c:pt idx="36">
                  <c:v>4060</c:v>
                </c:pt>
                <c:pt idx="37">
                  <c:v>4070</c:v>
                </c:pt>
                <c:pt idx="38">
                  <c:v>4080</c:v>
                </c:pt>
                <c:pt idx="39">
                  <c:v>4090</c:v>
                </c:pt>
                <c:pt idx="40">
                  <c:v>4100</c:v>
                </c:pt>
                <c:pt idx="41">
                  <c:v>4110</c:v>
                </c:pt>
                <c:pt idx="42">
                  <c:v>4120</c:v>
                </c:pt>
                <c:pt idx="43">
                  <c:v>4130</c:v>
                </c:pt>
                <c:pt idx="44">
                  <c:v>4140</c:v>
                </c:pt>
                <c:pt idx="45">
                  <c:v>4150</c:v>
                </c:pt>
                <c:pt idx="46">
                  <c:v>4160</c:v>
                </c:pt>
                <c:pt idx="47">
                  <c:v>4170</c:v>
                </c:pt>
                <c:pt idx="48">
                  <c:v>4180</c:v>
                </c:pt>
                <c:pt idx="49">
                  <c:v>4190</c:v>
                </c:pt>
                <c:pt idx="50">
                  <c:v>4200</c:v>
                </c:pt>
              </c:numCache>
            </c:numRef>
          </c:cat>
          <c:val>
            <c:numRef>
              <c:f>'7. Breakeven &amp; PL Option Hedge'!$D$312:$D$362</c:f>
              <c:numCache>
                <c:formatCode>"₹"#,##0.00_);[Red]\("₹"#,##0.00\)</c:formatCode>
                <c:ptCount val="51"/>
                <c:pt idx="0">
                  <c:v>397410</c:v>
                </c:pt>
                <c:pt idx="1">
                  <c:v>397410</c:v>
                </c:pt>
                <c:pt idx="2">
                  <c:v>397410</c:v>
                </c:pt>
                <c:pt idx="3">
                  <c:v>397410</c:v>
                </c:pt>
                <c:pt idx="4">
                  <c:v>397410</c:v>
                </c:pt>
                <c:pt idx="5">
                  <c:v>397410</c:v>
                </c:pt>
                <c:pt idx="6">
                  <c:v>397410</c:v>
                </c:pt>
                <c:pt idx="7">
                  <c:v>397410</c:v>
                </c:pt>
                <c:pt idx="8">
                  <c:v>397410</c:v>
                </c:pt>
                <c:pt idx="9">
                  <c:v>397410</c:v>
                </c:pt>
                <c:pt idx="10">
                  <c:v>397410</c:v>
                </c:pt>
                <c:pt idx="11">
                  <c:v>397410</c:v>
                </c:pt>
                <c:pt idx="12">
                  <c:v>397410</c:v>
                </c:pt>
                <c:pt idx="13">
                  <c:v>397410</c:v>
                </c:pt>
                <c:pt idx="14">
                  <c:v>397410</c:v>
                </c:pt>
                <c:pt idx="15">
                  <c:v>397410</c:v>
                </c:pt>
                <c:pt idx="16">
                  <c:v>397410</c:v>
                </c:pt>
                <c:pt idx="17">
                  <c:v>397410</c:v>
                </c:pt>
                <c:pt idx="18">
                  <c:v>397410</c:v>
                </c:pt>
                <c:pt idx="19">
                  <c:v>397410</c:v>
                </c:pt>
                <c:pt idx="20">
                  <c:v>397410</c:v>
                </c:pt>
                <c:pt idx="21">
                  <c:v>397410</c:v>
                </c:pt>
                <c:pt idx="22">
                  <c:v>397410</c:v>
                </c:pt>
                <c:pt idx="23">
                  <c:v>397410</c:v>
                </c:pt>
                <c:pt idx="24">
                  <c:v>397410</c:v>
                </c:pt>
                <c:pt idx="25">
                  <c:v>397410</c:v>
                </c:pt>
                <c:pt idx="26">
                  <c:v>397410</c:v>
                </c:pt>
                <c:pt idx="27">
                  <c:v>397410</c:v>
                </c:pt>
                <c:pt idx="28">
                  <c:v>397410</c:v>
                </c:pt>
                <c:pt idx="29">
                  <c:v>397410</c:v>
                </c:pt>
                <c:pt idx="30">
                  <c:v>397410</c:v>
                </c:pt>
                <c:pt idx="31">
                  <c:v>400410</c:v>
                </c:pt>
                <c:pt idx="32">
                  <c:v>403410</c:v>
                </c:pt>
                <c:pt idx="33">
                  <c:v>406410</c:v>
                </c:pt>
                <c:pt idx="34">
                  <c:v>409410</c:v>
                </c:pt>
                <c:pt idx="35">
                  <c:v>412410</c:v>
                </c:pt>
                <c:pt idx="36">
                  <c:v>415410</c:v>
                </c:pt>
                <c:pt idx="37">
                  <c:v>418410</c:v>
                </c:pt>
                <c:pt idx="38">
                  <c:v>421410</c:v>
                </c:pt>
                <c:pt idx="39">
                  <c:v>424410</c:v>
                </c:pt>
                <c:pt idx="40">
                  <c:v>427410</c:v>
                </c:pt>
                <c:pt idx="41">
                  <c:v>430410</c:v>
                </c:pt>
                <c:pt idx="42">
                  <c:v>433410</c:v>
                </c:pt>
                <c:pt idx="43">
                  <c:v>436410</c:v>
                </c:pt>
                <c:pt idx="44">
                  <c:v>439410</c:v>
                </c:pt>
                <c:pt idx="45">
                  <c:v>442410</c:v>
                </c:pt>
                <c:pt idx="46">
                  <c:v>445410</c:v>
                </c:pt>
                <c:pt idx="47">
                  <c:v>448410</c:v>
                </c:pt>
                <c:pt idx="48">
                  <c:v>451410</c:v>
                </c:pt>
                <c:pt idx="49">
                  <c:v>454410</c:v>
                </c:pt>
                <c:pt idx="50">
                  <c:v>457410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6-422E-B75A-C032C3163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43679"/>
        <c:axId val="27144159"/>
      </c:lineChart>
      <c:catAx>
        <c:axId val="27143679"/>
        <c:scaling>
          <c:orientation val="minMax"/>
        </c:scaling>
        <c:delete val="0"/>
        <c:axPos val="b"/>
        <c:numFmt formatCode="&quot;₹&quot;#,##0.00_);[Red]\(&quot;₹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44159"/>
        <c:crosses val="autoZero"/>
        <c:auto val="1"/>
        <c:lblAlgn val="ctr"/>
        <c:lblOffset val="100"/>
        <c:noMultiLvlLbl val="0"/>
      </c:catAx>
      <c:valAx>
        <c:axId val="27144159"/>
        <c:scaling>
          <c:orientation val="minMax"/>
        </c:scaling>
        <c:delete val="0"/>
        <c:axPos val="l"/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4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edantahedging.com/vedanta-hedging-interviewed-in-euromoney-about-deal-contingent-hedging/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.png"/><Relationship Id="rId18" Type="http://schemas.openxmlformats.org/officeDocument/2006/relationships/customXml" Target="../ink/ink8.xml"/><Relationship Id="rId26" Type="http://schemas.openxmlformats.org/officeDocument/2006/relationships/customXml" Target="../ink/ink12.xml"/><Relationship Id="rId21" Type="http://schemas.openxmlformats.org/officeDocument/2006/relationships/image" Target="../media/image19.png"/><Relationship Id="rId34" Type="http://schemas.openxmlformats.org/officeDocument/2006/relationships/customXml" Target="../ink/ink16.xml"/><Relationship Id="rId7" Type="http://schemas.openxmlformats.org/officeDocument/2006/relationships/image" Target="../media/image12.png"/><Relationship Id="rId12" Type="http://schemas.openxmlformats.org/officeDocument/2006/relationships/customXml" Target="../ink/ink5.xml"/><Relationship Id="rId17" Type="http://schemas.openxmlformats.org/officeDocument/2006/relationships/image" Target="../media/image17.png"/><Relationship Id="rId25" Type="http://schemas.openxmlformats.org/officeDocument/2006/relationships/image" Target="../media/image21.png"/><Relationship Id="rId33" Type="http://schemas.openxmlformats.org/officeDocument/2006/relationships/image" Target="../media/image25.png"/><Relationship Id="rId38" Type="http://schemas.openxmlformats.org/officeDocument/2006/relationships/chart" Target="../charts/chart8.xml"/><Relationship Id="rId2" Type="http://schemas.openxmlformats.org/officeDocument/2006/relationships/chart" Target="../charts/chart6.xml"/><Relationship Id="rId16" Type="http://schemas.openxmlformats.org/officeDocument/2006/relationships/customXml" Target="../ink/ink7.xml"/><Relationship Id="rId20" Type="http://schemas.openxmlformats.org/officeDocument/2006/relationships/customXml" Target="../ink/ink9.xml"/><Relationship Id="rId29" Type="http://schemas.openxmlformats.org/officeDocument/2006/relationships/image" Target="../media/image23.png"/><Relationship Id="rId1" Type="http://schemas.openxmlformats.org/officeDocument/2006/relationships/chart" Target="../charts/chart5.xml"/><Relationship Id="rId6" Type="http://schemas.openxmlformats.org/officeDocument/2006/relationships/customXml" Target="../ink/ink2.xml"/><Relationship Id="rId11" Type="http://schemas.openxmlformats.org/officeDocument/2006/relationships/image" Target="../media/image14.png"/><Relationship Id="rId24" Type="http://schemas.openxmlformats.org/officeDocument/2006/relationships/customXml" Target="../ink/ink11.xml"/><Relationship Id="rId32" Type="http://schemas.openxmlformats.org/officeDocument/2006/relationships/customXml" Target="../ink/ink15.xml"/><Relationship Id="rId37" Type="http://schemas.openxmlformats.org/officeDocument/2006/relationships/image" Target="../media/image27.png"/><Relationship Id="rId5" Type="http://schemas.openxmlformats.org/officeDocument/2006/relationships/image" Target="../media/image11.png"/><Relationship Id="rId15" Type="http://schemas.openxmlformats.org/officeDocument/2006/relationships/image" Target="../media/image16.png"/><Relationship Id="rId23" Type="http://schemas.openxmlformats.org/officeDocument/2006/relationships/image" Target="../media/image20.png"/><Relationship Id="rId28" Type="http://schemas.openxmlformats.org/officeDocument/2006/relationships/customXml" Target="../ink/ink13.xml"/><Relationship Id="rId36" Type="http://schemas.openxmlformats.org/officeDocument/2006/relationships/customXml" Target="../ink/ink17.xml"/><Relationship Id="rId10" Type="http://schemas.openxmlformats.org/officeDocument/2006/relationships/customXml" Target="../ink/ink4.xml"/><Relationship Id="rId19" Type="http://schemas.openxmlformats.org/officeDocument/2006/relationships/image" Target="../media/image18.png"/><Relationship Id="rId31" Type="http://schemas.openxmlformats.org/officeDocument/2006/relationships/image" Target="../media/image24.png"/><Relationship Id="rId4" Type="http://schemas.openxmlformats.org/officeDocument/2006/relationships/customXml" Target="../ink/ink1.xml"/><Relationship Id="rId9" Type="http://schemas.openxmlformats.org/officeDocument/2006/relationships/image" Target="../media/image13.png"/><Relationship Id="rId14" Type="http://schemas.openxmlformats.org/officeDocument/2006/relationships/customXml" Target="../ink/ink6.xml"/><Relationship Id="rId22" Type="http://schemas.openxmlformats.org/officeDocument/2006/relationships/customXml" Target="../ink/ink10.xml"/><Relationship Id="rId27" Type="http://schemas.openxmlformats.org/officeDocument/2006/relationships/image" Target="../media/image22.png"/><Relationship Id="rId30" Type="http://schemas.openxmlformats.org/officeDocument/2006/relationships/customXml" Target="../ink/ink14.xml"/><Relationship Id="rId35" Type="http://schemas.openxmlformats.org/officeDocument/2006/relationships/image" Target="../media/image26.png"/><Relationship Id="rId8" Type="http://schemas.openxmlformats.org/officeDocument/2006/relationships/customXml" Target="../ink/ink3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839705</xdr:colOff>
      <xdr:row>5</xdr:row>
      <xdr:rowOff>32585</xdr:rowOff>
    </xdr:from>
    <xdr:to>
      <xdr:col>1</xdr:col>
      <xdr:colOff>2644441</xdr:colOff>
      <xdr:row>9</xdr:row>
      <xdr:rowOff>212784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3ECD62-5C5F-2FB6-07D9-C09C5CFD3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473870" y="872289"/>
          <a:ext cx="1804736" cy="11151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402980</xdr:colOff>
      <xdr:row>28</xdr:row>
      <xdr:rowOff>79621</xdr:rowOff>
    </xdr:from>
    <xdr:to>
      <xdr:col>6</xdr:col>
      <xdr:colOff>473198</xdr:colOff>
      <xdr:row>47</xdr:row>
      <xdr:rowOff>146539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71E363-E76E-4B41-BEA9-E1A5B8F48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1009" y="5367217"/>
          <a:ext cx="5540988" cy="3199178"/>
        </a:xfrm>
        <a:prstGeom prst="rect">
          <a:avLst/>
        </a:prstGeom>
      </xdr:spPr>
    </xdr:pic>
    <xdr:clientData/>
  </xdr:twoCellAnchor>
  <xdr:twoCellAnchor editAs="oneCell">
    <xdr:from>
      <xdr:col>0</xdr:col>
      <xdr:colOff>744904</xdr:colOff>
      <xdr:row>91</xdr:row>
      <xdr:rowOff>94202</xdr:rowOff>
    </xdr:from>
    <xdr:to>
      <xdr:col>7</xdr:col>
      <xdr:colOff>586153</xdr:colOff>
      <xdr:row>115</xdr:row>
      <xdr:rowOff>69615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294476-54BE-49C1-8630-252652DEB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904" y="16445452"/>
          <a:ext cx="7540625" cy="3931951"/>
        </a:xfrm>
        <a:prstGeom prst="rect">
          <a:avLst/>
        </a:prstGeom>
      </xdr:spPr>
    </xdr:pic>
    <xdr:clientData/>
  </xdr:twoCellAnchor>
  <xdr:twoCellAnchor editAs="oneCell">
    <xdr:from>
      <xdr:col>0</xdr:col>
      <xdr:colOff>323606</xdr:colOff>
      <xdr:row>49</xdr:row>
      <xdr:rowOff>82389</xdr:rowOff>
    </xdr:from>
    <xdr:to>
      <xdr:col>9</xdr:col>
      <xdr:colOff>311394</xdr:colOff>
      <xdr:row>55</xdr:row>
      <xdr:rowOff>153149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93CE36-AC75-4792-8144-00A0D3D6F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606" y="8831957"/>
          <a:ext cx="8908317" cy="1059894"/>
        </a:xfrm>
        <a:prstGeom prst="rect">
          <a:avLst/>
        </a:prstGeom>
      </xdr:spPr>
    </xdr:pic>
    <xdr:clientData/>
  </xdr:twoCellAnchor>
  <xdr:twoCellAnchor editAs="oneCell">
    <xdr:from>
      <xdr:col>0</xdr:col>
      <xdr:colOff>366346</xdr:colOff>
      <xdr:row>56</xdr:row>
      <xdr:rowOff>82231</xdr:rowOff>
    </xdr:from>
    <xdr:to>
      <xdr:col>9</xdr:col>
      <xdr:colOff>354134</xdr:colOff>
      <xdr:row>62</xdr:row>
      <xdr:rowOff>65996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5F6A8D9-8829-4E31-ABE6-AEFE11FF6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6346" y="9985789"/>
          <a:ext cx="8908317" cy="972900"/>
        </a:xfrm>
        <a:prstGeom prst="rect">
          <a:avLst/>
        </a:prstGeom>
      </xdr:spPr>
    </xdr:pic>
    <xdr:clientData/>
  </xdr:twoCellAnchor>
  <xdr:twoCellAnchor editAs="oneCell">
    <xdr:from>
      <xdr:col>0</xdr:col>
      <xdr:colOff>335817</xdr:colOff>
      <xdr:row>63</xdr:row>
      <xdr:rowOff>54951</xdr:rowOff>
    </xdr:from>
    <xdr:to>
      <xdr:col>9</xdr:col>
      <xdr:colOff>372451</xdr:colOff>
      <xdr:row>69</xdr:row>
      <xdr:rowOff>73497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4B369B-27A2-4425-840C-FCE394A6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5817" y="11112500"/>
          <a:ext cx="8957163" cy="1007681"/>
        </a:xfrm>
        <a:prstGeom prst="rect">
          <a:avLst/>
        </a:prstGeom>
      </xdr:spPr>
    </xdr:pic>
    <xdr:clientData/>
  </xdr:twoCellAnchor>
  <xdr:twoCellAnchor>
    <xdr:from>
      <xdr:col>4</xdr:col>
      <xdr:colOff>1147885</xdr:colOff>
      <xdr:row>66</xdr:row>
      <xdr:rowOff>12212</xdr:rowOff>
    </xdr:from>
    <xdr:to>
      <xdr:col>5</xdr:col>
      <xdr:colOff>427403</xdr:colOff>
      <xdr:row>69</xdr:row>
      <xdr:rowOff>54952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4F1CF92-D495-6397-8D7E-49F9F2D2010C}"/>
            </a:ext>
          </a:extLst>
        </xdr:cNvPr>
        <xdr:cNvSpPr/>
      </xdr:nvSpPr>
      <xdr:spPr>
        <a:xfrm>
          <a:off x="6362212" y="11564327"/>
          <a:ext cx="543413" cy="53730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1184519</xdr:colOff>
      <xdr:row>59</xdr:row>
      <xdr:rowOff>61057</xdr:rowOff>
    </xdr:from>
    <xdr:to>
      <xdr:col>5</xdr:col>
      <xdr:colOff>445720</xdr:colOff>
      <xdr:row>62</xdr:row>
      <xdr:rowOff>73270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12E20B0-FBA4-E370-188B-CE6C0DCD8CD5}"/>
            </a:ext>
          </a:extLst>
        </xdr:cNvPr>
        <xdr:cNvSpPr/>
      </xdr:nvSpPr>
      <xdr:spPr>
        <a:xfrm>
          <a:off x="6398846" y="10459183"/>
          <a:ext cx="525096" cy="5067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1147885</xdr:colOff>
      <xdr:row>52</xdr:row>
      <xdr:rowOff>0</xdr:rowOff>
    </xdr:from>
    <xdr:to>
      <xdr:col>5</xdr:col>
      <xdr:colOff>335816</xdr:colOff>
      <xdr:row>55</xdr:row>
      <xdr:rowOff>103797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BEA9BA6-9F6C-46FB-4B04-C1DC4B659CC5}"/>
            </a:ext>
          </a:extLst>
        </xdr:cNvPr>
        <xdr:cNvSpPr/>
      </xdr:nvSpPr>
      <xdr:spPr>
        <a:xfrm>
          <a:off x="6362212" y="9244135"/>
          <a:ext cx="451826" cy="59836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824278</xdr:colOff>
      <xdr:row>41</xdr:row>
      <xdr:rowOff>79374</xdr:rowOff>
    </xdr:from>
    <xdr:to>
      <xdr:col>6</xdr:col>
      <xdr:colOff>372451</xdr:colOff>
      <xdr:row>42</xdr:row>
      <xdr:rowOff>79375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9B71378-1CC0-F01E-5A8B-1D8DF3555096}"/>
            </a:ext>
          </a:extLst>
        </xdr:cNvPr>
        <xdr:cNvSpPr/>
      </xdr:nvSpPr>
      <xdr:spPr>
        <a:xfrm>
          <a:off x="4945673" y="7510096"/>
          <a:ext cx="2515577" cy="1648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1117356</xdr:colOff>
      <xdr:row>38</xdr:row>
      <xdr:rowOff>152644</xdr:rowOff>
    </xdr:from>
    <xdr:to>
      <xdr:col>2</xdr:col>
      <xdr:colOff>213702</xdr:colOff>
      <xdr:row>40</xdr:row>
      <xdr:rowOff>6106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01B8B97-1568-7BF2-9A3B-88F4C9DD7F53}"/>
            </a:ext>
          </a:extLst>
        </xdr:cNvPr>
        <xdr:cNvSpPr/>
      </xdr:nvSpPr>
      <xdr:spPr>
        <a:xfrm>
          <a:off x="2735385" y="7088798"/>
          <a:ext cx="311394" cy="18317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494567</xdr:colOff>
      <xdr:row>117</xdr:row>
      <xdr:rowOff>36636</xdr:rowOff>
    </xdr:from>
    <xdr:to>
      <xdr:col>9</xdr:col>
      <xdr:colOff>341922</xdr:colOff>
      <xdr:row>123</xdr:row>
      <xdr:rowOff>48080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20E5871-D862-4508-BC06-2A732AE90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4567" y="20674136"/>
          <a:ext cx="8767884" cy="1000578"/>
        </a:xfrm>
        <a:prstGeom prst="rect">
          <a:avLst/>
        </a:prstGeom>
      </xdr:spPr>
    </xdr:pic>
    <xdr:clientData/>
  </xdr:twoCellAnchor>
  <xdr:twoCellAnchor editAs="oneCell">
    <xdr:from>
      <xdr:col>0</xdr:col>
      <xdr:colOff>494646</xdr:colOff>
      <xdr:row>124</xdr:row>
      <xdr:rowOff>126159</xdr:rowOff>
    </xdr:from>
    <xdr:to>
      <xdr:col>9</xdr:col>
      <xdr:colOff>421298</xdr:colOff>
      <xdr:row>130</xdr:row>
      <xdr:rowOff>88895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926AA44-5EAA-458D-90E9-43CDA706F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4646" y="21917650"/>
          <a:ext cx="8847181" cy="951870"/>
        </a:xfrm>
        <a:prstGeom prst="rect">
          <a:avLst/>
        </a:prstGeom>
      </xdr:spPr>
    </xdr:pic>
    <xdr:clientData/>
  </xdr:twoCellAnchor>
  <xdr:twoCellAnchor editAs="oneCell">
    <xdr:from>
      <xdr:col>0</xdr:col>
      <xdr:colOff>470144</xdr:colOff>
      <xdr:row>131</xdr:row>
      <xdr:rowOff>26405</xdr:rowOff>
    </xdr:from>
    <xdr:to>
      <xdr:col>9</xdr:col>
      <xdr:colOff>427404</xdr:colOff>
      <xdr:row>137</xdr:row>
      <xdr:rowOff>65915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641A168-26B9-42FB-B0B5-4BCE4210E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0144" y="22971886"/>
          <a:ext cx="8877789" cy="1028644"/>
        </a:xfrm>
        <a:prstGeom prst="rect">
          <a:avLst/>
        </a:prstGeom>
      </xdr:spPr>
    </xdr:pic>
    <xdr:clientData/>
  </xdr:twoCellAnchor>
  <xdr:twoCellAnchor editAs="oneCell">
    <xdr:from>
      <xdr:col>0</xdr:col>
      <xdr:colOff>372453</xdr:colOff>
      <xdr:row>138</xdr:row>
      <xdr:rowOff>81277</xdr:rowOff>
    </xdr:from>
    <xdr:to>
      <xdr:col>9</xdr:col>
      <xdr:colOff>445722</xdr:colOff>
      <xdr:row>144</xdr:row>
      <xdr:rowOff>64087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A9ABB98-7F02-4A3F-89C3-BA7EF3FF4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2453" y="24180749"/>
          <a:ext cx="8993798" cy="971943"/>
        </a:xfrm>
        <a:prstGeom prst="rect">
          <a:avLst/>
        </a:prstGeom>
      </xdr:spPr>
    </xdr:pic>
    <xdr:clientData/>
  </xdr:twoCellAnchor>
  <xdr:twoCellAnchor>
    <xdr:from>
      <xdr:col>6</xdr:col>
      <xdr:colOff>451826</xdr:colOff>
      <xdr:row>98</xdr:row>
      <xdr:rowOff>73269</xdr:rowOff>
    </xdr:from>
    <xdr:to>
      <xdr:col>7</xdr:col>
      <xdr:colOff>409086</xdr:colOff>
      <xdr:row>100</xdr:row>
      <xdr:rowOff>48845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1F0C6C0-6B45-111A-088D-5263FDFBD847}"/>
            </a:ext>
          </a:extLst>
        </xdr:cNvPr>
        <xdr:cNvSpPr/>
      </xdr:nvSpPr>
      <xdr:spPr>
        <a:xfrm>
          <a:off x="7540625" y="17578510"/>
          <a:ext cx="567837" cy="30528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262547</xdr:colOff>
      <xdr:row>109</xdr:row>
      <xdr:rowOff>36634</xdr:rowOff>
    </xdr:from>
    <xdr:to>
      <xdr:col>6</xdr:col>
      <xdr:colOff>311393</xdr:colOff>
      <xdr:row>110</xdr:row>
      <xdr:rowOff>109903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DBA14D0-995F-CD9A-D588-BD248E6D4317}"/>
            </a:ext>
          </a:extLst>
        </xdr:cNvPr>
        <xdr:cNvSpPr/>
      </xdr:nvSpPr>
      <xdr:spPr>
        <a:xfrm>
          <a:off x="4383942" y="19355288"/>
          <a:ext cx="3016250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1190625</xdr:colOff>
      <xdr:row>120</xdr:row>
      <xdr:rowOff>42740</xdr:rowOff>
    </xdr:from>
    <xdr:to>
      <xdr:col>5</xdr:col>
      <xdr:colOff>439615</xdr:colOff>
      <xdr:row>123</xdr:row>
      <xdr:rowOff>30528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67152FC-69D6-239B-70EB-9332B8CE4D4C}"/>
            </a:ext>
          </a:extLst>
        </xdr:cNvPr>
        <xdr:cNvSpPr/>
      </xdr:nvSpPr>
      <xdr:spPr>
        <a:xfrm>
          <a:off x="6404952" y="21174808"/>
          <a:ext cx="512885" cy="4823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1263894</xdr:colOff>
      <xdr:row>127</xdr:row>
      <xdr:rowOff>54952</xdr:rowOff>
    </xdr:from>
    <xdr:to>
      <xdr:col>5</xdr:col>
      <xdr:colOff>512884</xdr:colOff>
      <xdr:row>130</xdr:row>
      <xdr:rowOff>128220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F63E8CD-807F-1640-B920-A92448F178FE}"/>
            </a:ext>
          </a:extLst>
        </xdr:cNvPr>
        <xdr:cNvSpPr/>
      </xdr:nvSpPr>
      <xdr:spPr>
        <a:xfrm>
          <a:off x="6478221" y="22341010"/>
          <a:ext cx="512885" cy="56783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1215048</xdr:colOff>
      <xdr:row>133</xdr:row>
      <xdr:rowOff>134327</xdr:rowOff>
    </xdr:from>
    <xdr:to>
      <xdr:col>5</xdr:col>
      <xdr:colOff>457932</xdr:colOff>
      <xdr:row>137</xdr:row>
      <xdr:rowOff>73270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EF0031A-EA5A-F3F7-76F5-FE809FDEEF8B}"/>
            </a:ext>
          </a:extLst>
        </xdr:cNvPr>
        <xdr:cNvSpPr/>
      </xdr:nvSpPr>
      <xdr:spPr>
        <a:xfrm>
          <a:off x="6429375" y="23409519"/>
          <a:ext cx="506779" cy="59836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1227260</xdr:colOff>
      <xdr:row>141</xdr:row>
      <xdr:rowOff>36635</xdr:rowOff>
    </xdr:from>
    <xdr:to>
      <xdr:col>5</xdr:col>
      <xdr:colOff>518990</xdr:colOff>
      <xdr:row>144</xdr:row>
      <xdr:rowOff>85481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06DC2E0-905E-0905-26C3-92A6D3DD44B9}"/>
            </a:ext>
          </a:extLst>
        </xdr:cNvPr>
        <xdr:cNvSpPr/>
      </xdr:nvSpPr>
      <xdr:spPr>
        <a:xfrm>
          <a:off x="6441587" y="24630673"/>
          <a:ext cx="555625" cy="5434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606136</xdr:colOff>
      <xdr:row>60</xdr:row>
      <xdr:rowOff>37109</xdr:rowOff>
    </xdr:from>
    <xdr:to>
      <xdr:col>5</xdr:col>
      <xdr:colOff>964870</xdr:colOff>
      <xdr:row>78</xdr:row>
      <xdr:rowOff>86590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84F86E-FD56-47E1-9B9A-EBF4F467A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533400</xdr:colOff>
      <xdr:row>38</xdr:row>
      <xdr:rowOff>126998</xdr:rowOff>
    </xdr:from>
    <xdr:to>
      <xdr:col>5</xdr:col>
      <xdr:colOff>914400</xdr:colOff>
      <xdr:row>58</xdr:row>
      <xdr:rowOff>38099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FF2C9E0-89A9-D09C-2A96-2A18BF9A1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587581</xdr:colOff>
      <xdr:row>63</xdr:row>
      <xdr:rowOff>86591</xdr:rowOff>
    </xdr:from>
    <xdr:to>
      <xdr:col>4</xdr:col>
      <xdr:colOff>612322</xdr:colOff>
      <xdr:row>73</xdr:row>
      <xdr:rowOff>111331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04DCDF6-CBCE-B8F8-BFC5-75122FA382F1}"/>
            </a:ext>
          </a:extLst>
        </xdr:cNvPr>
        <xdr:cNvCxnSpPr/>
      </xdr:nvCxnSpPr>
      <xdr:spPr>
        <a:xfrm flipH="1" flipV="1">
          <a:off x="5275860" y="10774383"/>
          <a:ext cx="24741" cy="1694708"/>
        </a:xfrm>
        <a:prstGeom prst="line">
          <a:avLst/>
        </a:prstGeom>
        <a:ln>
          <a:solidFill>
            <a:schemeClr val="accent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723652</xdr:colOff>
      <xdr:row>62</xdr:row>
      <xdr:rowOff>74220</xdr:rowOff>
    </xdr:from>
    <xdr:to>
      <xdr:col>5</xdr:col>
      <xdr:colOff>364918</xdr:colOff>
      <xdr:row>65</xdr:row>
      <xdr:rowOff>43295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3ABDEE-3DE3-E927-685B-6498D73B6EEE}"/>
            </a:ext>
          </a:extLst>
        </xdr:cNvPr>
        <xdr:cNvSpPr txBox="1"/>
      </xdr:nvSpPr>
      <xdr:spPr>
        <a:xfrm>
          <a:off x="5411931" y="10595016"/>
          <a:ext cx="896835" cy="470065"/>
        </a:xfrm>
        <a:prstGeom prst="rect">
          <a:avLst/>
        </a:prstGeom>
        <a:solidFill>
          <a:srgbClr val="92D050"/>
        </a:solidFill>
        <a:ln w="9525" cmpd="sng">
          <a:solidFill>
            <a:schemeClr val="accent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Strike Price = ₹ 150</a:t>
          </a:r>
        </a:p>
      </xdr:txBody>
    </xdr:sp>
    <xdr:clientData/>
  </xdr:twoCellAnchor>
  <xdr:twoCellAnchor>
    <xdr:from>
      <xdr:col>0</xdr:col>
      <xdr:colOff>822614</xdr:colOff>
      <xdr:row>117</xdr:row>
      <xdr:rowOff>55665</xdr:rowOff>
    </xdr:from>
    <xdr:to>
      <xdr:col>5</xdr:col>
      <xdr:colOff>562840</xdr:colOff>
      <xdr:row>139</xdr:row>
      <xdr:rowOff>61849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D1B9E3D-2DED-4EF9-9279-A487093E7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139</xdr:row>
      <xdr:rowOff>166995</xdr:rowOff>
    </xdr:from>
    <xdr:to>
      <xdr:col>5</xdr:col>
      <xdr:colOff>569025</xdr:colOff>
      <xdr:row>158</xdr:row>
      <xdr:rowOff>68034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479D70E-3467-4AD0-B709-23378AB94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590499</xdr:colOff>
      <xdr:row>63</xdr:row>
      <xdr:rowOff>41989</xdr:rowOff>
    </xdr:from>
    <xdr:to>
      <xdr:col>4</xdr:col>
      <xdr:colOff>615240</xdr:colOff>
      <xdr:row>73</xdr:row>
      <xdr:rowOff>66729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6DBB5A1-5981-47F3-9FBD-2801F1496E1E}"/>
            </a:ext>
          </a:extLst>
        </xdr:cNvPr>
        <xdr:cNvCxnSpPr/>
      </xdr:nvCxnSpPr>
      <xdr:spPr>
        <a:xfrm flipH="1" flipV="1">
          <a:off x="5275860" y="10774383"/>
          <a:ext cx="24741" cy="1701677"/>
        </a:xfrm>
        <a:prstGeom prst="line">
          <a:avLst/>
        </a:prstGeom>
        <a:ln>
          <a:solidFill>
            <a:schemeClr val="accent3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0.17097</cdr:x>
      <cdr:y>0.12796</cdr:y>
    </cdr:from>
    <cdr:to>
      <cdr:x>0.48304</cdr:x>
      <cdr:y>0.32634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429C757-E2D8-A46B-07DB-3C2ABDC46414}"/>
            </a:ext>
          </a:extLst>
        </cdr:cNvPr>
        <cdr:cNvSpPr txBox="1"/>
      </cdr:nvSpPr>
      <cdr:spPr>
        <a:xfrm xmlns:a="http://schemas.openxmlformats.org/drawingml/2006/main">
          <a:off x="1077521" y="390979"/>
          <a:ext cx="1966850" cy="606137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/>
            <a:t>Breakeven</a:t>
          </a:r>
          <a:r>
            <a:rPr lang="en-IN" sz="1100" baseline="0"/>
            <a:t> Point = ₹159.3 (Strike + Premium)</a:t>
          </a:r>
        </a:p>
        <a:p xmlns:a="http://schemas.openxmlformats.org/drawingml/2006/main">
          <a:r>
            <a:rPr lang="en-IN" sz="1100"/>
            <a:t>Max Loss</a:t>
          </a:r>
          <a:r>
            <a:rPr lang="en-IN" sz="1100" baseline="0"/>
            <a:t> = ₹46,500 (Premium)</a:t>
          </a:r>
          <a:endParaRPr lang="en-IN" sz="1100"/>
        </a:p>
      </cdr:txBody>
    </cdr:sp>
  </cdr:relSizeAnchor>
  <cdr:relSizeAnchor xmlns:cdr="http://schemas.openxmlformats.org/drawingml/2006/chartDrawing">
    <cdr:from>
      <cdr:x>0.48304</cdr:x>
      <cdr:y>0.22715</cdr:y>
    </cdr:from>
    <cdr:to>
      <cdr:x>0.92934</cdr:x>
      <cdr:y>0.75709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5A2BC025-C8A7-8DD8-F6E1-D9CFA32B48AD}"/>
            </a:ext>
          </a:extLst>
        </cdr:cNvPr>
        <cdr:cNvCxnSpPr>
          <a:stCxn xmlns:a="http://schemas.openxmlformats.org/drawingml/2006/main" id="2" idx="3"/>
        </cdr:cNvCxnSpPr>
      </cdr:nvCxnSpPr>
      <cdr:spPr>
        <a:xfrm xmlns:a="http://schemas.openxmlformats.org/drawingml/2006/main">
          <a:off x="3044371" y="694048"/>
          <a:ext cx="2812886" cy="1619167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2"/>
          </a:solidFill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0.61937</cdr:x>
      <cdr:y>0.16289</cdr:y>
    </cdr:from>
    <cdr:to>
      <cdr:x>0.62114</cdr:x>
      <cdr:y>0.73773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E04DCDF6-CBCE-B8F8-BFC5-75122FA382F1}"/>
            </a:ext>
          </a:extLst>
        </cdr:cNvPr>
        <cdr:cNvCxnSpPr/>
      </cdr:nvCxnSpPr>
      <cdr:spPr>
        <a:xfrm xmlns:a="http://schemas.openxmlformats.org/drawingml/2006/main" flipH="1" flipV="1">
          <a:off x="3512343" y="499754"/>
          <a:ext cx="10057" cy="176367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3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0.64092</cdr:x>
      <cdr:y>0.12328</cdr:y>
    </cdr:from>
    <cdr:to>
      <cdr:x>0.79917</cdr:x>
      <cdr:y>0.27618</cdr:y>
    </cdr:to>
    <cdr:sp macro="" textlink="">
      <cdr:nvSpPr>
        <cdr:cNvPr id="4" name="TextBox 16">
          <a:extLst xmlns:a="http://schemas.openxmlformats.org/drawingml/2006/main">
            <a:ext uri="{FF2B5EF4-FFF2-40B4-BE49-F238E27FC236}">
              <a16:creationId xmlns:a16="http://schemas.microsoft.com/office/drawing/2014/main" id="{EC3ABDEE-3DE3-E927-685B-6498D73B6EEE}"/>
            </a:ext>
          </a:extLst>
        </cdr:cNvPr>
        <cdr:cNvSpPr txBox="1"/>
      </cdr:nvSpPr>
      <cdr:spPr>
        <a:xfrm xmlns:a="http://schemas.openxmlformats.org/drawingml/2006/main">
          <a:off x="3634582" y="378222"/>
          <a:ext cx="897375" cy="469137"/>
        </a:xfrm>
        <a:prstGeom xmlns:a="http://schemas.openxmlformats.org/drawingml/2006/main" prst="rect">
          <a:avLst/>
        </a:prstGeom>
        <a:solidFill xmlns:a="http://schemas.openxmlformats.org/drawingml/2006/main">
          <a:srgbClr val="92D050"/>
        </a:solidFill>
        <a:ln xmlns:a="http://schemas.openxmlformats.org/drawingml/2006/main" w="9525" cmpd="sng">
          <a:solidFill>
            <a:schemeClr val="accent3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/>
            <a:t>Strike Price = ₹ 4000</a:t>
          </a:r>
        </a:p>
      </cdr:txBody>
    </cdr:sp>
  </cdr:relSizeAnchor>
  <cdr:relSizeAnchor xmlns:cdr="http://schemas.openxmlformats.org/drawingml/2006/chartDrawing">
    <cdr:from>
      <cdr:x>0.19193</cdr:x>
      <cdr:y>0.12525</cdr:y>
    </cdr:from>
    <cdr:to>
      <cdr:x>0.53839</cdr:x>
      <cdr:y>0.32355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D3C62D29-7C14-D963-555B-2A4541BB2844}"/>
            </a:ext>
          </a:extLst>
        </cdr:cNvPr>
        <cdr:cNvSpPr txBox="1"/>
      </cdr:nvSpPr>
      <cdr:spPr>
        <a:xfrm xmlns:a="http://schemas.openxmlformats.org/drawingml/2006/main">
          <a:off x="1089370" y="383601"/>
          <a:ext cx="1966398" cy="60733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/>
            <a:t>Breakeven</a:t>
          </a:r>
          <a:r>
            <a:rPr lang="en-IN" sz="1100" baseline="0"/>
            <a:t> Point = ₹ 4,075.3 (Strike + Premium)</a:t>
          </a:r>
        </a:p>
        <a:p xmlns:a="http://schemas.openxmlformats.org/drawingml/2006/main">
          <a:r>
            <a:rPr lang="en-IN" sz="1100"/>
            <a:t>Max Loss</a:t>
          </a:r>
          <a:r>
            <a:rPr lang="en-IN" sz="1100" baseline="0"/>
            <a:t> = ₹22,590 (Premium)</a:t>
          </a:r>
          <a:endParaRPr lang="en-IN" sz="1100"/>
        </a:p>
      </cdr:txBody>
    </cdr:sp>
  </cdr:relSizeAnchor>
  <cdr:relSizeAnchor xmlns:cdr="http://schemas.openxmlformats.org/drawingml/2006/chartDrawing">
    <cdr:from>
      <cdr:x>0.54187</cdr:x>
      <cdr:y>0.20027</cdr:y>
    </cdr:from>
    <cdr:to>
      <cdr:x>0.69756</cdr:x>
      <cdr:y>0.73797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DE1FFBF8-41BE-B985-3BC1-A1F9080711E3}"/>
            </a:ext>
          </a:extLst>
        </cdr:cNvPr>
        <cdr:cNvCxnSpPr/>
      </cdr:nvCxnSpPr>
      <cdr:spPr>
        <a:xfrm xmlns:a="http://schemas.openxmlformats.org/drawingml/2006/main">
          <a:off x="3075542" y="613365"/>
          <a:ext cx="883645" cy="164679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accent2"/>
          </a:solidFill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147</xdr:row>
      <xdr:rowOff>95249</xdr:rowOff>
    </xdr:from>
    <xdr:to>
      <xdr:col>3</xdr:col>
      <xdr:colOff>1233488</xdr:colOff>
      <xdr:row>166</xdr:row>
      <xdr:rowOff>66675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5AC5066-3297-C07F-BA89-597E91648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123823</xdr:colOff>
      <xdr:row>71</xdr:row>
      <xdr:rowOff>123825</xdr:rowOff>
    </xdr:from>
    <xdr:to>
      <xdr:col>3</xdr:col>
      <xdr:colOff>1285875</xdr:colOff>
      <xdr:row>91</xdr:row>
      <xdr:rowOff>9524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0B27E25-8588-4F58-84F4-D099AFF60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372</xdr:row>
      <xdr:rowOff>71437</xdr:rowOff>
    </xdr:from>
    <xdr:to>
      <xdr:col>3</xdr:col>
      <xdr:colOff>2657475</xdr:colOff>
      <xdr:row>391</xdr:row>
      <xdr:rowOff>57150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3E76A1D2-312F-4479-8C88-B2CBFAECB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1218960</xdr:colOff>
      <xdr:row>380</xdr:row>
      <xdr:rowOff>123645</xdr:rowOff>
    </xdr:from>
    <xdr:to>
      <xdr:col>0</xdr:col>
      <xdr:colOff>1219680</xdr:colOff>
      <xdr:row>387</xdr:row>
      <xdr:rowOff>128632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B3C9ABEE-316D-C55F-AA19-314A593113A1}"/>
                </a:ext>
              </a:extLst>
            </xdr14:cNvPr>
            <xdr14:cNvContentPartPr/>
          </xdr14:nvContentPartPr>
          <xdr14:nvPr macro=""/>
          <xdr14:xfrm>
            <a:off x="1218960" y="63703020"/>
            <a:ext cx="720" cy="117180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B3C9ABEE-316D-C55F-AA19-314A593113A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11680" y="63595020"/>
              <a:ext cx="216000" cy="138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1304640</xdr:colOff>
      <xdr:row>380</xdr:row>
      <xdr:rowOff>128325</xdr:rowOff>
    </xdr:from>
    <xdr:to>
      <xdr:col>3</xdr:col>
      <xdr:colOff>1056570</xdr:colOff>
      <xdr:row>380</xdr:row>
      <xdr:rowOff>129045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E5D994BC-D4AB-6FE8-9120-D6998BE3C97C}"/>
                </a:ext>
              </a:extLst>
            </xdr14:cNvPr>
            <xdr14:cNvContentPartPr/>
          </xdr14:nvContentPartPr>
          <xdr14:nvPr macro=""/>
          <xdr14:xfrm>
            <a:off x="1304640" y="63707700"/>
            <a:ext cx="4762080" cy="72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E5D994BC-D4AB-6FE8-9120-D6998BE3C97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50640" y="63491700"/>
              <a:ext cx="4869720" cy="43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1314360</xdr:colOff>
      <xdr:row>381</xdr:row>
      <xdr:rowOff>102757</xdr:rowOff>
    </xdr:from>
    <xdr:to>
      <xdr:col>3</xdr:col>
      <xdr:colOff>1005090</xdr:colOff>
      <xdr:row>382</xdr:row>
      <xdr:rowOff>150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0E51281B-40D1-5C74-65A5-61F61467B302}"/>
                </a:ext>
              </a:extLst>
            </xdr14:cNvPr>
            <xdr14:cNvContentPartPr/>
          </xdr14:nvContentPartPr>
          <xdr14:nvPr macro=""/>
          <xdr14:xfrm>
            <a:off x="1314360" y="63848820"/>
            <a:ext cx="4700880" cy="6408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0E51281B-40D1-5C74-65A5-61F61467B30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60720" y="63741180"/>
              <a:ext cx="4808520" cy="27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1314360</xdr:colOff>
      <xdr:row>383</xdr:row>
      <xdr:rowOff>18862</xdr:rowOff>
    </xdr:from>
    <xdr:to>
      <xdr:col>3</xdr:col>
      <xdr:colOff>428730</xdr:colOff>
      <xdr:row>383</xdr:row>
      <xdr:rowOff>19582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10CFC5AB-9F19-534A-8872-710EC506AE34}"/>
                </a:ext>
              </a:extLst>
            </xdr14:cNvPr>
            <xdr14:cNvContentPartPr/>
          </xdr14:nvContentPartPr>
          <xdr14:nvPr macro=""/>
          <xdr14:xfrm>
            <a:off x="1314360" y="64098300"/>
            <a:ext cx="4124520" cy="72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10CFC5AB-9F19-534A-8872-710EC506AE3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60360" y="63882300"/>
              <a:ext cx="4232160" cy="43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91770</xdr:colOff>
      <xdr:row>382</xdr:row>
      <xdr:rowOff>61710</xdr:rowOff>
    </xdr:from>
    <xdr:to>
      <xdr:col>3</xdr:col>
      <xdr:colOff>462210</xdr:colOff>
      <xdr:row>382</xdr:row>
      <xdr:rowOff>96270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686CC5C1-F87A-0DA5-6C13-E691A4FDE8F5}"/>
                </a:ext>
              </a:extLst>
            </xdr14:cNvPr>
            <xdr14:cNvContentPartPr/>
          </xdr14:nvContentPartPr>
          <xdr14:nvPr macro=""/>
          <xdr14:xfrm>
            <a:off x="5101920" y="63974460"/>
            <a:ext cx="370440" cy="3456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686CC5C1-F87A-0DA5-6C13-E691A4FDE8F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048280" y="63866820"/>
              <a:ext cx="478080" cy="25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1285560</xdr:colOff>
      <xdr:row>384</xdr:row>
      <xdr:rowOff>32895</xdr:rowOff>
    </xdr:from>
    <xdr:to>
      <xdr:col>2</xdr:col>
      <xdr:colOff>1595490</xdr:colOff>
      <xdr:row>384</xdr:row>
      <xdr:rowOff>33615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00B65A8A-CB92-8FA3-0206-484E80DF3A19}"/>
                </a:ext>
              </a:extLst>
            </xdr14:cNvPr>
            <xdr14:cNvContentPartPr/>
          </xdr14:nvContentPartPr>
          <xdr14:nvPr macro=""/>
          <xdr14:xfrm>
            <a:off x="1285560" y="64279020"/>
            <a:ext cx="3719880" cy="72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00B65A8A-CB92-8FA3-0206-484E80DF3A1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31560" y="64063020"/>
              <a:ext cx="3827520" cy="43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1304640</xdr:colOff>
      <xdr:row>385</xdr:row>
      <xdr:rowOff>51607</xdr:rowOff>
    </xdr:from>
    <xdr:to>
      <xdr:col>2</xdr:col>
      <xdr:colOff>1156290</xdr:colOff>
      <xdr:row>385</xdr:row>
      <xdr:rowOff>62767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585E82C7-B246-3F7F-3CA0-59F9E6D793B3}"/>
                </a:ext>
              </a:extLst>
            </xdr14:cNvPr>
            <xdr14:cNvContentPartPr/>
          </xdr14:nvContentPartPr>
          <xdr14:nvPr macro=""/>
          <xdr14:xfrm>
            <a:off x="1304640" y="64464420"/>
            <a:ext cx="3261600" cy="1116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585E82C7-B246-3F7F-3CA0-59F9E6D793B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251000" y="64356780"/>
              <a:ext cx="3369240" cy="22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1304640</xdr:colOff>
      <xdr:row>386</xdr:row>
      <xdr:rowOff>71040</xdr:rowOff>
    </xdr:from>
    <xdr:to>
      <xdr:col>2</xdr:col>
      <xdr:colOff>809970</xdr:colOff>
      <xdr:row>386</xdr:row>
      <xdr:rowOff>71760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4E71D196-ABFD-A40C-A60D-D2A82C30A0CA}"/>
                </a:ext>
              </a:extLst>
            </xdr14:cNvPr>
            <xdr14:cNvContentPartPr/>
          </xdr14:nvContentPartPr>
          <xdr14:nvPr macro=""/>
          <xdr14:xfrm>
            <a:off x="1304640" y="64650540"/>
            <a:ext cx="2915280" cy="72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4E71D196-ABFD-A40C-A60D-D2A82C30A0C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250640" y="64434540"/>
              <a:ext cx="3022920" cy="43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1333440</xdr:colOff>
      <xdr:row>387</xdr:row>
      <xdr:rowOff>81472</xdr:rowOff>
    </xdr:from>
    <xdr:to>
      <xdr:col>2</xdr:col>
      <xdr:colOff>349530</xdr:colOff>
      <xdr:row>387</xdr:row>
      <xdr:rowOff>90832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9125A835-DB80-8FCE-3121-E16D6E73CB63}"/>
                </a:ext>
              </a:extLst>
            </xdr14:cNvPr>
            <xdr14:cNvContentPartPr/>
          </xdr14:nvContentPartPr>
          <xdr14:nvPr macro=""/>
          <xdr14:xfrm>
            <a:off x="1333440" y="64827660"/>
            <a:ext cx="2426040" cy="936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9125A835-DB80-8FCE-3121-E16D6E73CB6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279800" y="64719660"/>
              <a:ext cx="253368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380850</xdr:colOff>
      <xdr:row>387</xdr:row>
      <xdr:rowOff>28192</xdr:rowOff>
    </xdr:from>
    <xdr:to>
      <xdr:col>2</xdr:col>
      <xdr:colOff>599010</xdr:colOff>
      <xdr:row>387</xdr:row>
      <xdr:rowOff>84712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8922922A-D81E-CF30-FF68-C1520C474E68}"/>
                </a:ext>
              </a:extLst>
            </xdr14:cNvPr>
            <xdr14:cNvContentPartPr/>
          </xdr14:nvContentPartPr>
          <xdr14:nvPr macro=""/>
          <xdr14:xfrm>
            <a:off x="3790800" y="64774380"/>
            <a:ext cx="218160" cy="5652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8922922A-D81E-CF30-FF68-C1520C474E6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772770" y="64738380"/>
              <a:ext cx="253859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714210</xdr:colOff>
      <xdr:row>386</xdr:row>
      <xdr:rowOff>61680</xdr:rowOff>
    </xdr:from>
    <xdr:to>
      <xdr:col>2</xdr:col>
      <xdr:colOff>727890</xdr:colOff>
      <xdr:row>386</xdr:row>
      <xdr:rowOff>62040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9749B3B6-7596-FD23-7A9F-AFAB202B6D07}"/>
                </a:ext>
              </a:extLst>
            </xdr14:cNvPr>
            <xdr14:cNvContentPartPr/>
          </xdr14:nvContentPartPr>
          <xdr14:nvPr macro=""/>
          <xdr14:xfrm>
            <a:off x="4124160" y="64641180"/>
            <a:ext cx="13680" cy="36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9749B3B6-7596-FD23-7A9F-AFAB202B6D07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106520" y="64605540"/>
              <a:ext cx="4932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390210</xdr:colOff>
      <xdr:row>380</xdr:row>
      <xdr:rowOff>31845</xdr:rowOff>
    </xdr:from>
    <xdr:to>
      <xdr:col>3</xdr:col>
      <xdr:colOff>1910130</xdr:colOff>
      <xdr:row>387</xdr:row>
      <xdr:rowOff>123952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FFBC534B-5365-8125-C830-728F716FC59B}"/>
                </a:ext>
              </a:extLst>
            </xdr14:cNvPr>
            <xdr14:cNvContentPartPr/>
          </xdr14:nvContentPartPr>
          <xdr14:nvPr macro=""/>
          <xdr14:xfrm>
            <a:off x="3800160" y="63611220"/>
            <a:ext cx="3120120" cy="125892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FFBC534B-5365-8125-C830-728F716FC59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782520" y="63575220"/>
              <a:ext cx="3155760" cy="133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864690</xdr:colOff>
      <xdr:row>380</xdr:row>
      <xdr:rowOff>118965</xdr:rowOff>
    </xdr:from>
    <xdr:to>
      <xdr:col>3</xdr:col>
      <xdr:colOff>1352850</xdr:colOff>
      <xdr:row>381</xdr:row>
      <xdr:rowOff>57397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B36C8963-1A0A-7B70-3AA5-86BA6D5C9CB9}"/>
                </a:ext>
              </a:extLst>
            </xdr14:cNvPr>
            <xdr14:cNvContentPartPr/>
          </xdr14:nvContentPartPr>
          <xdr14:nvPr macro=""/>
          <xdr14:xfrm>
            <a:off x="5874840" y="63698340"/>
            <a:ext cx="488160" cy="10512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B36C8963-1A0A-7B70-3AA5-86BA6D5C9CB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857200" y="63662340"/>
              <a:ext cx="52380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361770</xdr:colOff>
      <xdr:row>382</xdr:row>
      <xdr:rowOff>9150</xdr:rowOff>
    </xdr:from>
    <xdr:to>
      <xdr:col>3</xdr:col>
      <xdr:colOff>1067010</xdr:colOff>
      <xdr:row>387</xdr:row>
      <xdr:rowOff>147712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7E548484-CC6F-CEB6-E4FD-591AE3E71154}"/>
                </a:ext>
              </a:extLst>
            </xdr14:cNvPr>
            <xdr14:cNvContentPartPr/>
          </xdr14:nvContentPartPr>
          <xdr14:nvPr macro=""/>
          <xdr14:xfrm>
            <a:off x="3771720" y="63921900"/>
            <a:ext cx="2305440" cy="97200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7E548484-CC6F-CEB6-E4FD-591AE3E7115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754080" y="63885900"/>
              <a:ext cx="2341080" cy="10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871170</xdr:colOff>
      <xdr:row>380</xdr:row>
      <xdr:rowOff>57045</xdr:rowOff>
    </xdr:from>
    <xdr:to>
      <xdr:col>3</xdr:col>
      <xdr:colOff>1567050</xdr:colOff>
      <xdr:row>380</xdr:row>
      <xdr:rowOff>57405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F0604E51-E233-C9B6-0083-9FD3BBD8F8CE}"/>
                </a:ext>
              </a:extLst>
            </xdr14:cNvPr>
            <xdr14:cNvContentPartPr/>
          </xdr14:nvContentPartPr>
          <xdr14:nvPr macro=""/>
          <xdr14:xfrm>
            <a:off x="5881320" y="63636420"/>
            <a:ext cx="695880" cy="36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F0604E51-E233-C9B6-0083-9FD3BBD8F8C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863680" y="63600780"/>
              <a:ext cx="73152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948570</xdr:colOff>
      <xdr:row>380</xdr:row>
      <xdr:rowOff>42645</xdr:rowOff>
    </xdr:from>
    <xdr:to>
      <xdr:col>3</xdr:col>
      <xdr:colOff>1909770</xdr:colOff>
      <xdr:row>380</xdr:row>
      <xdr:rowOff>90525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7FA63BB9-9DF8-8635-F7C0-2694EAEBD6AD}"/>
                </a:ext>
              </a:extLst>
            </xdr14:cNvPr>
            <xdr14:cNvContentPartPr/>
          </xdr14:nvContentPartPr>
          <xdr14:nvPr macro=""/>
          <xdr14:xfrm>
            <a:off x="5958720" y="63622020"/>
            <a:ext cx="961200" cy="4788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7FA63BB9-9DF8-8635-F7C0-2694EAEBD6A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941080" y="63586380"/>
              <a:ext cx="996840" cy="11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2007690</xdr:colOff>
      <xdr:row>378</xdr:row>
      <xdr:rowOff>18180</xdr:rowOff>
    </xdr:from>
    <xdr:to>
      <xdr:col>3</xdr:col>
      <xdr:colOff>2444730</xdr:colOff>
      <xdr:row>379</xdr:row>
      <xdr:rowOff>25372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6B198DFC-6A15-9367-D0AB-46BA90BD8DDD}"/>
                </a:ext>
              </a:extLst>
            </xdr14:cNvPr>
            <xdr14:cNvContentPartPr/>
          </xdr14:nvContentPartPr>
          <xdr14:nvPr macro=""/>
          <xdr14:xfrm>
            <a:off x="7017840" y="63264180"/>
            <a:ext cx="437040" cy="17388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6B198DFC-6A15-9367-D0AB-46BA90BD8DD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963840" y="63156540"/>
              <a:ext cx="544680" cy="3895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1619250</xdr:colOff>
      <xdr:row>383</xdr:row>
      <xdr:rowOff>28575</xdr:rowOff>
    </xdr:from>
    <xdr:to>
      <xdr:col>1</xdr:col>
      <xdr:colOff>1624012</xdr:colOff>
      <xdr:row>388</xdr:row>
      <xdr:rowOff>4763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37724911-9A59-5805-6A80-9619FF9D9811}"/>
            </a:ext>
          </a:extLst>
        </xdr:cNvPr>
        <xdr:cNvCxnSpPr/>
      </xdr:nvCxnSpPr>
      <xdr:spPr>
        <a:xfrm flipV="1">
          <a:off x="3395663" y="64108013"/>
          <a:ext cx="4762" cy="8096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76201</xdr:colOff>
      <xdr:row>388</xdr:row>
      <xdr:rowOff>52388</xdr:rowOff>
    </xdr:from>
    <xdr:to>
      <xdr:col>2</xdr:col>
      <xdr:colOff>923926</xdr:colOff>
      <xdr:row>391</xdr:row>
      <xdr:rowOff>9525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5A122A33-7739-9B91-C6FE-26DCF82A7CAC}"/>
            </a:ext>
          </a:extLst>
        </xdr:cNvPr>
        <xdr:cNvSpPr txBox="1"/>
      </xdr:nvSpPr>
      <xdr:spPr>
        <a:xfrm>
          <a:off x="1852614" y="64965263"/>
          <a:ext cx="2481262" cy="457200"/>
        </a:xfrm>
        <a:prstGeom prst="rect">
          <a:avLst/>
        </a:prstGeom>
        <a:solidFill>
          <a:srgbClr val="FF000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Below the Strike Price of ₹ 189.30, Ashok Leyland will be in losses (Loss Region).</a:t>
          </a:r>
        </a:p>
      </xdr:txBody>
    </xdr:sp>
    <xdr:clientData/>
  </xdr:twoCellAnchor>
  <xdr:twoCellAnchor>
    <xdr:from>
      <xdr:col>0</xdr:col>
      <xdr:colOff>328613</xdr:colOff>
      <xdr:row>398</xdr:row>
      <xdr:rowOff>33338</xdr:rowOff>
    </xdr:from>
    <xdr:to>
      <xdr:col>3</xdr:col>
      <xdr:colOff>2481263</xdr:colOff>
      <xdr:row>416</xdr:row>
      <xdr:rowOff>104775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59107504-75CA-4979-8F88-C03B036894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0.62824</cdr:x>
      <cdr:y>0.79473</cdr:y>
    </cdr:from>
    <cdr:to>
      <cdr:x>0.99223</cdr:x>
      <cdr:y>0.97885</cdr:y>
    </cdr:to>
    <cdr:sp macro="" textlink="">
      <cdr:nvSpPr>
        <cdr:cNvPr id="4" name="TextBox 16">
          <a:extLst xmlns:a="http://schemas.openxmlformats.org/drawingml/2006/main">
            <a:ext uri="{FF2B5EF4-FFF2-40B4-BE49-F238E27FC236}">
              <a16:creationId xmlns:a16="http://schemas.microsoft.com/office/drawing/2014/main" id="{33B349AF-DD22-51A9-FD44-450FE40472DC}"/>
            </a:ext>
          </a:extLst>
        </cdr:cNvPr>
        <cdr:cNvSpPr txBox="1"/>
      </cdr:nvSpPr>
      <cdr:spPr>
        <a:xfrm xmlns:a="http://schemas.openxmlformats.org/drawingml/2006/main">
          <a:off x="4619625" y="2505614"/>
          <a:ext cx="2676525" cy="580488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20000"/>
            <a:lumOff val="80000"/>
          </a:schemeClr>
        </a:solidFill>
        <a:ln xmlns:a="http://schemas.openxmlformats.org/drawingml/2006/main" w="9525" cmpd="sng">
          <a:solidFill>
            <a:schemeClr val="accent3">
              <a:lumMod val="40000"/>
              <a:lumOff val="6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/>
            <a:t>Above</a:t>
          </a:r>
          <a:r>
            <a:rPr lang="en-IN" sz="1100" baseline="0"/>
            <a:t> the Strike Price of ₹189.30, Ashok Leyland will be in profits. (Profit Region)</a:t>
          </a:r>
        </a:p>
      </cdr:txBody>
    </cdr:sp>
  </cdr:relSizeAnchor>
  <cdr:relSizeAnchor xmlns:cdr="http://schemas.openxmlformats.org/drawingml/2006/chartDrawing">
    <cdr:from>
      <cdr:x>0.91127</cdr:x>
      <cdr:y>0.39275</cdr:y>
    </cdr:from>
    <cdr:to>
      <cdr:x>0.91386</cdr:x>
      <cdr:y>0.77341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72B7CF07-C1D4-07D8-42BC-48ACACE0337F}"/>
            </a:ext>
          </a:extLst>
        </cdr:cNvPr>
        <cdr:cNvCxnSpPr/>
      </cdr:nvCxnSpPr>
      <cdr:spPr>
        <a:xfrm xmlns:a="http://schemas.openxmlformats.org/drawingml/2006/main" flipH="1" flipV="1">
          <a:off x="6700838" y="1238251"/>
          <a:ext cx="19050" cy="120015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0.44725</cdr:x>
      <cdr:y>0.15917</cdr:y>
    </cdr:from>
    <cdr:to>
      <cdr:x>0.82092</cdr:x>
      <cdr:y>0.34815</cdr:y>
    </cdr:to>
    <cdr:sp macro="" textlink="">
      <cdr:nvSpPr>
        <cdr:cNvPr id="2" name="TextBox 16">
          <a:extLst xmlns:a="http://schemas.openxmlformats.org/drawingml/2006/main">
            <a:ext uri="{FF2B5EF4-FFF2-40B4-BE49-F238E27FC236}">
              <a16:creationId xmlns:a16="http://schemas.microsoft.com/office/drawing/2014/main" id="{C758D016-181F-2C2C-BEB3-14B2FB2AE2DC}"/>
            </a:ext>
          </a:extLst>
        </cdr:cNvPr>
        <cdr:cNvSpPr txBox="1"/>
      </cdr:nvSpPr>
      <cdr:spPr>
        <a:xfrm xmlns:a="http://schemas.openxmlformats.org/drawingml/2006/main">
          <a:off x="3203575" y="488950"/>
          <a:ext cx="2676525" cy="580488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20000"/>
            <a:lumOff val="80000"/>
          </a:schemeClr>
        </a:solidFill>
        <a:ln xmlns:a="http://schemas.openxmlformats.org/drawingml/2006/main" w="9525" cmpd="sng">
          <a:solidFill>
            <a:schemeClr val="accent3">
              <a:lumMod val="40000"/>
              <a:lumOff val="6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/>
            <a:t>Above</a:t>
          </a:r>
          <a:r>
            <a:rPr lang="en-IN" sz="1100" baseline="0"/>
            <a:t> the Strike Price of ₹2,675.30, L&amp;T will be in profits. (Profit Region)</a:t>
          </a:r>
        </a:p>
      </cdr:txBody>
    </cdr:sp>
  </cdr:relSizeAnchor>
  <cdr:relSizeAnchor xmlns:cdr="http://schemas.openxmlformats.org/drawingml/2006/chartDrawing">
    <cdr:from>
      <cdr:x>0.19193</cdr:x>
      <cdr:y>0.61344</cdr:y>
    </cdr:from>
    <cdr:to>
      <cdr:x>0.53834</cdr:x>
      <cdr:y>0.7969</cdr:y>
    </cdr:to>
    <cdr:sp macro="" textlink="">
      <cdr:nvSpPr>
        <cdr:cNvPr id="3" name="TextBox 86">
          <a:extLst xmlns:a="http://schemas.openxmlformats.org/drawingml/2006/main">
            <a:ext uri="{FF2B5EF4-FFF2-40B4-BE49-F238E27FC236}">
              <a16:creationId xmlns:a16="http://schemas.microsoft.com/office/drawing/2014/main" id="{5A122A33-7739-9B91-C6FE-26DCF82A7CAC}"/>
            </a:ext>
          </a:extLst>
        </cdr:cNvPr>
        <cdr:cNvSpPr txBox="1"/>
      </cdr:nvSpPr>
      <cdr:spPr>
        <a:xfrm xmlns:a="http://schemas.openxmlformats.org/drawingml/2006/main">
          <a:off x="1374775" y="1884363"/>
          <a:ext cx="2481262" cy="563562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 w="9525" cmpd="sng">
          <a:solidFill>
            <a:srgbClr val="FF0000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/>
            <a:t>Below the Strike Price of ₹ 2,675.30, L&amp;T will be in losses (Loss Region).</a:t>
          </a:r>
        </a:p>
      </cdr:txBody>
    </cdr:sp>
  </cdr:relSizeAnchor>
</c:userShape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2T08:01:54.191"/>
    </inkml:context>
    <inkml:brush xml:id="br0">
      <inkml:brushProperty name="width" value="0.3" units="cm"/>
      <inkml:brushProperty name="height" value="0.6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23 1 0,'0'3254'0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2T08:02:02.285"/>
    </inkml:context>
    <inkml:brush xml:id="br0">
      <inkml:brushProperty name="width" value="0.3" units="cm"/>
      <inkml:brushProperty name="height" value="0.6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1 135 0,'13227'0'0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2T08:02:25.796"/>
    </inkml:context>
    <inkml:brush xml:id="br0">
      <inkml:brushProperty name="width" value="0.3" units="cm"/>
      <inkml:brushProperty name="height" value="0.6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1 178,'0'-1,"0"0,0 0,0-1,0 1,1 0,-1 0,1 0,-1 0,1 0,-1 0,1 0,-1 1,1-1,0 0,-1 0,1 0,0 1,0-1,0 0,0 1,0-1,-1 0,1 1,0-1,0 1,0 0,1-1,-1 1,2-1,4 0,0 0,0 0,10 0,-10 1,279-1,-137 3,3770-2,-3773-7,-1 0,2534 6,-1265 3,-819-2,-480-7,4 0,511 8,-554-8,-4 0,-14 8,-25 0,36-3,-59 0,-1 0,0 0,0-1,16-8,-16 7,0 1,0 0,0 0,0 0,11-1,133 3,-74 3,76-10,146 1,-181 9,624-2,-732-1,1-1,0 0,-1 0,1-1,11-5,31-7,-7 9,1 2,86 5,-48 1,26-9,2 0,-87 8,-11 0,0-2,24-2,-28 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2T08:02:46.303"/>
    </inkml:context>
    <inkml:brush xml:id="br0">
      <inkml:brushProperty name="width" value="0.3" units="cm"/>
      <inkml:brushProperty name="height" value="0.6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3 0,'11456'0'0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2T08:02:48.309"/>
    </inkml:context>
    <inkml:brush xml:id="br0">
      <inkml:brushProperty name="width" value="0.3" units="cm"/>
      <inkml:brushProperty name="height" value="0.6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1029 1,'-234'0,"221"1,0 1,1 0,-1 1,1 0,-1 1,-15 7,-17 5,-108 25,118-35,-1-2,1-2,-68-3,32-1,-123 2,176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2T08:02:50.818"/>
    </inkml:context>
    <inkml:brush xml:id="br0">
      <inkml:brushProperty name="width" value="0.3" units="cm"/>
      <inkml:brushProperty name="height" value="0.6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53 0,'10332'0'0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2T08:02:57.451"/>
    </inkml:context>
    <inkml:brush xml:id="br0">
      <inkml:brushProperty name="width" value="0.3" units="cm"/>
      <inkml:brushProperty name="height" value="0.6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2,'147'-1,"170"3,-162 10,35 2,411-13,-281-2,6993 1,-7298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2T08:03:01.079"/>
    </inkml:context>
    <inkml:brush xml:id="br0">
      <inkml:brushProperty name="width" value="0.3" units="cm"/>
      <inkml:brushProperty name="height" value="0.6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3 0,'8097'0'0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2T08:03:08.092"/>
    </inkml:context>
    <inkml:brush xml:id="br0">
      <inkml:brushProperty name="width" value="0.3" units="cm"/>
      <inkml:brushProperty name="height" value="0.6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25,'6576'0,"-6558"-1,1-1,32-7,0-1,-28 7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2T08:03:17.331"/>
    </inkml:context>
    <inkml:brush xml:id="br0">
      <inkml:brushProperty name="width" value="0.1" units="cm"/>
      <inkml:brushProperty name="height" value="0.2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143 158 0,'464'-156'0,"-1069"156"0,746 156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2T08:03:25.299"/>
    </inkml:context>
    <inkml:brush xml:id="br0">
      <inkml:brushProperty name="width" value="0.1" units="cm"/>
      <inkml:brushProperty name="height" value="0.2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1,'2'0,"5"0,7 0,0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2T08:03:54.436"/>
    </inkml:context>
    <inkml:brush xml:id="br0">
      <inkml:brushProperty name="width" value="0.1" units="cm"/>
      <inkml:brushProperty name="height" value="0.2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3497,'29'0,"0"-1,41-8,-57 7,0-2,0 1,0-2,0 0,-1 0,0-2,16-9,-14 5,0 0,23-26,-24 23,1 1,16-13,-27 24,79-54,-70 49,1 0,1 1,-1 1,25-7,-27 9,-1 0,0-1,0-1,0 1,0-2,-1 1,15-11,-19 12,0 1,0 0,1 1,-1-1,1 1,0 0,11-2,3 1,20 0,-16 2,129-17,-133 15,26-8,2-1,-9 4,38-16,21-5,-44 20,-37 7,1-1,-1-1,29-11,-22 7,1 0,34-6,4-1,-42 8,0-1,28-15,18-8,-29 17,44-10,-79 23,3 0,1 0,-1-1,0 0,0 0,0-1,10-5,-16 8,1 0,-1 0,0 0,0 0,1 0,-1-1,0 1,0 0,0 0,1 0,-1 0,0-1,0 1,0 0,0 0,1 0,-1-1,0 1,0 0,0 0,0 0,0-1,0 1,0 0,1 0,-1-1,0 1,0 0,0 0,0-1,0 1,0 0,0 0,0-1,-1 1,1 0,-9-5,-15 3,-347 3,156 0,511-1,-282-1,0 0,0 0,0-2,-1 1,1-2,0 0,-1-1,15-7,4-5,58-40,-74 47,1 1,1 0,20-7,-19 9,0-1,30-19,-39 20,0 0,1 0,-1 0,1 1,1 1,-1 0,16-5,15-2,0-2,-1-1,48-27,-38 13,-33 18,0 0,1 1,23-8,0 6,-23 6,1 0,17-9,-31 13,0-2,0 1,-1 0,1-1,-1 0,0-1,-1 1,1-1,-1 0,6-6,-10 10,1 0,0 0,-1 0,1 0,-1 1,1-1,-1 0,0 0,1 0,-1 0,0 0,1 0,-1 0,0 0,0 0,0 0,0 0,0 0,0-1,0 1,-1-1,1 1,-1 1,1-1,-1 0,0 0,1 1,-1-1,0 1,1-1,-1 0,0 1,0-1,0 1,0 0,1-1,-1 1,0 0,0-1,-2 1,-5-1,-1 0,1 0,-1 1,-9 1,9 0,-702 3,413-5,235 0,19-1,-64 7,73 1,-38 12,19-4,42-10,-1 0,1 1,0 0,1 1,-1 0,1 1,0 0,1 1,0 0,0 0,-13 16,20-20,0 0,0 1,0-1,1 1,-1 0,1 0,0 0,0 0,1 0,0 0,0 0,-1 10,1 6,3 41,-1-29,0-22,-1-4,0-1,0 1,1 0,1 6,-1-10,0-1,0 0,0 0,0 1,0-1,0 0,1 0,-1 0,1-1,-1 1,1 0,0 0,0-1,0 1,2 1,2 0,1 0,-1 0,1 0,0 0,0-1,0-1,0 1,0-1,9 1,13-1,29-3,-22 1,239-1,-164 3,-96-2,1-1,0 0,22-7,-21 5,0 0,25-1,-17 2,39-8,-7 1,-21 4,56-17,-43 4,3-2,-7 8,-12 5,-1-2,0-1,49-25,-20 7,-45 22,-1 1,-1-2,1 0,17-13,-31 20,1-1,-1 1,1 0,-1-1,0 1,0 0,1-1,-1 0,0 1,0-1,0 0,-1 1,2-4,-2 5,0-1,0 0,0 0,0 0,0 0,-1 0,1 0,0 1,0-1,-1 0,1 0,-1 0,1 1,0-1,-1 0,1 1,-1-1,0 0,1 1,-1-1,0 0,1 1,-1-1,0 1,1-1,-1 1,0 0,0-1,-1 1,-6-4,3 2,1 0,-1-1,0 1,1-1,-6-5,9 7,0 0,0 0,0 0,0 0,1 0,-1 0,0 0,1-1,-1 1,1 0,-1 0,1-1,-1 1,1 0,0-1,0 1,0 0,0-1,0 1,0 0,0-1,0 1,0 0,1-1,-1 1,1-2,1-2,0 1,0-1,1 1,0 0,-1 0,2 0,-1 0,0 0,5-3,38-29,-34 27,60-39,15-11,-85 57,0 0,0 0,0 1,0-1,0 0,0-1,-1 1,2-3,-3 5,1 0,-1-1,0 1,0 0,0-1,0 1,0 0,0-1,0 1,0 0,0-1,0 1,0-1,0 1,0 0,0-1,0 1,0 0,0-1,0 1,-1 0,1-1,0 0,-1 1,0-1,1 1,-1-1,0 1,1-1,-1 1,0 0,0-1,0 1,1 0,-1 0,0-1,0 1,-1 0,-16-2,0 1,1 1,-22 3,-7-1,-361-1,225-1,682-10,-472 9,0-1,0-1,-1-1,54-16,-50 9,1 2,1 0,34-3,-37 6,0-1,0-2,48-21,-48 17,1 1,0 2,36-6,53 4,-26 3,-75 6,-14 1,-14 0,-172 1,91 2,69 0,0 1,0 2,1 0,-36 12,20-6,27-7,1 0,0 1,0 0,0 0,1 1,-9 6,1 1,-24 24,31-27,1 0,1 0,-8 13,8-11,-1 0,-9 10,2-3,1 1,0 1,-14 31,7-14,14-26,1 0,0 0,1 0,0 0,1 1,0 0,0-1,0 20,3-29,0-1,0 1,0-1,0 1,0 0,1-1,-1 1,1-1,-1 1,1-1,-1 1,1-1,0 1,0-1,0 0,0 0,0 1,0-1,0 0,0 0,1 0,-1 0,0 0,1 0,-1 0,0-1,1 1,-1 0,1-1,-1 1,1-1,0 0,1 1,7 1,0-1,0-1,1 1,11-2,-11 0,5 1,-7 0,1 0,0-1,0 0,-1 0,1-1,0 0,-1-1,15-5,9-9,0 2,1 2,37-10,-68 22,42-12,-41 12,0-1,0 0,1 0,-2 0,1 0,0-1,6-5,-10 8,1-1,-1 1,0 0,0 0,0 0,1-1,-1 1,0 0,0 0,0 0,0-1,0 1,1 0,-1-1,0 1,0 0,0 0,0-1,0 1,0 0,0 0,0-1,0 1,0 0,0-1,0 1,0 0,0 0,0-1,0 1,-1 0,1 0,0-1,0 1,0 0,0 0,0-1,-1 1,1 0,0 0,0 0,0-1,-1 1,1 0,0 0,0 0,-1 0,1-1,0 1,0 0,-1 0,1 0,0 0,0 0,-1 0,1 0,0 0,-1 0,1 0,0 0,-1 0,-20-2,20 2,-274 0,112 2,131-1,16-1,1 1,0-2,-21-3,36 5,0-1,0 0,-1 0,1 0,0 0,0 0,-1 0,1 0,0 0,-1 0,1-1,0 1,0 0,-1 0,1 0,0 0,0 0,-1 0,1 0,0-1,0 1,-1 0,1 0,0 0,0-1,0 1,-1 0,1 0,0-1,0 1,0 0,9-4,17 1,7 0,0-1,35-9,66-22,-92 22,84-26,139-63,-234 89,2-1,-1-1,0-1,29-21,-39 21,1 0,1 2,0 0,1 2,0 1,1 1,38-10,1 4,122-49,-153 49,-2-1,56-40,-87 57,-1 0,0 0,1 0,-1-1,0 1,1 0,-1 0,0 0,0-1,1 1,-1 0,0 0,0-1,1 1,-1 0,0 0,0-1,0 1,0 0,0-1,1 1,-1 0,0-1,0 1,0 0,0-1,0 0,-8-2,-21 3,25 0,-596 4,391-5,1018 1,-784 0,0 2,30 5,-42-5,-1 1,1 1,0 0,-1 1,21 11,-28-14,0 2,-1-1,0 0,8 9,-11-11,0 0,0 0,-1 0,1 0,0 0,-1 1,1-1,-1 0,1 0,-1 1,1 1,-1-3,0 1,0-1,0 1,0 0,0-1,0 1,0 0,-1-1,1 1,0-1,0 1,-1 0,1-1,0 1,-1-1,1 1,0-1,-1 1,1-1,-1 1,1-1,-1 1,1-1,-2 1,-3 2,0-1,-1 1,1-1,-1 0,0-1,-7 2,-11 3,-102 41,19-7,36-16,-1-3,-134 20,187-39,0 1,1 0,-1 2,1 0,-20 8,14-3,-31 16,54-26,1 1,-1-1,1 0,-1 0,1 0,-1 1,1-1,0 0,-1 0,1 1,-1-1,1 0,0 1,-1-1,1 1,0-1,0 0,-1 1,1-1,0 1,0-1,-1 1,1-1,0 2,0-2,1 0,-1 1,0-1,1 0,-1 1,1-1,-1 0,1 0,-1 1,1-1,-1 0,1 0,-1 0,1 1,-1-1,1 0,-1 0,2 0,32 0,-30 0,9 0,40 0,1-2,81-15,-109 10,-1 0,-1-2,44-21,66-48,-75 42,79-38,-96 51,11-5,-19 14,121-46,-152 59,-4 0,-8 0,-18 1,-13 4,-1 1,1 3,-53 16,-14 6,-190 25,-106 15,165-26,21-12,68 0,16-2,95-22,38-8,0 0,0 0,0 0,0 0,0 0,0 0,0 0,1 0,-1 0,0 0,0 0,0 0,0 0,0 0,0 0,0 0,0 0,0 0,0 0,0 0,0 0,0 0,0 0,0 0,0 0,0 0,0 0,0 0,0 0,0 1,0-1,0 0,0 0,0 0,0 0,0 0,0 0,0 0,0 0,0 0,0 0,0 0,0 0,0 0,0 0,0 0,0 0,0 0,0 0,0 1,11 0,15 1,249-7,-196 0,116-23,122-45,-9-28,-98 0,-11-16,-148 86,6-1,1 2,1 3,104-32,-160 58,19-5,0 0,-1-2,0-1,37-21,-39 19,-13 7,1 0,-1 0,1 0,-1-1,-1 0,1 0,6-7,-12 12,0-1,0 1,0 0,1-1,-1 1,0 0,0-1,0 1,0 0,1-1,-1 1,0-1,0 1,0-1,0 1,0 0,0-1,0 1,0-1,0 1,-1 0,1-1,0 1,0-1,0 1,0 0,0-1,-1 1,1 0,0-1,0 1,-1 0,1-1,0 1,-1 0,1 0,0-1,-1 1,1 0,0 0,-1 0,1-1,0 1,-1 0,1 0,-1 0,1 0,0 0,-1 0,0 0,-25-4,23 4,-126-5,-139 15,56 18,77-7,110-15,25-6,0 0,0 0,0 0,0 0,0 1,0-1,0 0,0 0,0 0,0 0,0 0,0 0,0 0,0 0,0 0,0 0,0 0,0 0,0 0,0 0,0 0,0 0,0 0,0 0,0 0,0 0,0 1,0-1,0 0,0 0,0 0,0 0,0 0,0 0,0 0,0 0,0 0,0 0,0 0,0 0,0 0,0 0,0 0,0 0,15-2,182-37,248-58,59-41,7 18,-409 99,268-52,-305 61,-1-3,112-40,-155 45,-21 10,0 0,0 0,0-1,0 1,0 0,1 0,-1 0,0 0,0 0,0 0,0 0,0 0,0 0,1 0,-1-1,0 1,0 0,0 0,0 0,0 0,0 0,0 0,0-1,0 1,0 0,0 0,0 0,0 0,1 0,-1-1,0 1,0 0,0 0,-1 0,1 0,0-1,0 1,0 0,0 0,0 0,0 0,0 0,0-1,0 1,0 0,0 0,0 0,0 0,0 0,-1 0,1-1,-11-2,-15 1,-257 5,260-3,1 2,-1 0,1 2,0 0,0 2,-22 7,28-7,-1-1,0-1,0-1,-1 0,1-1,0-1,-22-2,246 1,-65-1,-41 2,155-5,-223 0,0-2,-1-1,0-2,44-18,-47 17,23-4,-100 14,16 0,-390 1,263-1,144 0,1 0,0 1,0 1,1 0,-1 1,0 0,1 1,0 1,0 0,0 1,-13 8,-142 89,65-33,-122 110,209-167,0-1,0 0,-1-1,0-1,-1-1,0-1,-1 0,0-1,-25 6,28-9,0 1,0 0,1 1,-1 1,2 1,-1 0,-23 18,18-12,1-1,-2-1,0 0,0-2,-1 0,0-2,0 0,-38 7,48-12,0 1,0 1,1 0,0 0,-1 1,-15 12,14-9,-2-1,-27 13,27-17,0-1,0 0,0-1,0-1,-1 0,1-1,-18-2,6 1,66-39,-9 7,1 1,51-39,-53 48,0-1,-1-1,-2-1,43-56,-50 58,1 1,28-26,51-36,-59 52,8-4,87-49,-55 36,-66 42,16-13,-30 21,1 0,-1 0,0 0,0 0,0 0,1 0,-1 0,0 0,0-1,0 1,0 0,1 0,-1 0,0 0,0 0,0-1,0 1,0 0,0 0,1 0,-1 0,0-1,0 1,0 0,0 0,0 0,0-1,0 1,0 0,0 0,0 0,0-1,0 1,0 0,0 0,0-1,0 1,0 0,0 0,0 0,0 0,-1-1,1 1,0 0,0 0,0 0,0-1,0 1,0 0,-1 0,-12-2,-13 4,-1 1,0 1,-47 14,21-5,-243 53,-78 18,-67 62,287-88,6 9,21-8,113-54,0 0,0 2,1-1,0 2,0 0,1 0,0 1,1 1,-19 18,-6 11,-12 15,47-53,0 0,1-1,-1 1,1 0,-1 0,1 0,0-1,-1 1,1 0,0 0,-1 0,1 0,0 0,0 0,0 1,0-2,0 1,0-1,0 1,0-1,1 0,-1 1,0-1,0 0,0 1,1-1,-1 0,0 1,1-1,-1 0,0 1,1-1,-1 0,0 0,1 1,-1-1,1 0,-1 0,1 0,3 1,0 0,0 0,0-1,0 0,6 0,-6 0,838-3,-725 0,193-31,108-56,-322 68,64-19,-133 32,-1-2,0-1,0-2,-1 0,28-22,-38 21,-14 15,-1 0,0-1,0 1,1 0,-1 0,0-1,0 1,0 0,1-1,-1 1,0 0,0-1,0 1,0 0,0-1,0 1,0 0,0-1,0 1,0 0,0-1,0 1,0-1,0 1,0 0,0-1,0 1,0 0,0-1,0 1,-1 0,1-1,0 1,0 0,0 0,-1-1,1 1,0 0,0 0,-1-1,1 1,0 0,0 0,-1 0,1-1,0 1,-1 0,1 0,0 0,-1 0,1 0,0 0,-1 0,0-1,-7 1,0-1,0 1,0 0,0 1,0-1,0 2,-8 1,-3 1,-27 6,0 1,-49 21,-1 1,50-19,0 3,-58 30,-41 23,-12 7,134-65,-1-2,0-1,-35 9,-75 9,47-11,-23 13,50-11,41-13,1 1,0 0,0 2,-22 12,32-15,3-2,0 0,1 0,-1-1,-6 3,11-5,0 0,0 0,0 0,-1 0,1 0,0 0,0 0,0 0,0 0,-1 0,1 0,0 0,0 0,0 0,0 0,0 0,-1 0,1 0,0 0,0 0,0 0,0 0,-1 0,1 0,0 0,0 0,0 0,0 0,0 0,0 0,-1-1,1 1,0 0,0 0,0 0,0 0,0 0,0 0,0-1,0 1,-1 0,1 0,0 0,0 0,0-1,3-8,10-11,-13 20,23-29,1 2,41-37,-18 18,67-61,154-112,-215 179,163-116,-168 120,-29 21,24-14,-43 29,1-1,-1 1,1 0,0-1,-1 1,1-1,0 1,-1 0,1 0,0-1,-1 1,1 0,0 0,-1 0,1 0,0 0,-1 0,1 0,0 0,0 0,-1 0,2 0,-2 1,0 0,0 0,0-1,0 1,-1 0,1 0,0-1,0 1,-1 0,1 0,0-1,-1 1,1 0,0-1,-1 1,1-1,-1 1,1 0,-1-1,0 1,1-1,-2 1,-105 91,44-41,-163 127,217-172,1 1,0 0,1 0,0 1,0 0,-7 10,11-13,0 1,-1 0,2 0,-1 0,1 0,0 0,0 1,1-1,0 1,-1 11,2-16,0-1,0 0,0 1,0-1,0 1,1-1,-1 1,1-1,-1 1,1-1,-1 0,1 1,0-1,-1 0,1 0,0 1,0-1,1 1,0 0,0-1,0 1,1-1,-1 0,0 0,0 0,1 0,-1 0,0 0,4 0,5 0,1 1,0-2,22-1,-20 0,18 0,6 1,-1-2,69-13,-23-8,-1-5,122-57,-195 80,-1 0,1-1,-1 0,0 0,9-11,-10 10,0 1,0 0,1 0,0 0,16-8,11-1,-15 7,-1 0,26-17,3-8,20-14,-58 42,-1 0,0 1,1 0,0 1,19-5,-1 3,99-20,-62 13,16-4,9-17,-40 13,-25 12,-18 6,0 0,0-1,0 0,12-6,-19 9,0 0,0 0,1 0,-1 0,0 0,0 0,0-1,0 1,1 0,-1 0,0 0,0 0,0 0,0 0,0 0,0-1,1 1,-1 0,0 0,0 0,0 0,0 0,0-1,0 1,0 0,0 0,0 0,0 0,0-1,0 1,0 0,0 0,0 0,0-1,0 1,0 0,0 0,0 0,0 0,0-1,0 1,0 0,0 0,-10-4,-13 2,23 2,-12-1,0 1,0 0,0 1,0 0,0 1,1 0,-1 1,-20 7,-111 68,3-1,-51 13,161-76,-51 31,112-49,-17-2,1-1,-1 0,-1 0,24-18,22-13,116-39,-156 69,32-10,-34 13,0-1,0-1,25-14,27-29,6-3,-65 47,1 0,0 1,0 0,1 1,18-5,1 0,0-1,50-24,10-4,-70 30,20-12,13-5,-20 12,-8 2,1 1,40-9,-59 16,1 1,-1-2,0 1,0-1,0 0,-1-1,11-7,17-11,83-41,-108 59,0 0,0 1,1 0,-1 0,21-3,56-3,-64 8,0 0,0-1,32-10,-25 3,-2 0,1 2,33-6,-42 11,3 0,0-1,1-1,22-8,-23 5,-14 5,0 1,14-9,0 1,0 1,0 1,1 1,44-7,-13 6,77-3,49 10,-131 1,-72 0,2-1,0 1,0 1,0 1,-26 6,4 5,14-5,0 0,-36 4,35-7,0 1,1 1,-32 13,-6 1,5-6,33-9,-33 12,-20 11,-95 21,126-40,-49 13,-33 8,99-23,0 2,-49 22,-16 6,-70 6,158-41,1 1,-19 11,19-10,-1 0,-12 4,18-7,1-1,-1-1,0 1,0 0,0-1,0 0,0 0,0 0,-7-1,4 0,1 0,0 0,-1-1,1 0,0 0,0-1,0 0,0 0,1 0,-1-1,1 1,0-1,0-1,0 1,0-1,-7-9,-11-15,19 25,0 0,0-1,0 0,0 0,1 0,0 0,0 0,0-1,1 1,0-1,0 0,0 0,-1-6,3 8,0 0,-1 1,1-1,0 1,1-1,-1 1,0-1,1 1,0-1,1-3,-1 5,1 1,-1-1,0 0,1 0,-1 1,1-1,0 1,-1-1,1 1,0 0,0 0,0-1,0 1,0 1,0-1,0 0,3 0,109-43,-100 37,-2 2,-1-2,0 0,-1 0,1-1,17-17,-17 14,1 1,1 0,19-12,35-12,-41 22,0-2,0 0,41-32,-66 45,-1 1,1-1,0 1,-1-1,1 1,-1-1,1 1,-1-1,1 0,-1 1,0-1,1 0,-1 0,0 1,1-1,-1-1,0 2,0 0,0-1,0 1,0 0,0-1,-1 1,1 0,0 0,0-1,0 1,0 0,-1 0,1-1,0 1,0 0,-1 0,1 0,0-1,0 1,-1 0,1 0,0 0,0 0,-1 0,1 0,0-1,-1 1,-3-1,-1 1,1-1,-1 1,-5 0,7 0,-481 3,525-7,47-9,-51 6,24-4,-31 4,1 2,61-3,-64 9,-11 0,23-2,-35 1,1-1,0 0,0 0,0-1,-1 0,1 0,8-4,11-6,0 2,0 0,34-6,-34 9,-4 2,0 2,0 1,-1 0,1 1,36 4,-54-2,-1-1,1 0,0 1,-1-1,1 1,-1 0,4 1,-6-2,0 0,1 1,-1-1,0 0,0 0,1 0,-1 0,0 1,0-1,0 0,0 0,1 0,-1 1,0-1,0 0,0 0,0 1,0-1,0 0,1 0,-1 1,0-1,0 0,0 0,0 1,0-1,0 1,-1-1,1 1,0 0,-1-1,1 1,0 0,-1-1,1 1,-1-1,0 1,1-1,-1 1,1-1,-1 1,0-1,0 1,-6 2,-1 1,1-1,-1-1,0 1,0-1,0-1,0 1,-12-1,-24 6,-121 27,121-27,1-3,-1-2,-61-4,20 1,-364 1,1317 0,-844-1,0-1,27-5,-94 3,-59 4,-343 1,206 17,201-12,0 2,1 1,0 2,-42 18,58-19,0-1,-1-2,0 0,0-1,-27 3,28-7,7-1,-25 5,35-5,1-1,0 1,0 1,0-1,0 0,0 1,0-1,0 1,0 0,0 0,1 0,-5 5,6-7,1 1,0-1,0 0,-1 1,1-1,0 0,0 0,0 1,-1-1,1 1,0-1,0 0,0 1,0-1,0 0,0 1,0-1,0 0,0 1,0-1,0 1,0-1,0 0,0 1,0-1,0 1,0-1,0 0,0 1,1-1,-1 1,1-1,0 1,-1 0,1-1,0 1,0 0,0-1,0 1,0-1,0 0,0 1,1-1,31 5,-32-5,118 3,1-1,-98 0,215 23,-166-12,0-2,113 1,-6-14,-230 1,-68 3,100 1,1 1,-1 1,-34 15,-23 6,-124 30,54-13,31-10,15-6,7-3,34-9,37-9,1 0,-25 10,43-15,1 1,0 0,-1 0,1 0,0 0,0 1,0-1,1 1,-5 4,7-6,-1-1,1 1,-1 0,1-1,0 1,0-1,-1 1,1 0,0 0,0-1,0 1,-1 0,1-1,0 1,0 0,0-1,0 1,0 0,1 0,-1-1,0 2,1-1,0 0,-1 0,1 0,0 0,0 0,0-1,0 1,0 0,0-1,0 1,0 0,0-1,0 1,0-1,0 0,0 1,2-1,17 4,0-1,0-1,0-1,1-1,25-2,0 0,732-1,-416 5,-128-2,-228-1,0 1,0-1,-1 0,10-3,-14 4,0-1,0 1,0 0,0-1,0 1,0-1,0 0,0 1,0-1,0 0,0 0,0 1,0-2,-1 1,0 1,1-1,-1 1,0-1,0 1,0-1,0 1,0-1,0 0,0 1,0-1,0 1,0-1,0 1,0-1,-1 1,1-1,0 1,0-1,-1 1,1-1,0 1,0 0,-1-1,1 1,0-1,-1 1,1 0,-1-1,-2-2,-1 1,1 0,0 0,0 0,-1 0,1 0,-1 1,0 0,0-1,1 2,-1-1,-6-1,-8 1,-26 0,30 1,-603 2,663-2,93-2,-106 0,0-2,39-9,52-21,75-16,-176 46,115-23,-106 19,-1-1,39-17,-68 25,20-10,-21 11,0-1,0 1,-1 0,1-1,0 1,-1-1,1 1,0-1,-1 1,1-1,-1 1,1-1,-1 0,1 1,-1-1,1 0,-1 1,0-1,1 0,-1 0,0 1,0-1,1-1,-2 1,1 1,-1-1,1 1,-1-1,1 1,-1-1,1 1,-1 0,1-1,-1 1,1 0,-1-1,0 1,1 0,-1 0,0 0,1-1,-1 1,0 0,1 0,-2 0,-19 0,17 0,-35-3,-51-9,63 8,-30-2,1 3,-66 4,42 0,-137 0,205-1,1-1,-13-2,21 3,1 0,-1-1,1 1,-1-1,1 0,-1 0,1 0,0 0,-1 0,1-1,0 1,0-1,0 1,0-1,-3-3,5 4,0 1,-1 0,1-1,0 1,0 0,0 0,0-1,0 1,0 0,0-1,0 1,0 0,0-1,0 1,0 0,0 0,0-1,0 1,0 0,0-1,0 1,0 0,0-1,0 1,0 0,1 0,-1-1,0 1,0 0,0 0,0-1,1 1,-1 0,0 0,0 0,1-1,-1 1,0 0,0 0,1 0,-1 0,0-1,1 1,-1 0,1 0,15-3,-16 3,36-3,50 2,-58 3,0-2,-1-2,52-8,-21-4,90-34,41-20,-60 28,-109 31,-20 9,1 0,-1 0,0 0,0 0,0 0,0 0,0 0,1 0,-1 0,0 0,0-1,0 1,0 0,0 0,0 0,0 0,0 0,0 0,1-1,-1 1,0 0,0 0,0 0,0 0,0-1,0 1,0 0,0 0,0 0,0 0,0-1,0 1,0 0,-10-3,-34 1,-46 3,21 1,-131-2,226 0,63 0,148-17,-230 15,24-2,0-2,50-16,-62 15,1 2,-1 0,1 1,28-2,80 4,-121 2,78 2,103-12,0-6,-23 13,-105 4,-57-1,-1 0,1 0,-1 0,1 0,-1 0,0 0,1-1,-1 1,0-1,1 0,-1 0,0 0,0 0,1 0,-1 0,0 0,0-1,3-2,3-8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2T08:03:57.499"/>
    </inkml:context>
    <inkml:brush xml:id="br0">
      <inkml:brushProperty name="width" value="0.1" units="cm"/>
      <inkml:brushProperty name="height" value="0.2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1356 1,'-1057'0,"1049"-1,0 1,-1 1,1 0,0 0,0 0,0 1,0 0,1 1,-1-1,-10 7,18-9,-1 0,1 0,0 0,-1 0,1 0,0 0,0 1,-1-1,1 0,0 0,-1 0,1 1,0-1,0 0,-1 0,1 1,0-1,0 0,0 1,0-1,-1 0,1 0,0 1,0-1,0 0,0 1,0-1,0 0,0 1,0-1,0 1,0-1,0 0,0 1,0-1,1 1,0 0,-1-1,1 0,0 1,-1-1,1 1,0-1,0 0,-1 1,1-1,0 0,1 0,32 4,-32-4,253 1,-121-2,-81 0,-27-1,0 2,1 1,37 6,-56-4,-1-1,1 1,-1 0,0 1,0 0,0 0,0 0,-1 1,1 0,-1 0,-1 1,1 0,-1 0,0 0,0 1,-1-1,7 14,-10-18,1 1,-1-1,0 1,0 0,-1-1,1 1,0 0,-1 0,0-1,0 1,0 0,0 0,0 0,0 0,-1-1,1 1,-1 0,0 0,0-1,0 1,0 0,0-1,-3 4,1-2,0-1,0 0,0 0,-1 0,1-1,-1 1,1-1,-1 0,0 0,0 0,0 0,0-1,0 0,-7 2,-6-1,1 0,-20 0,24-2,1 0,-1 1,1 0,-1 1,1 0,-13 5,24-7,0 0,-1 0,1 0,0 0,0 0,-1 0,1 0,0 0,0 0,-1 1,1-1,0 0,0 0,0 0,-1 0,1 1,0-1,0 0,0 0,-1 0,1 1,0-1,0 0,0 0,0 1,-1-1,7 4,13-1,98-3,-803 0,601 6,25 0,37-4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2T08:04:17.505"/>
    </inkml:context>
    <inkml:brush xml:id="br0">
      <inkml:brushProperty name="width" value="0.1" units="cm"/>
      <inkml:brushProperty name="height" value="0.2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6404 1 0,'-6403'2699'0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2T08:04:27.529"/>
    </inkml:context>
    <inkml:brush xml:id="br0">
      <inkml:brushProperty name="width" value="0.1" units="cm"/>
      <inkml:brushProperty name="height" value="0.2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1933 1,'-1913'0,"1894"0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2T08:04:34.117"/>
    </inkml:context>
    <inkml:brush xml:id="br0">
      <inkml:brushProperty name="width" value="0.1" units="cm"/>
      <inkml:brushProperty name="height" value="0.2" units="cm"/>
      <inkml:brushProperty name="color" value="#FF2500"/>
      <inkml:brushProperty name="tip" value="rectangle"/>
      <inkml:brushProperty name="rasterOp" value="maskPen"/>
      <inkml:brushProperty name="ignorePressure" value="1"/>
    </inkml:brush>
  </inkml:definitions>
  <inkml:trace contextRef="#ctx0" brushRef="#br0">2670 1,'-970'0,"948"1,0 1,1 2,-37 9,33-7,0 0,-29 2,9-6,-42 4,-62 0,0 1,111-4,-40-3,-19 2,60 3,-1 1,-62 21,93-26,-24 7,-1-1,0-2,-33 1,-95-5,118-1,854 0,-802-1,0 0,0-1,0 0,0 0,-1-1,1-1,-1 0,15-7,3-1,-13 7,-1 1,1 1,0 1,0 0,29-1,-13 2,21-1,-34 2,1-1,-1 0,0-1,27-7,46-16,-78 23,0 0,1 0,-1 1,0 1,19 1,-45-1,-29 0,10 2,-1591-2,3464 0,-2184 0,322 1,0 1,-28 7,45-8,-38 9,18-5,1 0,-30 2,-179-6,117-2,91 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02T08:05:10.361"/>
    </inkml:context>
    <inkml:brush xml:id="br0">
      <inkml:brushProperty name="width" value="0.3" units="cm"/>
      <inkml:brushProperty name="height" value="0.6" units="cm"/>
      <inkml:brushProperty name="color" value="#00B44B"/>
      <inkml:brushProperty name="tip" value="rectangle"/>
      <inkml:brushProperty name="rasterOp" value="maskPen"/>
      <inkml:brushProperty name="ignorePressure" value="1"/>
    </inkml:brush>
  </inkml:definitions>
  <inkml:trace contextRef="#ctx0" brushRef="#br0">178 373,'4'-1,"1"1,0-1,-1 0,1 0,-1-1,1 1,-1-1,0 0,0 0,5-4,22-8,45-13,200-77,-253 95,-4 1,0 1,-1-2,0-1,24-16,-11 5,0 1,65-28,-68 35,-13 6,1 1,0 0,0 1,0 1,1 1,-1 0,1 1,0 1,31 1,-142 0,30 2,-60-3,-148 2,41 26,162-16,-124 5,186-17,1 2,0-1,0 0,1 1,-1 0,-10 3,14-3,1 0,-1 0,0 0,0 0,0 0,1 1,-1-1,0 0,1 1,0 0,-1-1,1 1,0 0,0-1,-1 1,1 0,1 0,-1 0,0 0,0 0,1 0,-1 3,-1 9,1 0,0 1,2-1,1 19,0 8,-2 41,1 43,-1-123,0 0,0-1,1 1,-1 0,0 0,1-1,-1 1,1 0,0-1,0 1,-1-1,1 1,0-1,0 1,1-1,-1 0,0 1,0-1,2 1,0 0,-1-1,1 1,0-1,-1 0,1 0,0 0,0-1,-1 1,1-1,6 1,0-1,1-1,-1 0,0 0,1-1,-1 0,13-5,-8 1,-1-1,1 0,23-18,-26 17,1 0,0 1,0 0,1 1,16-6,-6 4,27-7,61-27,-97 37,1 0,-1 1,1 0,0 1,21-1,16-3,-12 2,57-1,-46 4,-38 0,-1 0,20-5,15-3,57-11,-71 12,61-6,-73 12,1 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seindia.com/" TargetMode="External"/><Relationship Id="rId2" Type="http://schemas.openxmlformats.org/officeDocument/2006/relationships/hyperlink" Target="https://nseindia.com/learn/ncfm" TargetMode="External"/><Relationship Id="rId1" Type="http://schemas.openxmlformats.org/officeDocument/2006/relationships/hyperlink" Target="https://www.investope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5D42-E7D2-4FDE-BC22-C6D9A908B3BC}">
  <sheetPr>
    <tabColor theme="5" tint="0.59999389629810485"/>
  </sheetPr>
  <dimension ref="A1:B10"/>
  <sheetViews>
    <sheetView showGridLines="0" tabSelected="1" zoomScale="190" zoomScaleNormal="19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0" sqref="C10"/>
    </sheetView>
  </sheetViews>
  <sheetFormatPr defaultRowHeight="13.15" x14ac:dyDescent="0.4"/>
  <cols>
    <col min="1" max="1" width="9.5" style="2" bestFit="1" customWidth="1"/>
    <col min="2" max="2" width="64.42578125" style="2" bestFit="1" customWidth="1"/>
    <col min="3" max="16384" width="9.140625" style="2"/>
  </cols>
  <sheetData>
    <row r="1" spans="1:2" x14ac:dyDescent="0.4">
      <c r="A1" s="4" t="s">
        <v>0</v>
      </c>
      <c r="B1" s="6" t="s">
        <v>1</v>
      </c>
    </row>
    <row r="2" spans="1:2" x14ac:dyDescent="0.4">
      <c r="A2" s="5" t="s">
        <v>2</v>
      </c>
      <c r="B2" s="7" t="s">
        <v>5</v>
      </c>
    </row>
    <row r="3" spans="1:2" x14ac:dyDescent="0.4">
      <c r="A3" s="4" t="s">
        <v>3</v>
      </c>
      <c r="B3" s="6" t="s">
        <v>4</v>
      </c>
    </row>
    <row r="4" spans="1:2" x14ac:dyDescent="0.4">
      <c r="A4" s="5" t="s">
        <v>9</v>
      </c>
      <c r="B4" s="7" t="s">
        <v>12</v>
      </c>
    </row>
    <row r="5" spans="1:2" x14ac:dyDescent="0.4">
      <c r="A5" s="4" t="s">
        <v>10</v>
      </c>
      <c r="B5" s="6" t="s">
        <v>11</v>
      </c>
    </row>
    <row r="8" spans="1:2" ht="18" customHeight="1" x14ac:dyDescent="0.4"/>
    <row r="9" spans="1:2" ht="29.25" customHeight="1" x14ac:dyDescent="0.4"/>
    <row r="10" spans="1:2" ht="27" customHeight="1" x14ac:dyDescent="0.4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C3F1-DC55-4165-9C53-35F31569EE8A}">
  <sheetPr>
    <tabColor theme="6" tint="0.59999389629810485"/>
  </sheetPr>
  <dimension ref="A1:C11"/>
  <sheetViews>
    <sheetView showGridLines="0" zoomScale="189" zoomScaleNormal="189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/>
    </sheetView>
  </sheetViews>
  <sheetFormatPr defaultRowHeight="13.15" x14ac:dyDescent="0.4"/>
  <cols>
    <col min="1" max="1" width="4.78515625" style="2" bestFit="1" customWidth="1"/>
    <col min="2" max="2" width="42.28515625" style="2" bestFit="1" customWidth="1"/>
    <col min="3" max="3" width="29.140625" style="2" bestFit="1" customWidth="1"/>
    <col min="4" max="16384" width="9.140625" style="2"/>
  </cols>
  <sheetData>
    <row r="1" spans="1:3" x14ac:dyDescent="0.4">
      <c r="A1" s="13" t="s">
        <v>13</v>
      </c>
      <c r="B1" s="13" t="s">
        <v>14</v>
      </c>
      <c r="C1" s="13" t="s">
        <v>103</v>
      </c>
    </row>
    <row r="2" spans="1:3" x14ac:dyDescent="0.4">
      <c r="A2" s="47">
        <v>1</v>
      </c>
      <c r="B2" s="48" t="s">
        <v>15</v>
      </c>
      <c r="C2" s="37" t="s">
        <v>99</v>
      </c>
    </row>
    <row r="3" spans="1:3" x14ac:dyDescent="0.4">
      <c r="A3" s="49">
        <v>2</v>
      </c>
      <c r="B3" s="50" t="s">
        <v>16</v>
      </c>
      <c r="C3" s="38" t="s">
        <v>100</v>
      </c>
    </row>
    <row r="4" spans="1:3" x14ac:dyDescent="0.4">
      <c r="A4" s="51">
        <v>3</v>
      </c>
      <c r="B4" s="52" t="s">
        <v>17</v>
      </c>
      <c r="C4" s="39" t="s">
        <v>101</v>
      </c>
    </row>
    <row r="5" spans="1:3" x14ac:dyDescent="0.4">
      <c r="A5" s="53">
        <v>4</v>
      </c>
      <c r="B5" s="54" t="s">
        <v>18</v>
      </c>
      <c r="C5" s="40" t="s">
        <v>102</v>
      </c>
    </row>
    <row r="6" spans="1:3" x14ac:dyDescent="0.4">
      <c r="A6" s="55">
        <v>5</v>
      </c>
      <c r="B6" s="56" t="s">
        <v>19</v>
      </c>
      <c r="C6" s="41" t="s">
        <v>104</v>
      </c>
    </row>
    <row r="7" spans="1:3" x14ac:dyDescent="0.4">
      <c r="A7" s="57">
        <v>6</v>
      </c>
      <c r="B7" s="58" t="s">
        <v>20</v>
      </c>
      <c r="C7" s="42" t="s">
        <v>105</v>
      </c>
    </row>
    <row r="8" spans="1:3" x14ac:dyDescent="0.4">
      <c r="A8" s="59">
        <v>7</v>
      </c>
      <c r="B8" s="60" t="s">
        <v>21</v>
      </c>
      <c r="C8" s="43" t="s">
        <v>106</v>
      </c>
    </row>
    <row r="9" spans="1:3" x14ac:dyDescent="0.4">
      <c r="A9" s="61">
        <v>8</v>
      </c>
      <c r="B9" s="62" t="s">
        <v>22</v>
      </c>
      <c r="C9" s="44" t="s">
        <v>107</v>
      </c>
    </row>
    <row r="10" spans="1:3" x14ac:dyDescent="0.4">
      <c r="A10" s="63">
        <v>9</v>
      </c>
      <c r="B10" s="64" t="s">
        <v>23</v>
      </c>
      <c r="C10" s="45" t="s">
        <v>108</v>
      </c>
    </row>
    <row r="11" spans="1:3" x14ac:dyDescent="0.4">
      <c r="A11" s="65">
        <v>10</v>
      </c>
      <c r="B11" s="66" t="s">
        <v>24</v>
      </c>
      <c r="C11" s="46" t="s">
        <v>109</v>
      </c>
    </row>
  </sheetData>
  <hyperlinks>
    <hyperlink ref="C2" location="'1. Executive Summary'!A1" display="1. Executive Summary" xr:uid="{7271B3A4-C1C7-496E-8E27-F7A767F0A644}"/>
    <hyperlink ref="C3" location="'2. Introduction'!A1" display="'2. Introduction" xr:uid="{4993B8D7-0BDB-433C-B801-ECE8641C58BE}"/>
    <hyperlink ref="C4" location="'3. Portfolio of Mr. A'!A1" display="'3. Portfolio of Mr. A" xr:uid="{B8BA75BA-0631-41DC-BA2A-E0AD8CF55191}"/>
    <hyperlink ref="C5" location="'4. Market Data (28.10.2025)'!A1" display="'4. Market Data (28.10.2025)" xr:uid="{02FD2253-8212-4CFA-AB7B-A1D2054F0360}"/>
    <hyperlink ref="C6" location="'5. Hedging Strategy using F&amp;O'!A1" display="'5. Hedging Strategy using F&amp;O" xr:uid="{837F1559-4775-4B15-A682-3E2D3A8D10D2}"/>
    <hyperlink ref="C7" location="'6. Payoff Diagram'!A1" display="'6. Payoff Diagram" xr:uid="{D4CC7B4E-8857-4539-BFA4-A5FCC4062C05}"/>
    <hyperlink ref="C8" location="'7. Breakeven &amp; PL Option Hedge'!A1" display="'7. Breakeven &amp; PL Option Hedge" xr:uid="{E930D661-8336-4EB9-BF91-D24EF89F56D7}"/>
    <hyperlink ref="C9" location="'8. Excel Calculation Process'!A1" display="'8. Excel Calculation Process" xr:uid="{8ED2E077-CAC4-441F-9779-B93D96B778AC}"/>
    <hyperlink ref="C10" location="'9. Conclusion'!A1" display="'9. Conclusion" xr:uid="{DECCCD26-BD46-4C62-984D-54184D5A4155}"/>
    <hyperlink ref="C11" location="'10. References'!A1" display="'10. References" xr:uid="{C13579BC-8BFE-4A30-8D1C-7518DA263F5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1769-2C3A-42C4-8AF8-0EEB1C6EC14A}">
  <sheetPr>
    <tabColor rgb="FF002060"/>
  </sheetPr>
  <dimension ref="A1:C9"/>
  <sheetViews>
    <sheetView showGridLines="0" zoomScale="180" zoomScaleNormal="180" workbookViewId="0">
      <pane xSplit="3" ySplit="9" topLeftCell="D10" activePane="bottomRight" state="frozen"/>
      <selection pane="topRight" activeCell="D1" sqref="D1"/>
      <selection pane="bottomLeft" activeCell="A9" sqref="A9"/>
      <selection pane="bottomRight" activeCell="D6" sqref="D6"/>
    </sheetView>
  </sheetViews>
  <sheetFormatPr defaultRowHeight="13.15" x14ac:dyDescent="0.4"/>
  <cols>
    <col min="1" max="1" width="15.42578125" style="12" bestFit="1" customWidth="1"/>
    <col min="2" max="2" width="28.5" style="12" customWidth="1"/>
    <col min="3" max="3" width="25.92578125" style="12" bestFit="1" customWidth="1"/>
    <col min="4" max="16384" width="9.140625" style="12"/>
  </cols>
  <sheetData>
    <row r="1" spans="1:3" ht="18.399999999999999" customHeight="1" x14ac:dyDescent="0.4">
      <c r="A1" s="105" t="s">
        <v>99</v>
      </c>
      <c r="B1" s="106"/>
      <c r="C1" s="107"/>
    </row>
    <row r="2" spans="1:3" ht="13.15" customHeight="1" x14ac:dyDescent="0.4">
      <c r="A2" s="9" t="s">
        <v>25</v>
      </c>
      <c r="B2" s="10" t="s">
        <v>29</v>
      </c>
      <c r="C2" s="11"/>
    </row>
    <row r="3" spans="1:3" ht="28.9" customHeight="1" x14ac:dyDescent="0.4">
      <c r="A3" s="9" t="s">
        <v>26</v>
      </c>
      <c r="B3" s="103" t="s">
        <v>30</v>
      </c>
      <c r="C3" s="104"/>
    </row>
    <row r="4" spans="1:3" ht="31.9" customHeight="1" x14ac:dyDescent="0.4">
      <c r="A4" s="9" t="s">
        <v>27</v>
      </c>
      <c r="B4" s="103" t="s">
        <v>31</v>
      </c>
      <c r="C4" s="104"/>
    </row>
    <row r="5" spans="1:3" x14ac:dyDescent="0.4">
      <c r="A5" s="100" t="s">
        <v>28</v>
      </c>
      <c r="B5" s="8" t="s">
        <v>32</v>
      </c>
      <c r="C5" s="179">
        <f>'7. Breakeven &amp; PL Option Hedge'!C370</f>
        <v>189.3</v>
      </c>
    </row>
    <row r="6" spans="1:3" x14ac:dyDescent="0.4">
      <c r="A6" s="101"/>
      <c r="B6" s="8" t="s">
        <v>33</v>
      </c>
      <c r="C6" s="179">
        <f>'7. Breakeven &amp; PL Option Hedge'!C397</f>
        <v>2675.3</v>
      </c>
    </row>
    <row r="7" spans="1:3" x14ac:dyDescent="0.4">
      <c r="A7" s="101"/>
      <c r="B7" s="8" t="s">
        <v>35</v>
      </c>
      <c r="C7" s="8" t="s">
        <v>38</v>
      </c>
    </row>
    <row r="8" spans="1:3" x14ac:dyDescent="0.4">
      <c r="A8" s="102"/>
      <c r="B8" s="8" t="s">
        <v>34</v>
      </c>
      <c r="C8" s="8" t="s">
        <v>39</v>
      </c>
    </row>
    <row r="9" spans="1:3" ht="26.25" customHeight="1" x14ac:dyDescent="0.4">
      <c r="A9" s="9" t="s">
        <v>36</v>
      </c>
      <c r="B9" s="103" t="s">
        <v>37</v>
      </c>
      <c r="C9" s="104"/>
    </row>
  </sheetData>
  <mergeCells count="5">
    <mergeCell ref="A5:A8"/>
    <mergeCell ref="B9:C9"/>
    <mergeCell ref="B4:C4"/>
    <mergeCell ref="B3:C3"/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43FC-70BD-476B-B4A4-25AB9AE9CA3B}">
  <sheetPr>
    <tabColor theme="3" tint="0.749992370372631"/>
  </sheetPr>
  <dimension ref="A1:M32"/>
  <sheetViews>
    <sheetView showGridLines="0" zoomScale="130" zoomScaleNormal="130" workbookViewId="0">
      <selection activeCell="N11" sqref="N11"/>
    </sheetView>
  </sheetViews>
  <sheetFormatPr defaultRowHeight="13.15" x14ac:dyDescent="0.4"/>
  <cols>
    <col min="1" max="1" width="13.7109375" style="14" customWidth="1"/>
    <col min="2" max="2" width="21.2109375" style="14" customWidth="1"/>
    <col min="3" max="3" width="18" style="14" customWidth="1"/>
    <col min="4" max="16384" width="9.140625" style="14"/>
  </cols>
  <sheetData>
    <row r="1" spans="1:13" ht="19.899999999999999" x14ac:dyDescent="0.4">
      <c r="A1" s="109" t="s">
        <v>100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1"/>
    </row>
    <row r="2" spans="1:13" x14ac:dyDescent="0.4">
      <c r="A2" s="15" t="s">
        <v>40</v>
      </c>
      <c r="M2" s="16"/>
    </row>
    <row r="3" spans="1:13" x14ac:dyDescent="0.4">
      <c r="A3" s="15" t="s">
        <v>41</v>
      </c>
      <c r="M3" s="16"/>
    </row>
    <row r="4" spans="1:13" x14ac:dyDescent="0.4">
      <c r="A4" s="17" t="s">
        <v>46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x14ac:dyDescent="0.4">
      <c r="A5" s="15"/>
      <c r="M5" s="16"/>
    </row>
    <row r="6" spans="1:13" x14ac:dyDescent="0.4">
      <c r="A6" s="112" t="s">
        <v>52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4"/>
    </row>
    <row r="7" spans="1:13" x14ac:dyDescent="0.4">
      <c r="A7" s="15" t="s">
        <v>42</v>
      </c>
      <c r="M7" s="16"/>
    </row>
    <row r="8" spans="1:13" x14ac:dyDescent="0.4">
      <c r="A8" s="15" t="s">
        <v>43</v>
      </c>
      <c r="M8" s="16"/>
    </row>
    <row r="9" spans="1:13" x14ac:dyDescent="0.4">
      <c r="A9" s="20" t="s">
        <v>45</v>
      </c>
      <c r="M9" s="16"/>
    </row>
    <row r="10" spans="1:13" x14ac:dyDescent="0.4">
      <c r="A10" s="21" t="s">
        <v>44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/>
    </row>
    <row r="11" spans="1:13" x14ac:dyDescent="0.4">
      <c r="A11" s="15"/>
      <c r="M11" s="16"/>
    </row>
    <row r="12" spans="1:13" x14ac:dyDescent="0.4">
      <c r="A12" s="108" t="s">
        <v>157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</row>
    <row r="13" spans="1:13" x14ac:dyDescent="0.4">
      <c r="A13" s="15" t="s">
        <v>47</v>
      </c>
      <c r="M13" s="16"/>
    </row>
    <row r="14" spans="1:13" x14ac:dyDescent="0.4">
      <c r="A14" s="17" t="s">
        <v>48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9"/>
    </row>
    <row r="15" spans="1:13" x14ac:dyDescent="0.4">
      <c r="A15" s="15"/>
      <c r="M15" s="16"/>
    </row>
    <row r="16" spans="1:13" x14ac:dyDescent="0.4">
      <c r="A16" s="108" t="s">
        <v>158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</row>
    <row r="17" spans="1:13" x14ac:dyDescent="0.4">
      <c r="A17" s="15"/>
      <c r="M17" s="16"/>
    </row>
    <row r="18" spans="1:13" x14ac:dyDescent="0.4">
      <c r="A18" s="22" t="s">
        <v>49</v>
      </c>
      <c r="B18" s="22" t="s">
        <v>52</v>
      </c>
      <c r="C18" s="22" t="s">
        <v>53</v>
      </c>
      <c r="M18" s="16"/>
    </row>
    <row r="19" spans="1:13" ht="26.25" x14ac:dyDescent="0.4">
      <c r="A19" s="23" t="s">
        <v>50</v>
      </c>
      <c r="B19" s="24" t="s">
        <v>54</v>
      </c>
      <c r="C19" s="23" t="s">
        <v>56</v>
      </c>
      <c r="M19" s="16"/>
    </row>
    <row r="20" spans="1:13" ht="39.4" x14ac:dyDescent="0.4">
      <c r="A20" s="23" t="s">
        <v>51</v>
      </c>
      <c r="B20" s="23" t="s">
        <v>55</v>
      </c>
      <c r="C20" s="24" t="s">
        <v>57</v>
      </c>
      <c r="D20" s="18"/>
      <c r="E20" s="18"/>
      <c r="F20" s="18"/>
      <c r="G20" s="18"/>
      <c r="H20" s="18"/>
      <c r="I20" s="18"/>
      <c r="J20" s="18"/>
      <c r="K20" s="18"/>
      <c r="L20" s="18"/>
      <c r="M20" s="19"/>
    </row>
    <row r="21" spans="1:13" x14ac:dyDescent="0.4">
      <c r="A21" s="15"/>
      <c r="M21" s="16"/>
    </row>
    <row r="22" spans="1:13" x14ac:dyDescent="0.4">
      <c r="A22" s="108" t="s">
        <v>159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</row>
    <row r="23" spans="1:13" x14ac:dyDescent="0.4">
      <c r="A23" s="15" t="s">
        <v>58</v>
      </c>
      <c r="M23" s="16"/>
    </row>
    <row r="24" spans="1:13" x14ac:dyDescent="0.4">
      <c r="A24" s="15" t="s">
        <v>59</v>
      </c>
      <c r="M24" s="16"/>
    </row>
    <row r="25" spans="1:13" x14ac:dyDescent="0.4">
      <c r="A25" s="15" t="s">
        <v>60</v>
      </c>
      <c r="M25" s="16"/>
    </row>
    <row r="26" spans="1:13" x14ac:dyDescent="0.4">
      <c r="A26" s="17" t="s">
        <v>61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/>
    </row>
    <row r="27" spans="1:13" x14ac:dyDescent="0.4">
      <c r="A27" s="15"/>
      <c r="M27" s="16"/>
    </row>
    <row r="28" spans="1:13" x14ac:dyDescent="0.4">
      <c r="A28" s="108" t="s">
        <v>160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</row>
    <row r="29" spans="1:13" x14ac:dyDescent="0.4">
      <c r="A29" s="15" t="s">
        <v>62</v>
      </c>
      <c r="M29" s="16"/>
    </row>
    <row r="30" spans="1:13" x14ac:dyDescent="0.4">
      <c r="A30" s="15" t="s">
        <v>63</v>
      </c>
      <c r="M30" s="16"/>
    </row>
    <row r="31" spans="1:13" x14ac:dyDescent="0.4">
      <c r="A31" s="15" t="s">
        <v>64</v>
      </c>
      <c r="M31" s="16"/>
    </row>
    <row r="32" spans="1:13" x14ac:dyDescent="0.4">
      <c r="A32" s="17" t="s">
        <v>65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9"/>
    </row>
  </sheetData>
  <mergeCells count="6">
    <mergeCell ref="A28:M28"/>
    <mergeCell ref="A1:M1"/>
    <mergeCell ref="A6:M6"/>
    <mergeCell ref="A12:M12"/>
    <mergeCell ref="A16:M16"/>
    <mergeCell ref="A22:M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139F-1CFA-4D4F-89FE-938F88CA6C42}">
  <sheetPr>
    <tabColor theme="5"/>
  </sheetPr>
  <dimension ref="A1:M39"/>
  <sheetViews>
    <sheetView showGridLines="0" zoomScale="110" zoomScaleNormal="110" workbookViewId="0">
      <selection activeCell="O15" sqref="O15"/>
    </sheetView>
  </sheetViews>
  <sheetFormatPr defaultRowHeight="13.15" x14ac:dyDescent="0.4"/>
  <cols>
    <col min="1" max="1" width="28.5" customWidth="1"/>
    <col min="2" max="2" width="12.85546875" bestFit="1" customWidth="1"/>
    <col min="3" max="3" width="14.5" bestFit="1" customWidth="1"/>
    <col min="4" max="4" width="21.5703125" bestFit="1" customWidth="1"/>
    <col min="5" max="5" width="14.92578125" bestFit="1" customWidth="1"/>
    <col min="6" max="6" width="17" bestFit="1" customWidth="1"/>
    <col min="7" max="7" width="20.78515625" bestFit="1" customWidth="1"/>
  </cols>
  <sheetData>
    <row r="1" spans="1:13" ht="19.899999999999999" x14ac:dyDescent="0.5">
      <c r="A1" s="118" t="s">
        <v>101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20"/>
    </row>
    <row r="2" spans="1:13" x14ac:dyDescent="0.4">
      <c r="A2" s="29"/>
      <c r="M2" s="30"/>
    </row>
    <row r="3" spans="1:13" x14ac:dyDescent="0.4">
      <c r="A3" s="121" t="s">
        <v>66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3"/>
    </row>
    <row r="4" spans="1:13" x14ac:dyDescent="0.4">
      <c r="A4" s="29" t="s">
        <v>67</v>
      </c>
      <c r="M4" s="30"/>
    </row>
    <row r="5" spans="1:13" x14ac:dyDescent="0.4">
      <c r="A5" s="31" t="s">
        <v>90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3"/>
    </row>
    <row r="6" spans="1:13" x14ac:dyDescent="0.4">
      <c r="A6" s="29"/>
      <c r="M6" s="30"/>
    </row>
    <row r="7" spans="1:13" x14ac:dyDescent="0.4">
      <c r="A7" s="29"/>
      <c r="M7" s="30"/>
    </row>
    <row r="8" spans="1:13" x14ac:dyDescent="0.4">
      <c r="A8" s="121" t="s">
        <v>98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3"/>
    </row>
    <row r="9" spans="1:13" x14ac:dyDescent="0.4">
      <c r="A9" s="29"/>
      <c r="M9" s="30"/>
    </row>
    <row r="10" spans="1:13" x14ac:dyDescent="0.4">
      <c r="A10" s="3" t="s">
        <v>68</v>
      </c>
      <c r="B10" s="3" t="s">
        <v>69</v>
      </c>
      <c r="C10" s="3" t="s">
        <v>72</v>
      </c>
      <c r="D10" s="3" t="s">
        <v>74</v>
      </c>
      <c r="E10" s="3" t="s">
        <v>75</v>
      </c>
      <c r="F10" s="3" t="s">
        <v>76</v>
      </c>
      <c r="G10" s="3" t="s">
        <v>77</v>
      </c>
      <c r="M10" s="30"/>
    </row>
    <row r="11" spans="1:13" x14ac:dyDescent="0.4">
      <c r="A11" s="25" t="s">
        <v>6</v>
      </c>
      <c r="B11" s="25" t="s">
        <v>70</v>
      </c>
      <c r="C11" s="25" t="s">
        <v>73</v>
      </c>
      <c r="D11" s="25">
        <f>'4. Market Data (28.10.2025)'!B17</f>
        <v>5000</v>
      </c>
      <c r="E11" s="73">
        <f>'4. Market Data (28.10.2025)'!B12</f>
        <v>180</v>
      </c>
      <c r="F11" s="26">
        <f>D11*E11</f>
        <v>900000</v>
      </c>
      <c r="G11" s="73">
        <f>'4. Market Data (28.10.2025)'!B13</f>
        <v>140.28</v>
      </c>
      <c r="M11" s="30"/>
    </row>
    <row r="12" spans="1:13" x14ac:dyDescent="0.4">
      <c r="A12" s="25" t="s">
        <v>7</v>
      </c>
      <c r="B12" s="25" t="s">
        <v>71</v>
      </c>
      <c r="C12" s="25" t="s">
        <v>73</v>
      </c>
      <c r="D12" s="25">
        <f>'4. Market Data (28.10.2025)'!B80</f>
        <v>300</v>
      </c>
      <c r="E12" s="73">
        <f>'4. Market Data (28.10.2025)'!B75</f>
        <v>2600</v>
      </c>
      <c r="F12" s="26">
        <f>D12*E12</f>
        <v>780000</v>
      </c>
      <c r="G12" s="73">
        <f>'4. Market Data (28.10.2025)'!B76</f>
        <v>3935.4</v>
      </c>
      <c r="M12" s="30"/>
    </row>
    <row r="13" spans="1:13" x14ac:dyDescent="0.4">
      <c r="A13" s="29"/>
      <c r="M13" s="30"/>
    </row>
    <row r="14" spans="1:13" x14ac:dyDescent="0.4">
      <c r="A14" s="29"/>
      <c r="M14" s="30"/>
    </row>
    <row r="15" spans="1:13" x14ac:dyDescent="0.4">
      <c r="A15" s="124" t="s">
        <v>8</v>
      </c>
      <c r="B15" s="125"/>
      <c r="M15" s="30"/>
    </row>
    <row r="16" spans="1:13" x14ac:dyDescent="0.4">
      <c r="A16" s="1" t="s">
        <v>79</v>
      </c>
      <c r="B16" s="26">
        <f>SUM(F11:F12)</f>
        <v>1680000</v>
      </c>
      <c r="M16" s="30"/>
    </row>
    <row r="17" spans="1:13" x14ac:dyDescent="0.4">
      <c r="A17" s="1" t="s">
        <v>78</v>
      </c>
      <c r="B17" s="27">
        <f>D11*G11+D12*G12</f>
        <v>1882020</v>
      </c>
      <c r="M17" s="30"/>
    </row>
    <row r="18" spans="1:13" x14ac:dyDescent="0.4">
      <c r="A18" s="1" t="s">
        <v>91</v>
      </c>
      <c r="B18" s="27">
        <f>B17-B16</f>
        <v>202020</v>
      </c>
      <c r="M18" s="30"/>
    </row>
    <row r="19" spans="1:13" x14ac:dyDescent="0.4">
      <c r="A19" s="1" t="s">
        <v>92</v>
      </c>
      <c r="B19" s="28">
        <f>B18/B16</f>
        <v>0.12025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</row>
    <row r="20" spans="1:13" x14ac:dyDescent="0.4">
      <c r="A20" s="29"/>
      <c r="M20" s="30"/>
    </row>
    <row r="21" spans="1:13" x14ac:dyDescent="0.4">
      <c r="A21" s="29"/>
      <c r="M21" s="30"/>
    </row>
    <row r="22" spans="1:13" x14ac:dyDescent="0.4">
      <c r="A22" s="121" t="s">
        <v>80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3"/>
    </row>
    <row r="23" spans="1:13" x14ac:dyDescent="0.4">
      <c r="A23" s="115" t="s">
        <v>81</v>
      </c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7"/>
    </row>
    <row r="24" spans="1:13" x14ac:dyDescent="0.4">
      <c r="A24" s="31" t="s">
        <v>82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</row>
    <row r="25" spans="1:13" x14ac:dyDescent="0.4">
      <c r="A25" s="29"/>
      <c r="M25" s="30"/>
    </row>
    <row r="26" spans="1:13" x14ac:dyDescent="0.4">
      <c r="A26" s="115" t="s">
        <v>83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7"/>
    </row>
    <row r="27" spans="1:13" x14ac:dyDescent="0.4">
      <c r="A27" s="34" t="s">
        <v>85</v>
      </c>
      <c r="M27" s="30"/>
    </row>
    <row r="28" spans="1:13" x14ac:dyDescent="0.4">
      <c r="A28" s="74" t="s">
        <v>84</v>
      </c>
      <c r="B28" s="75">
        <f>(G11-E11)*D11</f>
        <v>-198600</v>
      </c>
      <c r="M28" s="30"/>
    </row>
    <row r="29" spans="1:13" x14ac:dyDescent="0.4">
      <c r="A29" s="35" t="s">
        <v>89</v>
      </c>
      <c r="M29" s="30"/>
    </row>
    <row r="30" spans="1:13" x14ac:dyDescent="0.4">
      <c r="A30" s="74" t="s">
        <v>86</v>
      </c>
      <c r="B30" s="75">
        <f>(G12-E12)*D12</f>
        <v>400620</v>
      </c>
      <c r="M30" s="30"/>
    </row>
    <row r="31" spans="1:13" x14ac:dyDescent="0.4">
      <c r="A31" s="31" t="s">
        <v>87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</row>
    <row r="32" spans="1:13" x14ac:dyDescent="0.4">
      <c r="A32" s="29"/>
      <c r="M32" s="30"/>
    </row>
    <row r="33" spans="1:13" x14ac:dyDescent="0.4">
      <c r="A33" s="115" t="s">
        <v>88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7"/>
    </row>
    <row r="34" spans="1:13" x14ac:dyDescent="0.4">
      <c r="A34" s="29" t="s">
        <v>93</v>
      </c>
      <c r="M34" s="30"/>
    </row>
    <row r="35" spans="1:13" x14ac:dyDescent="0.4">
      <c r="A35" s="31" t="s">
        <v>94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</row>
    <row r="36" spans="1:13" x14ac:dyDescent="0.4">
      <c r="A36" s="29"/>
      <c r="M36" s="30"/>
    </row>
    <row r="37" spans="1:13" x14ac:dyDescent="0.4">
      <c r="A37" s="115" t="s">
        <v>95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7"/>
    </row>
    <row r="38" spans="1:13" x14ac:dyDescent="0.4">
      <c r="A38" s="35" t="s">
        <v>96</v>
      </c>
      <c r="M38" s="30"/>
    </row>
    <row r="39" spans="1:13" x14ac:dyDescent="0.4">
      <c r="A39" s="36" t="s">
        <v>97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3"/>
    </row>
  </sheetData>
  <mergeCells count="9">
    <mergeCell ref="A26:M26"/>
    <mergeCell ref="A33:M33"/>
    <mergeCell ref="A37:M37"/>
    <mergeCell ref="A1:M1"/>
    <mergeCell ref="A3:M3"/>
    <mergeCell ref="A8:M8"/>
    <mergeCell ref="A15:B15"/>
    <mergeCell ref="A22:M22"/>
    <mergeCell ref="A23:M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3F27-82DA-40CE-B799-DC1FFC721121}">
  <sheetPr>
    <tabColor theme="8" tint="0.59999389629810485"/>
  </sheetPr>
  <dimension ref="A1:K156"/>
  <sheetViews>
    <sheetView showGridLines="0" zoomScale="120" zoomScaleNormal="120" workbookViewId="0">
      <selection activeCell="L8" sqref="L8"/>
    </sheetView>
  </sheetViews>
  <sheetFormatPr defaultRowHeight="13.15" x14ac:dyDescent="0.4"/>
  <cols>
    <col min="1" max="1" width="24.28515625" style="14" customWidth="1"/>
    <col min="2" max="2" width="18.2109375" style="14" customWidth="1"/>
    <col min="3" max="3" width="19.28515625" style="14" bestFit="1" customWidth="1"/>
    <col min="4" max="4" width="16.35546875" style="14" customWidth="1"/>
    <col min="5" max="5" width="19" style="14" customWidth="1"/>
    <col min="6" max="16384" width="9.140625" style="14"/>
  </cols>
  <sheetData>
    <row r="1" spans="1:11" ht="19.899999999999999" x14ac:dyDescent="0.4">
      <c r="A1" s="126" t="s">
        <v>102</v>
      </c>
      <c r="B1" s="127"/>
      <c r="C1" s="127"/>
      <c r="D1" s="127"/>
      <c r="E1" s="127"/>
      <c r="F1" s="127"/>
      <c r="G1" s="127"/>
      <c r="H1" s="127"/>
      <c r="I1" s="127"/>
      <c r="J1" s="127"/>
      <c r="K1" s="128"/>
    </row>
    <row r="2" spans="1:11" x14ac:dyDescent="0.4">
      <c r="A2" s="129" t="s">
        <v>163</v>
      </c>
      <c r="B2" s="130"/>
      <c r="C2" s="130"/>
      <c r="D2" s="130"/>
      <c r="E2" s="130"/>
      <c r="F2" s="130"/>
      <c r="G2" s="130"/>
      <c r="H2" s="130"/>
      <c r="I2" s="130"/>
      <c r="J2" s="130"/>
      <c r="K2" s="131"/>
    </row>
    <row r="3" spans="1:11" x14ac:dyDescent="0.4">
      <c r="A3" s="15" t="s">
        <v>144</v>
      </c>
      <c r="K3" s="16"/>
    </row>
    <row r="4" spans="1:11" x14ac:dyDescent="0.4">
      <c r="A4" s="15"/>
      <c r="K4" s="16"/>
    </row>
    <row r="5" spans="1:11" x14ac:dyDescent="0.4">
      <c r="A5" s="15" t="s">
        <v>110</v>
      </c>
      <c r="K5" s="16"/>
    </row>
    <row r="6" spans="1:11" x14ac:dyDescent="0.4">
      <c r="A6" s="15" t="s">
        <v>111</v>
      </c>
      <c r="K6" s="16"/>
    </row>
    <row r="7" spans="1:11" x14ac:dyDescent="0.4">
      <c r="A7" s="15" t="s">
        <v>112</v>
      </c>
      <c r="K7" s="16"/>
    </row>
    <row r="8" spans="1:11" x14ac:dyDescent="0.4">
      <c r="A8" s="15" t="s">
        <v>113</v>
      </c>
      <c r="K8" s="16"/>
    </row>
    <row r="9" spans="1:11" x14ac:dyDescent="0.4">
      <c r="A9" s="15"/>
      <c r="K9" s="16"/>
    </row>
    <row r="10" spans="1:11" x14ac:dyDescent="0.4">
      <c r="A10" s="129" t="s">
        <v>114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1"/>
    </row>
    <row r="11" spans="1:11" x14ac:dyDescent="0.4">
      <c r="A11" s="22" t="s">
        <v>115</v>
      </c>
      <c r="B11" s="22" t="s">
        <v>116</v>
      </c>
      <c r="C11" s="22" t="s">
        <v>117</v>
      </c>
      <c r="K11" s="16"/>
    </row>
    <row r="12" spans="1:11" x14ac:dyDescent="0.4">
      <c r="A12" s="67" t="s">
        <v>126</v>
      </c>
      <c r="B12" s="68">
        <v>180</v>
      </c>
      <c r="C12" s="23" t="s">
        <v>139</v>
      </c>
      <c r="K12" s="16"/>
    </row>
    <row r="13" spans="1:11" x14ac:dyDescent="0.4">
      <c r="A13" s="23" t="s">
        <v>123</v>
      </c>
      <c r="B13" s="69">
        <v>140.28</v>
      </c>
      <c r="C13" s="23" t="s">
        <v>118</v>
      </c>
      <c r="K13" s="16"/>
    </row>
    <row r="14" spans="1:11" x14ac:dyDescent="0.4">
      <c r="A14" s="23" t="s">
        <v>122</v>
      </c>
      <c r="B14" s="69">
        <v>140.51</v>
      </c>
      <c r="C14" s="23" t="s">
        <v>119</v>
      </c>
      <c r="K14" s="16"/>
    </row>
    <row r="15" spans="1:11" x14ac:dyDescent="0.4">
      <c r="A15" s="23" t="s">
        <v>120</v>
      </c>
      <c r="B15" s="70" t="s">
        <v>11</v>
      </c>
      <c r="C15" s="16"/>
      <c r="K15" s="16"/>
    </row>
    <row r="16" spans="1:11" x14ac:dyDescent="0.4">
      <c r="A16" s="23" t="s">
        <v>121</v>
      </c>
      <c r="B16" s="69">
        <f>B14-B13</f>
        <v>0.22999999999998977</v>
      </c>
      <c r="C16" s="23" t="s">
        <v>124</v>
      </c>
      <c r="K16" s="16"/>
    </row>
    <row r="17" spans="1:11" x14ac:dyDescent="0.4">
      <c r="A17" s="23" t="s">
        <v>125</v>
      </c>
      <c r="B17" s="23">
        <v>5000</v>
      </c>
      <c r="C17" s="23" t="s">
        <v>139</v>
      </c>
      <c r="K17" s="16"/>
    </row>
    <row r="18" spans="1:11" x14ac:dyDescent="0.4">
      <c r="A18" s="23" t="s">
        <v>169</v>
      </c>
      <c r="B18" s="23">
        <v>5000</v>
      </c>
      <c r="C18" s="19"/>
      <c r="K18" s="16"/>
    </row>
    <row r="19" spans="1:11" x14ac:dyDescent="0.4">
      <c r="A19" s="23" t="s">
        <v>127</v>
      </c>
      <c r="B19" s="69">
        <f>B17*B13</f>
        <v>701400</v>
      </c>
      <c r="C19" s="19"/>
      <c r="K19" s="16"/>
    </row>
    <row r="20" spans="1:11" x14ac:dyDescent="0.4">
      <c r="A20" s="15"/>
      <c r="K20" s="16"/>
    </row>
    <row r="21" spans="1:11" x14ac:dyDescent="0.4">
      <c r="A21" s="139" t="s">
        <v>128</v>
      </c>
      <c r="B21" s="140"/>
      <c r="C21" s="140"/>
      <c r="D21" s="140"/>
      <c r="E21" s="141"/>
      <c r="K21" s="16"/>
    </row>
    <row r="22" spans="1:11" x14ac:dyDescent="0.4">
      <c r="A22" s="22" t="s">
        <v>129</v>
      </c>
      <c r="B22" s="22" t="s">
        <v>130</v>
      </c>
      <c r="C22" s="22" t="s">
        <v>131</v>
      </c>
      <c r="D22" s="22" t="s">
        <v>143</v>
      </c>
      <c r="E22" s="22" t="s">
        <v>132</v>
      </c>
      <c r="K22" s="16"/>
    </row>
    <row r="23" spans="1:11" ht="39.4" x14ac:dyDescent="0.4">
      <c r="A23" s="71">
        <v>130</v>
      </c>
      <c r="B23" s="71">
        <v>10.199999999999999</v>
      </c>
      <c r="C23" s="71">
        <v>0.05</v>
      </c>
      <c r="D23" s="72" t="s">
        <v>133</v>
      </c>
      <c r="E23" s="72" t="s">
        <v>135</v>
      </c>
      <c r="K23" s="16"/>
    </row>
    <row r="24" spans="1:11" ht="39.4" x14ac:dyDescent="0.4">
      <c r="A24" s="71">
        <v>150</v>
      </c>
      <c r="B24" s="71">
        <v>0.05</v>
      </c>
      <c r="C24" s="71">
        <v>9.3000000000000007</v>
      </c>
      <c r="D24" s="72" t="s">
        <v>134</v>
      </c>
      <c r="E24" s="72" t="s">
        <v>136</v>
      </c>
      <c r="K24" s="16"/>
    </row>
    <row r="25" spans="1:11" x14ac:dyDescent="0.4">
      <c r="A25" s="15"/>
      <c r="K25" s="16"/>
    </row>
    <row r="26" spans="1:11" x14ac:dyDescent="0.4">
      <c r="A26" s="15"/>
      <c r="K26" s="16"/>
    </row>
    <row r="27" spans="1:11" x14ac:dyDescent="0.4">
      <c r="A27" s="132" t="s">
        <v>145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4"/>
    </row>
    <row r="28" spans="1:11" x14ac:dyDescent="0.4">
      <c r="A28" s="135"/>
      <c r="B28" s="136"/>
      <c r="C28" s="136"/>
      <c r="D28" s="136"/>
      <c r="E28" s="136"/>
      <c r="F28" s="136"/>
      <c r="G28" s="136"/>
      <c r="H28" s="136"/>
      <c r="I28" s="136"/>
      <c r="J28" s="136"/>
      <c r="K28" s="137"/>
    </row>
    <row r="29" spans="1:11" x14ac:dyDescent="0.4">
      <c r="A29" s="15"/>
      <c r="K29" s="16"/>
    </row>
    <row r="30" spans="1:11" x14ac:dyDescent="0.4">
      <c r="A30" s="15"/>
      <c r="K30" s="16"/>
    </row>
    <row r="31" spans="1:11" x14ac:dyDescent="0.4">
      <c r="A31" s="15"/>
      <c r="K31" s="16"/>
    </row>
    <row r="32" spans="1:11" x14ac:dyDescent="0.4">
      <c r="A32" s="15"/>
      <c r="K32" s="16"/>
    </row>
    <row r="33" spans="1:11" x14ac:dyDescent="0.4">
      <c r="A33" s="15"/>
      <c r="K33" s="16"/>
    </row>
    <row r="34" spans="1:11" x14ac:dyDescent="0.4">
      <c r="A34" s="15"/>
      <c r="K34" s="16"/>
    </row>
    <row r="35" spans="1:11" x14ac:dyDescent="0.4">
      <c r="A35" s="15"/>
      <c r="K35" s="16"/>
    </row>
    <row r="36" spans="1:11" x14ac:dyDescent="0.4">
      <c r="A36" s="15"/>
      <c r="K36" s="16"/>
    </row>
    <row r="37" spans="1:11" x14ac:dyDescent="0.4">
      <c r="A37" s="15"/>
      <c r="K37" s="16"/>
    </row>
    <row r="38" spans="1:11" x14ac:dyDescent="0.4">
      <c r="A38" s="15"/>
      <c r="K38" s="16"/>
    </row>
    <row r="39" spans="1:11" x14ac:dyDescent="0.4">
      <c r="A39" s="15"/>
      <c r="K39" s="16"/>
    </row>
    <row r="40" spans="1:11" x14ac:dyDescent="0.4">
      <c r="A40" s="15"/>
      <c r="K40" s="16"/>
    </row>
    <row r="41" spans="1:11" x14ac:dyDescent="0.4">
      <c r="A41" s="15"/>
      <c r="K41" s="16"/>
    </row>
    <row r="42" spans="1:11" x14ac:dyDescent="0.4">
      <c r="A42" s="15"/>
      <c r="K42" s="16"/>
    </row>
    <row r="43" spans="1:11" x14ac:dyDescent="0.4">
      <c r="A43" s="15"/>
      <c r="K43" s="16"/>
    </row>
    <row r="44" spans="1:11" x14ac:dyDescent="0.4">
      <c r="A44" s="15"/>
      <c r="K44" s="16"/>
    </row>
    <row r="45" spans="1:11" x14ac:dyDescent="0.4">
      <c r="A45" s="15"/>
      <c r="K45" s="16"/>
    </row>
    <row r="46" spans="1:11" x14ac:dyDescent="0.4">
      <c r="A46" s="15"/>
      <c r="K46" s="16"/>
    </row>
    <row r="47" spans="1:11" x14ac:dyDescent="0.4">
      <c r="A47" s="15"/>
      <c r="K47" s="16"/>
    </row>
    <row r="48" spans="1:11" x14ac:dyDescent="0.4">
      <c r="A48" s="15"/>
      <c r="K48" s="16"/>
    </row>
    <row r="49" spans="1:11" x14ac:dyDescent="0.4">
      <c r="A49" s="15"/>
      <c r="K49" s="16"/>
    </row>
    <row r="50" spans="1:11" x14ac:dyDescent="0.4">
      <c r="A50" s="15"/>
      <c r="K50" s="16"/>
    </row>
    <row r="51" spans="1:11" x14ac:dyDescent="0.4">
      <c r="A51" s="15"/>
      <c r="K51" s="16"/>
    </row>
    <row r="52" spans="1:11" x14ac:dyDescent="0.4">
      <c r="A52" s="15"/>
      <c r="K52" s="16"/>
    </row>
    <row r="53" spans="1:11" x14ac:dyDescent="0.4">
      <c r="A53" s="15"/>
      <c r="K53" s="16"/>
    </row>
    <row r="54" spans="1:11" x14ac:dyDescent="0.4">
      <c r="A54" s="15"/>
      <c r="K54" s="16"/>
    </row>
    <row r="55" spans="1:11" x14ac:dyDescent="0.4">
      <c r="A55" s="15"/>
      <c r="K55" s="16"/>
    </row>
    <row r="56" spans="1:11" x14ac:dyDescent="0.4">
      <c r="A56" s="15"/>
      <c r="K56" s="16"/>
    </row>
    <row r="57" spans="1:11" x14ac:dyDescent="0.4">
      <c r="A57" s="15"/>
      <c r="K57" s="16"/>
    </row>
    <row r="58" spans="1:11" x14ac:dyDescent="0.4">
      <c r="A58" s="15"/>
      <c r="K58" s="16"/>
    </row>
    <row r="59" spans="1:11" x14ac:dyDescent="0.4">
      <c r="A59" s="15"/>
      <c r="K59" s="16"/>
    </row>
    <row r="60" spans="1:11" x14ac:dyDescent="0.4">
      <c r="A60" s="15"/>
      <c r="K60" s="16"/>
    </row>
    <row r="61" spans="1:11" x14ac:dyDescent="0.4">
      <c r="A61" s="15"/>
      <c r="K61" s="16"/>
    </row>
    <row r="62" spans="1:11" x14ac:dyDescent="0.4">
      <c r="A62" s="15"/>
      <c r="K62" s="16"/>
    </row>
    <row r="63" spans="1:11" x14ac:dyDescent="0.4">
      <c r="A63" s="15"/>
      <c r="K63" s="16"/>
    </row>
    <row r="64" spans="1:11" x14ac:dyDescent="0.4">
      <c r="A64" s="15"/>
      <c r="K64" s="16"/>
    </row>
    <row r="65" spans="1:11" x14ac:dyDescent="0.4">
      <c r="A65" s="15"/>
      <c r="K65" s="16"/>
    </row>
    <row r="66" spans="1:11" x14ac:dyDescent="0.4">
      <c r="A66" s="15"/>
      <c r="K66" s="16"/>
    </row>
    <row r="67" spans="1:11" x14ac:dyDescent="0.4">
      <c r="A67" s="15"/>
      <c r="K67" s="16"/>
    </row>
    <row r="68" spans="1:11" x14ac:dyDescent="0.4">
      <c r="A68" s="15"/>
      <c r="K68" s="16"/>
    </row>
    <row r="69" spans="1:11" x14ac:dyDescent="0.4">
      <c r="A69" s="15"/>
      <c r="K69" s="16"/>
    </row>
    <row r="70" spans="1:11" x14ac:dyDescent="0.4">
      <c r="A70" s="15"/>
      <c r="K70" s="16"/>
    </row>
    <row r="71" spans="1:11" x14ac:dyDescent="0.4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9"/>
    </row>
    <row r="72" spans="1:11" x14ac:dyDescent="0.4">
      <c r="A72" s="129" t="s">
        <v>137</v>
      </c>
      <c r="B72" s="130"/>
      <c r="C72" s="130"/>
      <c r="D72" s="130"/>
      <c r="E72" s="130"/>
      <c r="F72" s="130"/>
      <c r="G72" s="130"/>
      <c r="H72" s="130"/>
      <c r="I72" s="130"/>
      <c r="J72" s="130"/>
      <c r="K72" s="131"/>
    </row>
    <row r="73" spans="1:11" x14ac:dyDescent="0.4">
      <c r="A73" s="15"/>
      <c r="K73" s="16"/>
    </row>
    <row r="74" spans="1:11" x14ac:dyDescent="0.4">
      <c r="A74" s="22" t="s">
        <v>115</v>
      </c>
      <c r="B74" s="22" t="s">
        <v>116</v>
      </c>
      <c r="C74" s="22" t="s">
        <v>117</v>
      </c>
      <c r="K74" s="16"/>
    </row>
    <row r="75" spans="1:11" x14ac:dyDescent="0.4">
      <c r="A75" s="67" t="s">
        <v>126</v>
      </c>
      <c r="B75" s="68">
        <v>2600</v>
      </c>
      <c r="C75" s="23" t="s">
        <v>139</v>
      </c>
      <c r="K75" s="16"/>
    </row>
    <row r="76" spans="1:11" x14ac:dyDescent="0.4">
      <c r="A76" s="23" t="s">
        <v>123</v>
      </c>
      <c r="B76" s="69">
        <v>3935.4</v>
      </c>
      <c r="C76" s="23" t="s">
        <v>118</v>
      </c>
      <c r="K76" s="16"/>
    </row>
    <row r="77" spans="1:11" x14ac:dyDescent="0.4">
      <c r="A77" s="23" t="s">
        <v>122</v>
      </c>
      <c r="B77" s="69">
        <v>3928</v>
      </c>
      <c r="C77" s="23" t="s">
        <v>119</v>
      </c>
      <c r="K77" s="16"/>
    </row>
    <row r="78" spans="1:11" x14ac:dyDescent="0.4">
      <c r="A78" s="23" t="s">
        <v>120</v>
      </c>
      <c r="B78" s="70" t="s">
        <v>11</v>
      </c>
      <c r="C78" s="16"/>
      <c r="K78" s="16"/>
    </row>
    <row r="79" spans="1:11" ht="26.25" x14ac:dyDescent="0.4">
      <c r="A79" s="23" t="s">
        <v>121</v>
      </c>
      <c r="B79" s="69">
        <f>B77-B76</f>
        <v>-7.4000000000000909</v>
      </c>
      <c r="C79" s="24" t="s">
        <v>138</v>
      </c>
      <c r="K79" s="16"/>
    </row>
    <row r="80" spans="1:11" x14ac:dyDescent="0.4">
      <c r="A80" s="23" t="s">
        <v>125</v>
      </c>
      <c r="B80" s="23">
        <v>300</v>
      </c>
      <c r="C80" s="23" t="s">
        <v>139</v>
      </c>
      <c r="K80" s="16"/>
    </row>
    <row r="81" spans="1:11" x14ac:dyDescent="0.4">
      <c r="A81" s="23" t="s">
        <v>169</v>
      </c>
      <c r="B81" s="23">
        <v>150</v>
      </c>
      <c r="C81" s="19"/>
      <c r="K81" s="16"/>
    </row>
    <row r="82" spans="1:11" x14ac:dyDescent="0.4">
      <c r="A82" s="23" t="s">
        <v>127</v>
      </c>
      <c r="B82" s="69">
        <f>B80*B76</f>
        <v>1180620</v>
      </c>
      <c r="C82" s="19"/>
      <c r="K82" s="16"/>
    </row>
    <row r="83" spans="1:11" x14ac:dyDescent="0.4">
      <c r="A83" s="15"/>
      <c r="K83" s="16"/>
    </row>
    <row r="84" spans="1:11" x14ac:dyDescent="0.4">
      <c r="A84" s="138" t="s">
        <v>128</v>
      </c>
      <c r="B84" s="138"/>
      <c r="C84" s="138"/>
      <c r="D84" s="138"/>
      <c r="E84" s="138"/>
      <c r="K84" s="16"/>
    </row>
    <row r="85" spans="1:11" x14ac:dyDescent="0.4">
      <c r="A85" s="22" t="s">
        <v>129</v>
      </c>
      <c r="B85" s="22" t="s">
        <v>130</v>
      </c>
      <c r="C85" s="22" t="s">
        <v>131</v>
      </c>
      <c r="D85" s="22" t="s">
        <v>143</v>
      </c>
      <c r="E85" s="22" t="s">
        <v>132</v>
      </c>
      <c r="K85" s="16"/>
    </row>
    <row r="86" spans="1:11" ht="26.25" x14ac:dyDescent="0.4">
      <c r="A86" s="71">
        <v>3880</v>
      </c>
      <c r="B86" s="71">
        <v>46.3</v>
      </c>
      <c r="C86" s="71">
        <v>0.2</v>
      </c>
      <c r="D86" s="72" t="s">
        <v>140</v>
      </c>
      <c r="E86" s="72" t="s">
        <v>142</v>
      </c>
      <c r="K86" s="16"/>
    </row>
    <row r="87" spans="1:11" ht="26.25" x14ac:dyDescent="0.4">
      <c r="A87" s="71">
        <v>4000</v>
      </c>
      <c r="B87" s="71">
        <v>0.4</v>
      </c>
      <c r="C87" s="71">
        <v>75.3</v>
      </c>
      <c r="D87" s="72" t="s">
        <v>141</v>
      </c>
      <c r="E87" s="72" t="s">
        <v>136</v>
      </c>
      <c r="K87" s="16"/>
    </row>
    <row r="88" spans="1:11" x14ac:dyDescent="0.4">
      <c r="A88" s="15"/>
      <c r="K88" s="16"/>
    </row>
    <row r="89" spans="1:11" x14ac:dyDescent="0.4">
      <c r="A89" s="15"/>
      <c r="K89" s="16"/>
    </row>
    <row r="90" spans="1:11" x14ac:dyDescent="0.4">
      <c r="A90" s="132" t="s">
        <v>146</v>
      </c>
      <c r="B90" s="133"/>
      <c r="C90" s="133"/>
      <c r="D90" s="133"/>
      <c r="E90" s="133"/>
      <c r="F90" s="133"/>
      <c r="G90" s="133"/>
      <c r="H90" s="133"/>
      <c r="I90" s="133"/>
      <c r="J90" s="133"/>
      <c r="K90" s="134"/>
    </row>
    <row r="91" spans="1:11" x14ac:dyDescent="0.4">
      <c r="A91" s="135"/>
      <c r="B91" s="136"/>
      <c r="C91" s="136"/>
      <c r="D91" s="136"/>
      <c r="E91" s="136"/>
      <c r="F91" s="136"/>
      <c r="G91" s="136"/>
      <c r="H91" s="136"/>
      <c r="I91" s="136"/>
      <c r="J91" s="136"/>
      <c r="K91" s="137"/>
    </row>
    <row r="92" spans="1:11" x14ac:dyDescent="0.4">
      <c r="A92" s="15"/>
      <c r="K92" s="16"/>
    </row>
    <row r="93" spans="1:11" x14ac:dyDescent="0.4">
      <c r="A93" s="15"/>
      <c r="K93" s="16"/>
    </row>
    <row r="94" spans="1:11" x14ac:dyDescent="0.4">
      <c r="A94" s="15"/>
      <c r="K94" s="16"/>
    </row>
    <row r="95" spans="1:11" x14ac:dyDescent="0.4">
      <c r="A95" s="15"/>
      <c r="K95" s="16"/>
    </row>
    <row r="96" spans="1:11" x14ac:dyDescent="0.4">
      <c r="A96" s="15"/>
      <c r="K96" s="16"/>
    </row>
    <row r="97" spans="1:11" x14ac:dyDescent="0.4">
      <c r="A97" s="15"/>
      <c r="K97" s="16"/>
    </row>
    <row r="98" spans="1:11" x14ac:dyDescent="0.4">
      <c r="A98" s="15"/>
      <c r="K98" s="16"/>
    </row>
    <row r="99" spans="1:11" x14ac:dyDescent="0.4">
      <c r="A99" s="15"/>
      <c r="K99" s="16"/>
    </row>
    <row r="100" spans="1:11" x14ac:dyDescent="0.4">
      <c r="A100" s="15"/>
      <c r="K100" s="16"/>
    </row>
    <row r="101" spans="1:11" x14ac:dyDescent="0.4">
      <c r="A101" s="15"/>
      <c r="K101" s="16"/>
    </row>
    <row r="102" spans="1:11" x14ac:dyDescent="0.4">
      <c r="A102" s="15"/>
      <c r="K102" s="16"/>
    </row>
    <row r="103" spans="1:11" x14ac:dyDescent="0.4">
      <c r="A103" s="15"/>
      <c r="K103" s="16"/>
    </row>
    <row r="104" spans="1:11" x14ac:dyDescent="0.4">
      <c r="A104" s="15"/>
      <c r="K104" s="16"/>
    </row>
    <row r="105" spans="1:11" x14ac:dyDescent="0.4">
      <c r="A105" s="15"/>
      <c r="K105" s="16"/>
    </row>
    <row r="106" spans="1:11" x14ac:dyDescent="0.4">
      <c r="A106" s="15"/>
      <c r="K106" s="16"/>
    </row>
    <row r="107" spans="1:11" x14ac:dyDescent="0.4">
      <c r="A107" s="15"/>
      <c r="K107" s="16"/>
    </row>
    <row r="108" spans="1:11" x14ac:dyDescent="0.4">
      <c r="A108" s="15"/>
      <c r="K108" s="16"/>
    </row>
    <row r="109" spans="1:11" x14ac:dyDescent="0.4">
      <c r="A109" s="15"/>
      <c r="K109" s="16"/>
    </row>
    <row r="110" spans="1:11" x14ac:dyDescent="0.4">
      <c r="A110" s="15"/>
      <c r="K110" s="16"/>
    </row>
    <row r="111" spans="1:11" x14ac:dyDescent="0.4">
      <c r="A111" s="15"/>
      <c r="K111" s="16"/>
    </row>
    <row r="112" spans="1:11" x14ac:dyDescent="0.4">
      <c r="A112" s="15"/>
      <c r="K112" s="16"/>
    </row>
    <row r="113" spans="1:11" x14ac:dyDescent="0.4">
      <c r="A113" s="15"/>
      <c r="K113" s="16"/>
    </row>
    <row r="114" spans="1:11" x14ac:dyDescent="0.4">
      <c r="A114" s="15"/>
      <c r="K114" s="16"/>
    </row>
    <row r="115" spans="1:11" x14ac:dyDescent="0.4">
      <c r="A115" s="15"/>
      <c r="K115" s="16"/>
    </row>
    <row r="116" spans="1:11" x14ac:dyDescent="0.4">
      <c r="A116" s="15"/>
      <c r="K116" s="16"/>
    </row>
    <row r="117" spans="1:11" x14ac:dyDescent="0.4">
      <c r="A117" s="15"/>
      <c r="K117" s="16"/>
    </row>
    <row r="118" spans="1:11" x14ac:dyDescent="0.4">
      <c r="A118" s="15"/>
      <c r="K118" s="16"/>
    </row>
    <row r="119" spans="1:11" x14ac:dyDescent="0.4">
      <c r="A119" s="15"/>
      <c r="K119" s="16"/>
    </row>
    <row r="120" spans="1:11" x14ac:dyDescent="0.4">
      <c r="A120" s="15"/>
      <c r="K120" s="16"/>
    </row>
    <row r="121" spans="1:11" x14ac:dyDescent="0.4">
      <c r="A121" s="15"/>
      <c r="K121" s="16"/>
    </row>
    <row r="122" spans="1:11" x14ac:dyDescent="0.4">
      <c r="A122" s="15"/>
      <c r="K122" s="16"/>
    </row>
    <row r="123" spans="1:11" x14ac:dyDescent="0.4">
      <c r="A123" s="15"/>
      <c r="K123" s="16"/>
    </row>
    <row r="124" spans="1:11" x14ac:dyDescent="0.4">
      <c r="A124" s="15"/>
      <c r="K124" s="16"/>
    </row>
    <row r="125" spans="1:11" x14ac:dyDescent="0.4">
      <c r="A125" s="15"/>
      <c r="K125" s="16"/>
    </row>
    <row r="126" spans="1:11" x14ac:dyDescent="0.4">
      <c r="A126" s="15"/>
      <c r="K126" s="16"/>
    </row>
    <row r="127" spans="1:11" x14ac:dyDescent="0.4">
      <c r="A127" s="15"/>
      <c r="K127" s="16"/>
    </row>
    <row r="128" spans="1:11" x14ac:dyDescent="0.4">
      <c r="A128" s="15"/>
      <c r="K128" s="16"/>
    </row>
    <row r="129" spans="1:11" x14ac:dyDescent="0.4">
      <c r="A129" s="15"/>
      <c r="K129" s="16"/>
    </row>
    <row r="130" spans="1:11" x14ac:dyDescent="0.4">
      <c r="A130" s="15"/>
      <c r="K130" s="16"/>
    </row>
    <row r="131" spans="1:11" x14ac:dyDescent="0.4">
      <c r="A131" s="15"/>
      <c r="K131" s="16"/>
    </row>
    <row r="132" spans="1:11" x14ac:dyDescent="0.4">
      <c r="A132" s="15"/>
      <c r="K132" s="16"/>
    </row>
    <row r="133" spans="1:11" x14ac:dyDescent="0.4">
      <c r="A133" s="15"/>
      <c r="K133" s="16"/>
    </row>
    <row r="134" spans="1:11" x14ac:dyDescent="0.4">
      <c r="A134" s="15"/>
      <c r="K134" s="16"/>
    </row>
    <row r="135" spans="1:11" x14ac:dyDescent="0.4">
      <c r="A135" s="15"/>
      <c r="K135" s="16"/>
    </row>
    <row r="136" spans="1:11" x14ac:dyDescent="0.4">
      <c r="A136" s="15"/>
      <c r="K136" s="16"/>
    </row>
    <row r="137" spans="1:11" x14ac:dyDescent="0.4">
      <c r="A137" s="15"/>
      <c r="K137" s="16"/>
    </row>
    <row r="138" spans="1:11" x14ac:dyDescent="0.4">
      <c r="A138" s="15"/>
      <c r="K138" s="16"/>
    </row>
    <row r="139" spans="1:11" x14ac:dyDescent="0.4">
      <c r="A139" s="15"/>
      <c r="K139" s="16"/>
    </row>
    <row r="140" spans="1:11" x14ac:dyDescent="0.4">
      <c r="A140" s="15"/>
      <c r="K140" s="16"/>
    </row>
    <row r="141" spans="1:11" x14ac:dyDescent="0.4">
      <c r="A141" s="15"/>
      <c r="K141" s="16"/>
    </row>
    <row r="142" spans="1:11" x14ac:dyDescent="0.4">
      <c r="A142" s="15"/>
      <c r="K142" s="16"/>
    </row>
    <row r="143" spans="1:11" x14ac:dyDescent="0.4">
      <c r="A143" s="15"/>
      <c r="K143" s="16"/>
    </row>
    <row r="144" spans="1:11" x14ac:dyDescent="0.4">
      <c r="A144" s="15"/>
      <c r="K144" s="16"/>
    </row>
    <row r="145" spans="1:11" x14ac:dyDescent="0.4">
      <c r="A145" s="15"/>
      <c r="K145" s="16"/>
    </row>
    <row r="146" spans="1:11" x14ac:dyDescent="0.4">
      <c r="A146" s="17"/>
      <c r="B146" s="18"/>
      <c r="C146" s="18"/>
      <c r="D146" s="18"/>
      <c r="E146" s="18"/>
      <c r="F146" s="18"/>
      <c r="G146" s="18"/>
      <c r="H146" s="18"/>
      <c r="I146" s="18"/>
      <c r="J146" s="18"/>
      <c r="K146" s="19"/>
    </row>
    <row r="147" spans="1:11" x14ac:dyDescent="0.4">
      <c r="A147" s="129" t="s">
        <v>147</v>
      </c>
      <c r="B147" s="130"/>
      <c r="C147" s="130"/>
      <c r="D147" s="130"/>
      <c r="E147" s="130"/>
      <c r="F147" s="130"/>
      <c r="G147" s="130"/>
      <c r="H147" s="130"/>
      <c r="I147" s="130"/>
      <c r="J147" s="130"/>
      <c r="K147" s="131"/>
    </row>
    <row r="148" spans="1:11" x14ac:dyDescent="0.4">
      <c r="A148" s="20" t="s">
        <v>148</v>
      </c>
      <c r="K148" s="16"/>
    </row>
    <row r="149" spans="1:11" x14ac:dyDescent="0.4">
      <c r="A149" s="15" t="s">
        <v>154</v>
      </c>
      <c r="K149" s="16"/>
    </row>
    <row r="150" spans="1:11" x14ac:dyDescent="0.4">
      <c r="A150" s="15" t="s">
        <v>149</v>
      </c>
      <c r="K150" s="16"/>
    </row>
    <row r="151" spans="1:11" x14ac:dyDescent="0.4">
      <c r="A151" s="20" t="s">
        <v>150</v>
      </c>
      <c r="K151" s="16"/>
    </row>
    <row r="152" spans="1:11" x14ac:dyDescent="0.4">
      <c r="A152" s="15" t="s">
        <v>156</v>
      </c>
      <c r="K152" s="16"/>
    </row>
    <row r="153" spans="1:11" x14ac:dyDescent="0.4">
      <c r="A153" s="15" t="s">
        <v>151</v>
      </c>
      <c r="K153" s="16"/>
    </row>
    <row r="154" spans="1:11" x14ac:dyDescent="0.4">
      <c r="A154" s="20" t="s">
        <v>152</v>
      </c>
      <c r="K154" s="16"/>
    </row>
    <row r="155" spans="1:11" x14ac:dyDescent="0.4">
      <c r="A155" s="15" t="s">
        <v>155</v>
      </c>
      <c r="K155" s="16"/>
    </row>
    <row r="156" spans="1:11" x14ac:dyDescent="0.4">
      <c r="A156" s="17" t="s">
        <v>153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9"/>
    </row>
  </sheetData>
  <mergeCells count="9">
    <mergeCell ref="A1:K1"/>
    <mergeCell ref="A10:K10"/>
    <mergeCell ref="A27:K28"/>
    <mergeCell ref="A147:K147"/>
    <mergeCell ref="A2:K2"/>
    <mergeCell ref="A72:K72"/>
    <mergeCell ref="A84:E84"/>
    <mergeCell ref="A90:K91"/>
    <mergeCell ref="A21:E2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E829-BEE5-4B75-995F-277E8A0DB99C}">
  <sheetPr>
    <tabColor rgb="FF00B0F0"/>
  </sheetPr>
  <dimension ref="A1:E183"/>
  <sheetViews>
    <sheetView showGridLines="0" zoomScale="140" zoomScaleNormal="140" workbookViewId="0">
      <selection activeCell="F8" sqref="F8"/>
    </sheetView>
  </sheetViews>
  <sheetFormatPr defaultRowHeight="13.15" x14ac:dyDescent="0.4"/>
  <cols>
    <col min="1" max="1" width="16.85546875" style="76" customWidth="1"/>
    <col min="2" max="2" width="28.0703125" style="76" customWidth="1"/>
    <col min="3" max="3" width="34" style="76" customWidth="1"/>
    <col min="4" max="4" width="22" style="76" bestFit="1" customWidth="1"/>
    <col min="5" max="5" width="21.28515625" style="76" customWidth="1"/>
    <col min="6" max="16384" width="9.140625" style="76"/>
  </cols>
  <sheetData>
    <row r="1" spans="1:5" ht="25.9" customHeight="1" x14ac:dyDescent="0.4">
      <c r="A1" s="154" t="s">
        <v>165</v>
      </c>
      <c r="B1" s="154"/>
      <c r="C1" s="154"/>
      <c r="D1" s="154"/>
      <c r="E1" s="154"/>
    </row>
    <row r="2" spans="1:5" x14ac:dyDescent="0.4">
      <c r="A2" s="142" t="s">
        <v>164</v>
      </c>
      <c r="B2" s="142"/>
      <c r="C2" s="142"/>
      <c r="D2" s="142"/>
      <c r="E2" s="142"/>
    </row>
    <row r="3" spans="1:5" x14ac:dyDescent="0.4">
      <c r="A3" s="82" t="s">
        <v>186</v>
      </c>
      <c r="E3" s="81"/>
    </row>
    <row r="4" spans="1:5" x14ac:dyDescent="0.4">
      <c r="A4" s="82" t="s">
        <v>161</v>
      </c>
      <c r="E4" s="81"/>
    </row>
    <row r="5" spans="1:5" x14ac:dyDescent="0.4">
      <c r="A5" s="82" t="s">
        <v>162</v>
      </c>
      <c r="E5" s="81"/>
    </row>
    <row r="6" spans="1:5" x14ac:dyDescent="0.4">
      <c r="A6" s="82"/>
      <c r="E6" s="81"/>
    </row>
    <row r="7" spans="1:5" x14ac:dyDescent="0.4">
      <c r="A7" s="142" t="s">
        <v>178</v>
      </c>
      <c r="B7" s="142"/>
      <c r="C7" s="142"/>
      <c r="D7" s="142"/>
      <c r="E7" s="142"/>
    </row>
    <row r="8" spans="1:5" x14ac:dyDescent="0.4">
      <c r="A8" s="80" t="s">
        <v>166</v>
      </c>
      <c r="B8" s="80" t="s">
        <v>172</v>
      </c>
      <c r="C8" s="80" t="s">
        <v>6</v>
      </c>
      <c r="D8" s="80" t="s">
        <v>7</v>
      </c>
      <c r="E8" s="81"/>
    </row>
    <row r="9" spans="1:5" x14ac:dyDescent="0.4">
      <c r="A9" s="77" t="s">
        <v>177</v>
      </c>
      <c r="B9" s="77" t="s">
        <v>175</v>
      </c>
      <c r="C9" s="78">
        <f>'4. Market Data (28.10.2025)'!B12</f>
        <v>180</v>
      </c>
      <c r="D9" s="78">
        <f>'4. Market Data (28.10.2025)'!B75</f>
        <v>2600</v>
      </c>
      <c r="E9" s="81"/>
    </row>
    <row r="10" spans="1:5" x14ac:dyDescent="0.4">
      <c r="A10" s="77" t="s">
        <v>167</v>
      </c>
      <c r="B10" s="77" t="s">
        <v>173</v>
      </c>
      <c r="C10" s="78">
        <f>'4. Market Data (28.10.2025)'!B13</f>
        <v>140.28</v>
      </c>
      <c r="D10" s="78">
        <f>'4. Market Data (28.10.2025)'!B76</f>
        <v>3935.4</v>
      </c>
      <c r="E10" s="81"/>
    </row>
    <row r="11" spans="1:5" x14ac:dyDescent="0.4">
      <c r="A11" s="77" t="s">
        <v>168</v>
      </c>
      <c r="B11" s="77" t="s">
        <v>173</v>
      </c>
      <c r="C11" s="78">
        <f>'4. Market Data (28.10.2025)'!B14</f>
        <v>140.51</v>
      </c>
      <c r="D11" s="78">
        <f>'4. Market Data (28.10.2025)'!B77</f>
        <v>3928</v>
      </c>
      <c r="E11" s="81"/>
    </row>
    <row r="12" spans="1:5" x14ac:dyDescent="0.4">
      <c r="A12" s="77" t="s">
        <v>169</v>
      </c>
      <c r="B12" s="77" t="s">
        <v>174</v>
      </c>
      <c r="C12" s="71">
        <f>'4. Market Data (28.10.2025)'!B18</f>
        <v>5000</v>
      </c>
      <c r="D12" s="71">
        <f>'4. Market Data (28.10.2025)'!B81</f>
        <v>150</v>
      </c>
      <c r="E12" s="81"/>
    </row>
    <row r="13" spans="1:5" x14ac:dyDescent="0.4">
      <c r="A13" s="77" t="s">
        <v>170</v>
      </c>
      <c r="B13" s="77" t="s">
        <v>175</v>
      </c>
      <c r="C13" s="71">
        <f>'4. Market Data (28.10.2025)'!B17</f>
        <v>5000</v>
      </c>
      <c r="D13" s="71">
        <f>'4. Market Data (28.10.2025)'!B80</f>
        <v>300</v>
      </c>
      <c r="E13" s="81"/>
    </row>
    <row r="14" spans="1:5" x14ac:dyDescent="0.4">
      <c r="A14" s="77" t="s">
        <v>171</v>
      </c>
      <c r="B14" s="77" t="s">
        <v>176</v>
      </c>
      <c r="C14" s="71">
        <f>C13/C12</f>
        <v>1</v>
      </c>
      <c r="D14" s="71">
        <f>D13/D12</f>
        <v>2</v>
      </c>
      <c r="E14" s="81"/>
    </row>
    <row r="15" spans="1:5" x14ac:dyDescent="0.4">
      <c r="A15" s="77" t="s">
        <v>120</v>
      </c>
      <c r="B15" s="77" t="s">
        <v>173</v>
      </c>
      <c r="C15" s="71" t="str">
        <f>'4. Market Data (28.10.2025)'!B15</f>
        <v>28th October 2025</v>
      </c>
      <c r="D15" s="71" t="str">
        <f>'4. Market Data (28.10.2025)'!B78</f>
        <v>28th October 2025</v>
      </c>
      <c r="E15" s="81"/>
    </row>
    <row r="16" spans="1:5" x14ac:dyDescent="0.4">
      <c r="A16" s="77" t="s">
        <v>194</v>
      </c>
      <c r="B16" s="77" t="s">
        <v>195</v>
      </c>
      <c r="C16" s="71" t="s">
        <v>197</v>
      </c>
      <c r="D16" s="71" t="s">
        <v>196</v>
      </c>
      <c r="E16" s="81"/>
    </row>
    <row r="17" spans="1:5" x14ac:dyDescent="0.4">
      <c r="A17" s="82"/>
      <c r="E17" s="81"/>
    </row>
    <row r="18" spans="1:5" x14ac:dyDescent="0.4">
      <c r="A18" s="153" t="s">
        <v>184</v>
      </c>
      <c r="B18" s="153"/>
      <c r="C18" s="153"/>
      <c r="D18" s="153"/>
      <c r="E18" s="153"/>
    </row>
    <row r="19" spans="1:5" x14ac:dyDescent="0.4">
      <c r="A19" s="22" t="s">
        <v>179</v>
      </c>
      <c r="B19" s="22" t="s">
        <v>180</v>
      </c>
      <c r="C19" s="22" t="s">
        <v>181</v>
      </c>
      <c r="D19" s="22" t="s">
        <v>182</v>
      </c>
      <c r="E19" s="22" t="s">
        <v>183</v>
      </c>
    </row>
    <row r="20" spans="1:5" x14ac:dyDescent="0.4">
      <c r="A20" s="79">
        <v>-0.15</v>
      </c>
      <c r="B20" s="78">
        <f>$C$10*(1+A20)</f>
        <v>119.238</v>
      </c>
      <c r="C20" s="78">
        <f>(B20-$C$10)*$C$13</f>
        <v>-105210.00000000001</v>
      </c>
      <c r="D20" s="78">
        <f>($C$11-B20)*$C$13</f>
        <v>106359.99999999996</v>
      </c>
      <c r="E20" s="78">
        <f>C20+D20</f>
        <v>1149.9999999999418</v>
      </c>
    </row>
    <row r="21" spans="1:5" x14ac:dyDescent="0.4">
      <c r="A21" s="79">
        <v>-0.14000000000000001</v>
      </c>
      <c r="B21" s="78">
        <f t="shared" ref="B21:B50" si="0">$C$10*(1+A21)</f>
        <v>120.6408</v>
      </c>
      <c r="C21" s="78">
        <f t="shared" ref="C21:C50" si="1">(B21-$C$10)*$C$13</f>
        <v>-98196.000000000015</v>
      </c>
      <c r="D21" s="78">
        <f t="shared" ref="D21:D50" si="2">($C$11-B21)*$C$13</f>
        <v>99345.999999999956</v>
      </c>
      <c r="E21" s="78">
        <f t="shared" ref="E21:E50" si="3">C21+D21</f>
        <v>1149.9999999999418</v>
      </c>
    </row>
    <row r="22" spans="1:5" x14ac:dyDescent="0.4">
      <c r="A22" s="79">
        <v>-0.13</v>
      </c>
      <c r="B22" s="78">
        <f t="shared" si="0"/>
        <v>122.0436</v>
      </c>
      <c r="C22" s="78">
        <f t="shared" si="1"/>
        <v>-91182.000000000015</v>
      </c>
      <c r="D22" s="78">
        <f t="shared" si="2"/>
        <v>92331.999999999971</v>
      </c>
      <c r="E22" s="78">
        <f t="shared" si="3"/>
        <v>1149.9999999999563</v>
      </c>
    </row>
    <row r="23" spans="1:5" x14ac:dyDescent="0.4">
      <c r="A23" s="79">
        <v>-0.12</v>
      </c>
      <c r="B23" s="78">
        <f t="shared" si="0"/>
        <v>123.4464</v>
      </c>
      <c r="C23" s="78">
        <f t="shared" si="1"/>
        <v>-84168.000000000015</v>
      </c>
      <c r="D23" s="78">
        <f t="shared" si="2"/>
        <v>85317.999999999971</v>
      </c>
      <c r="E23" s="78">
        <f t="shared" si="3"/>
        <v>1149.9999999999563</v>
      </c>
    </row>
    <row r="24" spans="1:5" x14ac:dyDescent="0.4">
      <c r="A24" s="79">
        <v>-0.11</v>
      </c>
      <c r="B24" s="78">
        <f t="shared" si="0"/>
        <v>124.8492</v>
      </c>
      <c r="C24" s="78">
        <f t="shared" si="1"/>
        <v>-77154.000000000029</v>
      </c>
      <c r="D24" s="78">
        <f t="shared" si="2"/>
        <v>78303.999999999971</v>
      </c>
      <c r="E24" s="78">
        <f t="shared" si="3"/>
        <v>1149.9999999999418</v>
      </c>
    </row>
    <row r="25" spans="1:5" x14ac:dyDescent="0.4">
      <c r="A25" s="79">
        <v>-0.1</v>
      </c>
      <c r="B25" s="78">
        <f t="shared" si="0"/>
        <v>126.25200000000001</v>
      </c>
      <c r="C25" s="78">
        <f t="shared" si="1"/>
        <v>-70139.999999999956</v>
      </c>
      <c r="D25" s="78">
        <f t="shared" si="2"/>
        <v>71289.999999999913</v>
      </c>
      <c r="E25" s="78">
        <f t="shared" si="3"/>
        <v>1149.9999999999563</v>
      </c>
    </row>
    <row r="26" spans="1:5" x14ac:dyDescent="0.4">
      <c r="A26" s="79">
        <v>-9.0000000000000094E-2</v>
      </c>
      <c r="B26" s="78">
        <f t="shared" si="0"/>
        <v>127.65479999999999</v>
      </c>
      <c r="C26" s="78">
        <f t="shared" si="1"/>
        <v>-63126.000000000036</v>
      </c>
      <c r="D26" s="78">
        <f t="shared" si="2"/>
        <v>64275.999999999985</v>
      </c>
      <c r="E26" s="78">
        <f t="shared" si="3"/>
        <v>1149.9999999999491</v>
      </c>
    </row>
    <row r="27" spans="1:5" x14ac:dyDescent="0.4">
      <c r="A27" s="79">
        <v>-8.0000000000000099E-2</v>
      </c>
      <c r="B27" s="78">
        <f t="shared" si="0"/>
        <v>129.05759999999998</v>
      </c>
      <c r="C27" s="78">
        <f t="shared" si="1"/>
        <v>-56112.000000000109</v>
      </c>
      <c r="D27" s="78">
        <f t="shared" si="2"/>
        <v>57262.000000000058</v>
      </c>
      <c r="E27" s="78">
        <f t="shared" si="3"/>
        <v>1149.9999999999491</v>
      </c>
    </row>
    <row r="28" spans="1:5" x14ac:dyDescent="0.4">
      <c r="A28" s="79">
        <v>-7.0000000000000201E-2</v>
      </c>
      <c r="B28" s="78">
        <f t="shared" si="0"/>
        <v>130.46039999999996</v>
      </c>
      <c r="C28" s="78">
        <f t="shared" si="1"/>
        <v>-49098.000000000182</v>
      </c>
      <c r="D28" s="78">
        <f t="shared" si="2"/>
        <v>50248.000000000131</v>
      </c>
      <c r="E28" s="78">
        <f t="shared" si="3"/>
        <v>1149.9999999999491</v>
      </c>
    </row>
    <row r="29" spans="1:5" x14ac:dyDescent="0.4">
      <c r="A29" s="79">
        <v>-6.0000000000000199E-2</v>
      </c>
      <c r="B29" s="78">
        <f t="shared" si="0"/>
        <v>131.86319999999998</v>
      </c>
      <c r="C29" s="78">
        <f t="shared" si="1"/>
        <v>-42084.000000000116</v>
      </c>
      <c r="D29" s="78">
        <f t="shared" si="2"/>
        <v>43234.000000000065</v>
      </c>
      <c r="E29" s="78">
        <f t="shared" si="3"/>
        <v>1149.9999999999491</v>
      </c>
    </row>
    <row r="30" spans="1:5" x14ac:dyDescent="0.4">
      <c r="A30" s="79">
        <v>-5.0000000000000197E-2</v>
      </c>
      <c r="B30" s="78">
        <f t="shared" si="0"/>
        <v>133.26599999999999</v>
      </c>
      <c r="C30" s="78">
        <f t="shared" si="1"/>
        <v>-35070.000000000051</v>
      </c>
      <c r="D30" s="78">
        <f t="shared" si="2"/>
        <v>36220</v>
      </c>
      <c r="E30" s="78">
        <f t="shared" si="3"/>
        <v>1149.9999999999491</v>
      </c>
    </row>
    <row r="31" spans="1:5" x14ac:dyDescent="0.4">
      <c r="A31" s="79">
        <v>-0.04</v>
      </c>
      <c r="B31" s="78">
        <f t="shared" si="0"/>
        <v>134.6688</v>
      </c>
      <c r="C31" s="78">
        <f t="shared" si="1"/>
        <v>-28055.999999999982</v>
      </c>
      <c r="D31" s="78">
        <f t="shared" si="2"/>
        <v>29205.999999999931</v>
      </c>
      <c r="E31" s="78">
        <f t="shared" si="3"/>
        <v>1149.9999999999491</v>
      </c>
    </row>
    <row r="32" spans="1:5" x14ac:dyDescent="0.4">
      <c r="A32" s="79">
        <v>-0.03</v>
      </c>
      <c r="B32" s="78">
        <f t="shared" si="0"/>
        <v>136.07159999999999</v>
      </c>
      <c r="C32" s="78">
        <f t="shared" si="1"/>
        <v>-21042.000000000058</v>
      </c>
      <c r="D32" s="78">
        <f t="shared" si="2"/>
        <v>22192.000000000007</v>
      </c>
      <c r="E32" s="78">
        <f t="shared" si="3"/>
        <v>1149.9999999999491</v>
      </c>
    </row>
    <row r="33" spans="1:5" x14ac:dyDescent="0.4">
      <c r="A33" s="79">
        <v>-0.02</v>
      </c>
      <c r="B33" s="78">
        <f t="shared" si="0"/>
        <v>137.4744</v>
      </c>
      <c r="C33" s="78">
        <f t="shared" si="1"/>
        <v>-14027.999999999991</v>
      </c>
      <c r="D33" s="78">
        <f t="shared" si="2"/>
        <v>15177.99999999994</v>
      </c>
      <c r="E33" s="78">
        <f t="shared" si="3"/>
        <v>1149.9999999999491</v>
      </c>
    </row>
    <row r="34" spans="1:5" x14ac:dyDescent="0.4">
      <c r="A34" s="79">
        <v>-9.9999999999999794E-3</v>
      </c>
      <c r="B34" s="78">
        <f t="shared" si="0"/>
        <v>138.87719999999999</v>
      </c>
      <c r="C34" s="78">
        <f t="shared" si="1"/>
        <v>-7014.0000000000673</v>
      </c>
      <c r="D34" s="78">
        <f t="shared" si="2"/>
        <v>8164.0000000000155</v>
      </c>
      <c r="E34" s="78">
        <f t="shared" si="3"/>
        <v>1149.9999999999482</v>
      </c>
    </row>
    <row r="35" spans="1:5" x14ac:dyDescent="0.4">
      <c r="A35" s="79">
        <v>0</v>
      </c>
      <c r="B35" s="78">
        <f t="shared" si="0"/>
        <v>140.28</v>
      </c>
      <c r="C35" s="78">
        <f t="shared" si="1"/>
        <v>0</v>
      </c>
      <c r="D35" s="78">
        <f t="shared" si="2"/>
        <v>1149.9999999999488</v>
      </c>
      <c r="E35" s="78">
        <f t="shared" si="3"/>
        <v>1149.9999999999488</v>
      </c>
    </row>
    <row r="36" spans="1:5" x14ac:dyDescent="0.4">
      <c r="A36" s="79">
        <v>0.01</v>
      </c>
      <c r="B36" s="78">
        <f t="shared" si="0"/>
        <v>141.68280000000001</v>
      </c>
      <c r="C36" s="78">
        <f t="shared" si="1"/>
        <v>7014.0000000000673</v>
      </c>
      <c r="D36" s="78">
        <f t="shared" si="2"/>
        <v>-5864.0000000001182</v>
      </c>
      <c r="E36" s="78">
        <f t="shared" si="3"/>
        <v>1149.9999999999491</v>
      </c>
    </row>
    <row r="37" spans="1:5" x14ac:dyDescent="0.4">
      <c r="A37" s="79">
        <v>0.02</v>
      </c>
      <c r="B37" s="78">
        <f t="shared" si="0"/>
        <v>143.0856</v>
      </c>
      <c r="C37" s="78">
        <f t="shared" si="1"/>
        <v>14027.999999999991</v>
      </c>
      <c r="D37" s="78">
        <f t="shared" si="2"/>
        <v>-12878.000000000044</v>
      </c>
      <c r="E37" s="78">
        <f t="shared" si="3"/>
        <v>1149.9999999999472</v>
      </c>
    </row>
    <row r="38" spans="1:5" x14ac:dyDescent="0.4">
      <c r="A38" s="79">
        <v>0.03</v>
      </c>
      <c r="B38" s="78">
        <f t="shared" si="0"/>
        <v>144.48840000000001</v>
      </c>
      <c r="C38" s="78">
        <f t="shared" si="1"/>
        <v>21042.000000000058</v>
      </c>
      <c r="D38" s="78">
        <f t="shared" si="2"/>
        <v>-19892.000000000109</v>
      </c>
      <c r="E38" s="78">
        <f t="shared" si="3"/>
        <v>1149.9999999999491</v>
      </c>
    </row>
    <row r="39" spans="1:5" x14ac:dyDescent="0.4">
      <c r="A39" s="79">
        <v>0.04</v>
      </c>
      <c r="B39" s="78">
        <f t="shared" si="0"/>
        <v>145.8912</v>
      </c>
      <c r="C39" s="78">
        <f t="shared" si="1"/>
        <v>28055.999999999982</v>
      </c>
      <c r="D39" s="78">
        <f t="shared" si="2"/>
        <v>-26906.000000000033</v>
      </c>
      <c r="E39" s="78">
        <f t="shared" si="3"/>
        <v>1149.9999999999491</v>
      </c>
    </row>
    <row r="40" spans="1:5" x14ac:dyDescent="0.4">
      <c r="A40" s="79">
        <v>0.05</v>
      </c>
      <c r="B40" s="78">
        <f t="shared" si="0"/>
        <v>147.29400000000001</v>
      </c>
      <c r="C40" s="78">
        <f t="shared" si="1"/>
        <v>35070.000000000051</v>
      </c>
      <c r="D40" s="78">
        <f t="shared" si="2"/>
        <v>-33920.000000000102</v>
      </c>
      <c r="E40" s="78">
        <f t="shared" si="3"/>
        <v>1149.9999999999491</v>
      </c>
    </row>
    <row r="41" spans="1:5" x14ac:dyDescent="0.4">
      <c r="A41" s="79">
        <v>0.06</v>
      </c>
      <c r="B41" s="78">
        <f t="shared" si="0"/>
        <v>148.6968</v>
      </c>
      <c r="C41" s="78">
        <f t="shared" si="1"/>
        <v>42083.999999999978</v>
      </c>
      <c r="D41" s="78">
        <f t="shared" si="2"/>
        <v>-40934.000000000029</v>
      </c>
      <c r="E41" s="78">
        <f t="shared" si="3"/>
        <v>1149.9999999999491</v>
      </c>
    </row>
    <row r="42" spans="1:5" x14ac:dyDescent="0.4">
      <c r="A42" s="79">
        <v>7.0000000000000007E-2</v>
      </c>
      <c r="B42" s="78">
        <f t="shared" si="0"/>
        <v>150.09960000000001</v>
      </c>
      <c r="C42" s="78">
        <f t="shared" si="1"/>
        <v>49098.000000000044</v>
      </c>
      <c r="D42" s="78">
        <f t="shared" si="2"/>
        <v>-47948.000000000095</v>
      </c>
      <c r="E42" s="78">
        <f t="shared" si="3"/>
        <v>1149.9999999999491</v>
      </c>
    </row>
    <row r="43" spans="1:5" x14ac:dyDescent="0.4">
      <c r="A43" s="79">
        <v>0.08</v>
      </c>
      <c r="B43" s="78">
        <f t="shared" si="0"/>
        <v>151.50240000000002</v>
      </c>
      <c r="C43" s="78">
        <f t="shared" si="1"/>
        <v>56112.000000000109</v>
      </c>
      <c r="D43" s="78">
        <f t="shared" si="2"/>
        <v>-54962.00000000016</v>
      </c>
      <c r="E43" s="78">
        <f t="shared" si="3"/>
        <v>1149.9999999999491</v>
      </c>
    </row>
    <row r="44" spans="1:5" x14ac:dyDescent="0.4">
      <c r="A44" s="79">
        <v>0.09</v>
      </c>
      <c r="B44" s="78">
        <f t="shared" si="0"/>
        <v>152.90520000000001</v>
      </c>
      <c r="C44" s="78">
        <f t="shared" si="1"/>
        <v>63126.000000000036</v>
      </c>
      <c r="D44" s="78">
        <f t="shared" si="2"/>
        <v>-61976.000000000087</v>
      </c>
      <c r="E44" s="78">
        <f t="shared" si="3"/>
        <v>1149.9999999999491</v>
      </c>
    </row>
    <row r="45" spans="1:5" x14ac:dyDescent="0.4">
      <c r="A45" s="79">
        <v>0.1</v>
      </c>
      <c r="B45" s="78">
        <f t="shared" si="0"/>
        <v>154.30800000000002</v>
      </c>
      <c r="C45" s="78">
        <f t="shared" si="1"/>
        <v>70140.000000000102</v>
      </c>
      <c r="D45" s="78">
        <f t="shared" si="2"/>
        <v>-68990.000000000146</v>
      </c>
      <c r="E45" s="78">
        <f t="shared" si="3"/>
        <v>1149.9999999999563</v>
      </c>
    </row>
    <row r="46" spans="1:5" x14ac:dyDescent="0.4">
      <c r="A46" s="79">
        <v>0.11</v>
      </c>
      <c r="B46" s="78">
        <f t="shared" si="0"/>
        <v>155.71080000000001</v>
      </c>
      <c r="C46" s="78">
        <f t="shared" si="1"/>
        <v>77154.000000000029</v>
      </c>
      <c r="D46" s="78">
        <f t="shared" si="2"/>
        <v>-76004.000000000073</v>
      </c>
      <c r="E46" s="78">
        <f t="shared" si="3"/>
        <v>1149.9999999999563</v>
      </c>
    </row>
    <row r="47" spans="1:5" x14ac:dyDescent="0.4">
      <c r="A47" s="79">
        <v>0.12</v>
      </c>
      <c r="B47" s="78">
        <f t="shared" si="0"/>
        <v>157.11360000000002</v>
      </c>
      <c r="C47" s="78">
        <f t="shared" si="1"/>
        <v>84168.000000000087</v>
      </c>
      <c r="D47" s="78">
        <f t="shared" si="2"/>
        <v>-83018.000000000146</v>
      </c>
      <c r="E47" s="78">
        <f t="shared" si="3"/>
        <v>1149.9999999999418</v>
      </c>
    </row>
    <row r="48" spans="1:5" x14ac:dyDescent="0.4">
      <c r="A48" s="79">
        <v>0.13</v>
      </c>
      <c r="B48" s="78">
        <f t="shared" si="0"/>
        <v>158.51639999999998</v>
      </c>
      <c r="C48" s="78">
        <f t="shared" si="1"/>
        <v>91181.999999999869</v>
      </c>
      <c r="D48" s="78">
        <f t="shared" si="2"/>
        <v>-90031.999999999927</v>
      </c>
      <c r="E48" s="78">
        <f t="shared" si="3"/>
        <v>1149.9999999999418</v>
      </c>
    </row>
    <row r="49" spans="1:5" x14ac:dyDescent="0.4">
      <c r="A49" s="79">
        <v>0.14000000000000001</v>
      </c>
      <c r="B49" s="78">
        <f t="shared" si="0"/>
        <v>159.91920000000002</v>
      </c>
      <c r="C49" s="78">
        <f t="shared" si="1"/>
        <v>98196.000000000087</v>
      </c>
      <c r="D49" s="78">
        <f t="shared" si="2"/>
        <v>-97046.000000000131</v>
      </c>
      <c r="E49" s="78">
        <f t="shared" si="3"/>
        <v>1149.9999999999563</v>
      </c>
    </row>
    <row r="50" spans="1:5" x14ac:dyDescent="0.4">
      <c r="A50" s="79">
        <v>0.15</v>
      </c>
      <c r="B50" s="78">
        <f t="shared" si="0"/>
        <v>161.322</v>
      </c>
      <c r="C50" s="78">
        <f t="shared" si="1"/>
        <v>105210.00000000001</v>
      </c>
      <c r="D50" s="78">
        <f t="shared" si="2"/>
        <v>-104060.00000000006</v>
      </c>
      <c r="E50" s="78">
        <f t="shared" si="3"/>
        <v>1149.9999999999563</v>
      </c>
    </row>
    <row r="51" spans="1:5" x14ac:dyDescent="0.4">
      <c r="A51" s="82"/>
      <c r="E51" s="81"/>
    </row>
    <row r="52" spans="1:5" x14ac:dyDescent="0.4">
      <c r="A52" s="152" t="s">
        <v>185</v>
      </c>
      <c r="B52" s="152"/>
      <c r="C52" s="152"/>
      <c r="D52" s="152"/>
      <c r="E52" s="152"/>
    </row>
    <row r="53" spans="1:5" x14ac:dyDescent="0.4">
      <c r="A53" s="22" t="s">
        <v>179</v>
      </c>
      <c r="B53" s="22" t="s">
        <v>180</v>
      </c>
      <c r="C53" s="22" t="s">
        <v>181</v>
      </c>
      <c r="D53" s="22" t="s">
        <v>182</v>
      </c>
      <c r="E53" s="22" t="s">
        <v>183</v>
      </c>
    </row>
    <row r="54" spans="1:5" x14ac:dyDescent="0.4">
      <c r="A54" s="79">
        <v>-0.15</v>
      </c>
      <c r="B54" s="78">
        <f>$D$10*(1+A54)</f>
        <v>3345.09</v>
      </c>
      <c r="C54" s="78">
        <f>(B54-$D$10)*$D$13</f>
        <v>-177092.99999999997</v>
      </c>
      <c r="D54" s="78">
        <f>($D$11-B54)*$D$12*$D$14</f>
        <v>174872.99999999994</v>
      </c>
      <c r="E54" s="78">
        <f>C54+D54</f>
        <v>-2220.0000000000291</v>
      </c>
    </row>
    <row r="55" spans="1:5" x14ac:dyDescent="0.4">
      <c r="A55" s="79">
        <v>-0.14000000000000001</v>
      </c>
      <c r="B55" s="78">
        <f t="shared" ref="B55:B84" si="4">$D$10*(1+A55)</f>
        <v>3384.444</v>
      </c>
      <c r="C55" s="78">
        <f t="shared" ref="C55:C84" si="5">(B55-$D$10)*$D$13</f>
        <v>-165286.80000000005</v>
      </c>
      <c r="D55" s="78">
        <f t="shared" ref="D55:D84" si="6">($D$11-B55)*$D$12*$D$14</f>
        <v>163066.80000000002</v>
      </c>
      <c r="E55" s="78">
        <f t="shared" ref="E55:E84" si="7">C55+D55</f>
        <v>-2220.0000000000291</v>
      </c>
    </row>
    <row r="56" spans="1:5" x14ac:dyDescent="0.4">
      <c r="A56" s="79">
        <v>-0.13</v>
      </c>
      <c r="B56" s="78">
        <f t="shared" si="4"/>
        <v>3423.7980000000002</v>
      </c>
      <c r="C56" s="78">
        <f t="shared" si="5"/>
        <v>-153480.59999999995</v>
      </c>
      <c r="D56" s="78">
        <f t="shared" si="6"/>
        <v>151260.59999999992</v>
      </c>
      <c r="E56" s="78">
        <f t="shared" si="7"/>
        <v>-2220.0000000000291</v>
      </c>
    </row>
    <row r="57" spans="1:5" x14ac:dyDescent="0.4">
      <c r="A57" s="79">
        <v>-0.12</v>
      </c>
      <c r="B57" s="78">
        <f t="shared" si="4"/>
        <v>3463.152</v>
      </c>
      <c r="C57" s="78">
        <f t="shared" si="5"/>
        <v>-141674.40000000002</v>
      </c>
      <c r="D57" s="78">
        <f t="shared" si="6"/>
        <v>139454.39999999999</v>
      </c>
      <c r="E57" s="78">
        <f t="shared" si="7"/>
        <v>-2220.0000000000291</v>
      </c>
    </row>
    <row r="58" spans="1:5" x14ac:dyDescent="0.4">
      <c r="A58" s="79">
        <v>-0.11</v>
      </c>
      <c r="B58" s="78">
        <f t="shared" si="4"/>
        <v>3502.5060000000003</v>
      </c>
      <c r="C58" s="78">
        <f t="shared" si="5"/>
        <v>-129868.19999999994</v>
      </c>
      <c r="D58" s="78">
        <f t="shared" si="6"/>
        <v>127648.19999999991</v>
      </c>
      <c r="E58" s="78">
        <f t="shared" si="7"/>
        <v>-2220.0000000000291</v>
      </c>
    </row>
    <row r="59" spans="1:5" x14ac:dyDescent="0.4">
      <c r="A59" s="79">
        <v>-0.1</v>
      </c>
      <c r="B59" s="78">
        <f t="shared" si="4"/>
        <v>3541.86</v>
      </c>
      <c r="C59" s="78">
        <f t="shared" si="5"/>
        <v>-118061.99999999999</v>
      </c>
      <c r="D59" s="78">
        <f t="shared" si="6"/>
        <v>115841.99999999996</v>
      </c>
      <c r="E59" s="78">
        <f t="shared" si="7"/>
        <v>-2220.0000000000291</v>
      </c>
    </row>
    <row r="60" spans="1:5" x14ac:dyDescent="0.4">
      <c r="A60" s="79">
        <v>-9.0000000000000094E-2</v>
      </c>
      <c r="B60" s="78">
        <f t="shared" si="4"/>
        <v>3581.2139999999999</v>
      </c>
      <c r="C60" s="78">
        <f t="shared" si="5"/>
        <v>-106255.80000000005</v>
      </c>
      <c r="D60" s="78">
        <f t="shared" si="6"/>
        <v>104035.80000000002</v>
      </c>
      <c r="E60" s="78">
        <f t="shared" si="7"/>
        <v>-2220.0000000000291</v>
      </c>
    </row>
    <row r="61" spans="1:5" x14ac:dyDescent="0.4">
      <c r="A61" s="79">
        <v>-8.0000000000000099E-2</v>
      </c>
      <c r="B61" s="78">
        <f t="shared" si="4"/>
        <v>3620.5679999999998</v>
      </c>
      <c r="C61" s="78">
        <f t="shared" si="5"/>
        <v>-94449.600000000093</v>
      </c>
      <c r="D61" s="78">
        <f t="shared" si="6"/>
        <v>92229.600000000079</v>
      </c>
      <c r="E61" s="78">
        <f t="shared" si="7"/>
        <v>-2220.0000000000146</v>
      </c>
    </row>
    <row r="62" spans="1:5" x14ac:dyDescent="0.4">
      <c r="A62" s="79">
        <v>-7.0000000000000201E-2</v>
      </c>
      <c r="B62" s="78">
        <f t="shared" si="4"/>
        <v>3659.9219999999996</v>
      </c>
      <c r="C62" s="78">
        <f t="shared" si="5"/>
        <v>-82643.400000000154</v>
      </c>
      <c r="D62" s="78">
        <f t="shared" si="6"/>
        <v>80423.400000000125</v>
      </c>
      <c r="E62" s="78">
        <f t="shared" si="7"/>
        <v>-2220.0000000000291</v>
      </c>
    </row>
    <row r="63" spans="1:5" x14ac:dyDescent="0.4">
      <c r="A63" s="79">
        <v>-6.0000000000000199E-2</v>
      </c>
      <c r="B63" s="78">
        <f t="shared" si="4"/>
        <v>3699.2759999999994</v>
      </c>
      <c r="C63" s="78">
        <f t="shared" si="5"/>
        <v>-70837.200000000215</v>
      </c>
      <c r="D63" s="78">
        <f t="shared" si="6"/>
        <v>68617.200000000186</v>
      </c>
      <c r="E63" s="78">
        <f t="shared" si="7"/>
        <v>-2220.0000000000291</v>
      </c>
    </row>
    <row r="64" spans="1:5" x14ac:dyDescent="0.4">
      <c r="A64" s="79">
        <v>-5.0000000000000197E-2</v>
      </c>
      <c r="B64" s="78">
        <f t="shared" si="4"/>
        <v>3738.6299999999997</v>
      </c>
      <c r="C64" s="78">
        <f t="shared" si="5"/>
        <v>-59031.000000000131</v>
      </c>
      <c r="D64" s="78">
        <f t="shared" si="6"/>
        <v>56811.000000000102</v>
      </c>
      <c r="E64" s="78">
        <f t="shared" si="7"/>
        <v>-2220.0000000000291</v>
      </c>
    </row>
    <row r="65" spans="1:5" x14ac:dyDescent="0.4">
      <c r="A65" s="79">
        <v>-0.04</v>
      </c>
      <c r="B65" s="78">
        <f t="shared" si="4"/>
        <v>3777.9839999999999</v>
      </c>
      <c r="C65" s="78">
        <f t="shared" si="5"/>
        <v>-47224.800000000047</v>
      </c>
      <c r="D65" s="78">
        <f t="shared" si="6"/>
        <v>45004.800000000025</v>
      </c>
      <c r="E65" s="78">
        <f t="shared" si="7"/>
        <v>-2220.0000000000218</v>
      </c>
    </row>
    <row r="66" spans="1:5" x14ac:dyDescent="0.4">
      <c r="A66" s="79">
        <v>-0.03</v>
      </c>
      <c r="B66" s="78">
        <f t="shared" si="4"/>
        <v>3817.3380000000002</v>
      </c>
      <c r="C66" s="78">
        <f t="shared" si="5"/>
        <v>-35418.599999999969</v>
      </c>
      <c r="D66" s="78">
        <f t="shared" si="6"/>
        <v>33198.59999999994</v>
      </c>
      <c r="E66" s="78">
        <f t="shared" si="7"/>
        <v>-2220.0000000000291</v>
      </c>
    </row>
    <row r="67" spans="1:5" x14ac:dyDescent="0.4">
      <c r="A67" s="79">
        <v>-0.02</v>
      </c>
      <c r="B67" s="78">
        <f t="shared" si="4"/>
        <v>3856.692</v>
      </c>
      <c r="C67" s="78">
        <f t="shared" si="5"/>
        <v>-23612.400000000023</v>
      </c>
      <c r="D67" s="78">
        <f t="shared" si="6"/>
        <v>21392.399999999998</v>
      </c>
      <c r="E67" s="78">
        <f t="shared" si="7"/>
        <v>-2220.0000000000255</v>
      </c>
    </row>
    <row r="68" spans="1:5" x14ac:dyDescent="0.4">
      <c r="A68" s="79">
        <v>-9.9999999999999794E-3</v>
      </c>
      <c r="B68" s="78">
        <f t="shared" si="4"/>
        <v>3896.0460000000003</v>
      </c>
      <c r="C68" s="78">
        <f t="shared" si="5"/>
        <v>-11806.199999999944</v>
      </c>
      <c r="D68" s="78">
        <f t="shared" si="6"/>
        <v>9586.1999999999171</v>
      </c>
      <c r="E68" s="78">
        <f t="shared" si="7"/>
        <v>-2220.0000000000273</v>
      </c>
    </row>
    <row r="69" spans="1:5" x14ac:dyDescent="0.4">
      <c r="A69" s="79">
        <v>0</v>
      </c>
      <c r="B69" s="78">
        <f t="shared" si="4"/>
        <v>3935.4</v>
      </c>
      <c r="C69" s="78">
        <f t="shared" si="5"/>
        <v>0</v>
      </c>
      <c r="D69" s="78">
        <f t="shared" si="6"/>
        <v>-2220.0000000000273</v>
      </c>
      <c r="E69" s="78">
        <f t="shared" si="7"/>
        <v>-2220.0000000000273</v>
      </c>
    </row>
    <row r="70" spans="1:5" x14ac:dyDescent="0.4">
      <c r="A70" s="79">
        <v>0.01</v>
      </c>
      <c r="B70" s="78">
        <f t="shared" si="4"/>
        <v>3974.7539999999999</v>
      </c>
      <c r="C70" s="78">
        <f t="shared" si="5"/>
        <v>11806.199999999944</v>
      </c>
      <c r="D70" s="78">
        <f t="shared" si="6"/>
        <v>-14026.199999999972</v>
      </c>
      <c r="E70" s="78">
        <f t="shared" si="7"/>
        <v>-2220.0000000000273</v>
      </c>
    </row>
    <row r="71" spans="1:5" x14ac:dyDescent="0.4">
      <c r="A71" s="79">
        <v>0.02</v>
      </c>
      <c r="B71" s="78">
        <f t="shared" si="4"/>
        <v>4014.1080000000002</v>
      </c>
      <c r="C71" s="78">
        <f t="shared" si="5"/>
        <v>23612.400000000023</v>
      </c>
      <c r="D71" s="78">
        <f t="shared" si="6"/>
        <v>-25832.400000000052</v>
      </c>
      <c r="E71" s="78">
        <f t="shared" si="7"/>
        <v>-2220.0000000000291</v>
      </c>
    </row>
    <row r="72" spans="1:5" x14ac:dyDescent="0.4">
      <c r="A72" s="79">
        <v>0.03</v>
      </c>
      <c r="B72" s="78">
        <f t="shared" si="4"/>
        <v>4053.462</v>
      </c>
      <c r="C72" s="78">
        <f t="shared" si="5"/>
        <v>35418.599999999969</v>
      </c>
      <c r="D72" s="78">
        <f t="shared" si="6"/>
        <v>-37638.6</v>
      </c>
      <c r="E72" s="78">
        <f t="shared" si="7"/>
        <v>-2220.0000000000291</v>
      </c>
    </row>
    <row r="73" spans="1:5" x14ac:dyDescent="0.4">
      <c r="A73" s="79">
        <v>0.04</v>
      </c>
      <c r="B73" s="78">
        <f t="shared" si="4"/>
        <v>4092.8160000000003</v>
      </c>
      <c r="C73" s="78">
        <f t="shared" si="5"/>
        <v>47224.800000000047</v>
      </c>
      <c r="D73" s="78">
        <f t="shared" si="6"/>
        <v>-49444.800000000076</v>
      </c>
      <c r="E73" s="78">
        <f t="shared" si="7"/>
        <v>-2220.0000000000291</v>
      </c>
    </row>
    <row r="74" spans="1:5" x14ac:dyDescent="0.4">
      <c r="A74" s="79">
        <v>0.05</v>
      </c>
      <c r="B74" s="78">
        <f t="shared" si="4"/>
        <v>4132.17</v>
      </c>
      <c r="C74" s="78">
        <f t="shared" si="5"/>
        <v>59030.999999999993</v>
      </c>
      <c r="D74" s="78">
        <f t="shared" si="6"/>
        <v>-61251.000000000022</v>
      </c>
      <c r="E74" s="78">
        <f t="shared" si="7"/>
        <v>-2220.0000000000291</v>
      </c>
    </row>
    <row r="75" spans="1:5" x14ac:dyDescent="0.4">
      <c r="A75" s="79">
        <v>0.06</v>
      </c>
      <c r="B75" s="78">
        <f t="shared" si="4"/>
        <v>4171.5240000000003</v>
      </c>
      <c r="C75" s="78">
        <f t="shared" si="5"/>
        <v>70837.20000000007</v>
      </c>
      <c r="D75" s="78">
        <f t="shared" si="6"/>
        <v>-73057.200000000099</v>
      </c>
      <c r="E75" s="78">
        <f t="shared" si="7"/>
        <v>-2220.0000000000291</v>
      </c>
    </row>
    <row r="76" spans="1:5" x14ac:dyDescent="0.4">
      <c r="A76" s="79">
        <v>7.0000000000000007E-2</v>
      </c>
      <c r="B76" s="78">
        <f t="shared" si="4"/>
        <v>4210.8780000000006</v>
      </c>
      <c r="C76" s="78">
        <f t="shared" si="5"/>
        <v>82643.400000000154</v>
      </c>
      <c r="D76" s="78">
        <f t="shared" si="6"/>
        <v>-84863.400000000183</v>
      </c>
      <c r="E76" s="78">
        <f t="shared" si="7"/>
        <v>-2220.0000000000291</v>
      </c>
    </row>
    <row r="77" spans="1:5" x14ac:dyDescent="0.4">
      <c r="A77" s="79">
        <v>0.08</v>
      </c>
      <c r="B77" s="78">
        <f t="shared" si="4"/>
        <v>4250.232</v>
      </c>
      <c r="C77" s="78">
        <f t="shared" si="5"/>
        <v>94449.599999999962</v>
      </c>
      <c r="D77" s="78">
        <f t="shared" si="6"/>
        <v>-96669.599999999991</v>
      </c>
      <c r="E77" s="78">
        <f t="shared" si="7"/>
        <v>-2220.0000000000291</v>
      </c>
    </row>
    <row r="78" spans="1:5" x14ac:dyDescent="0.4">
      <c r="A78" s="79">
        <v>0.09</v>
      </c>
      <c r="B78" s="78">
        <f t="shared" si="4"/>
        <v>4289.5860000000002</v>
      </c>
      <c r="C78" s="78">
        <f t="shared" si="5"/>
        <v>106255.80000000005</v>
      </c>
      <c r="D78" s="78">
        <f t="shared" si="6"/>
        <v>-108475.80000000008</v>
      </c>
      <c r="E78" s="78">
        <f t="shared" si="7"/>
        <v>-2220.0000000000291</v>
      </c>
    </row>
    <row r="79" spans="1:5" x14ac:dyDescent="0.4">
      <c r="A79" s="79">
        <v>0.1</v>
      </c>
      <c r="B79" s="78">
        <f t="shared" si="4"/>
        <v>4328.9400000000005</v>
      </c>
      <c r="C79" s="78">
        <f t="shared" si="5"/>
        <v>118062.00000000013</v>
      </c>
      <c r="D79" s="78">
        <f t="shared" si="6"/>
        <v>-120282.00000000015</v>
      </c>
      <c r="E79" s="78">
        <f t="shared" si="7"/>
        <v>-2220.0000000000146</v>
      </c>
    </row>
    <row r="80" spans="1:5" x14ac:dyDescent="0.4">
      <c r="A80" s="79">
        <v>0.11</v>
      </c>
      <c r="B80" s="78">
        <f t="shared" si="4"/>
        <v>4368.2940000000008</v>
      </c>
      <c r="C80" s="78">
        <f t="shared" si="5"/>
        <v>129868.2000000002</v>
      </c>
      <c r="D80" s="78">
        <f t="shared" si="6"/>
        <v>-132088.20000000024</v>
      </c>
      <c r="E80" s="78">
        <f t="shared" si="7"/>
        <v>-2220.0000000000437</v>
      </c>
    </row>
    <row r="81" spans="1:5" x14ac:dyDescent="0.4">
      <c r="A81" s="79">
        <v>0.119999999999999</v>
      </c>
      <c r="B81" s="78">
        <f t="shared" si="4"/>
        <v>4407.6479999999965</v>
      </c>
      <c r="C81" s="78">
        <f t="shared" si="5"/>
        <v>141674.39999999892</v>
      </c>
      <c r="D81" s="78">
        <f t="shared" si="6"/>
        <v>-143894.39999999895</v>
      </c>
      <c r="E81" s="78">
        <f t="shared" si="7"/>
        <v>-2220.0000000000291</v>
      </c>
    </row>
    <row r="82" spans="1:5" x14ac:dyDescent="0.4">
      <c r="A82" s="79">
        <v>0.12999999999999901</v>
      </c>
      <c r="B82" s="78">
        <f t="shared" si="4"/>
        <v>4447.0019999999959</v>
      </c>
      <c r="C82" s="78">
        <f t="shared" si="5"/>
        <v>153480.59999999873</v>
      </c>
      <c r="D82" s="78">
        <f t="shared" si="6"/>
        <v>-155700.59999999875</v>
      </c>
      <c r="E82" s="78">
        <f t="shared" si="7"/>
        <v>-2220.0000000000291</v>
      </c>
    </row>
    <row r="83" spans="1:5" x14ac:dyDescent="0.4">
      <c r="A83" s="79">
        <v>0.13999999999999899</v>
      </c>
      <c r="B83" s="78">
        <f t="shared" si="4"/>
        <v>4486.3559999999961</v>
      </c>
      <c r="C83" s="78">
        <f t="shared" si="5"/>
        <v>165286.79999999882</v>
      </c>
      <c r="D83" s="78">
        <f t="shared" si="6"/>
        <v>-167506.79999999882</v>
      </c>
      <c r="E83" s="78">
        <f t="shared" si="7"/>
        <v>-2220</v>
      </c>
    </row>
    <row r="84" spans="1:5" x14ac:dyDescent="0.4">
      <c r="A84" s="79">
        <v>0.149999999999999</v>
      </c>
      <c r="B84" s="78">
        <f t="shared" si="4"/>
        <v>4525.7099999999964</v>
      </c>
      <c r="C84" s="78">
        <f t="shared" si="5"/>
        <v>177092.99999999889</v>
      </c>
      <c r="D84" s="78">
        <f t="shared" si="6"/>
        <v>-179312.99999999892</v>
      </c>
      <c r="E84" s="78">
        <f t="shared" si="7"/>
        <v>-2220.0000000000291</v>
      </c>
    </row>
    <row r="85" spans="1:5" x14ac:dyDescent="0.4">
      <c r="A85" s="82"/>
      <c r="E85" s="81"/>
    </row>
    <row r="86" spans="1:5" x14ac:dyDescent="0.4">
      <c r="A86" s="142" t="s">
        <v>193</v>
      </c>
      <c r="B86" s="142"/>
      <c r="C86" s="142"/>
      <c r="D86" s="142"/>
      <c r="E86" s="142"/>
    </row>
    <row r="87" spans="1:5" x14ac:dyDescent="0.4">
      <c r="A87" s="80" t="s">
        <v>187</v>
      </c>
      <c r="B87" s="80" t="s">
        <v>6</v>
      </c>
      <c r="C87" s="80" t="s">
        <v>7</v>
      </c>
      <c r="E87" s="81"/>
    </row>
    <row r="88" spans="1:5" x14ac:dyDescent="0.4">
      <c r="A88" s="77" t="s">
        <v>188</v>
      </c>
      <c r="B88" s="78">
        <f>C10</f>
        <v>140.28</v>
      </c>
      <c r="C88" s="78">
        <f>D10</f>
        <v>3935.4</v>
      </c>
      <c r="E88" s="81"/>
    </row>
    <row r="89" spans="1:5" x14ac:dyDescent="0.4">
      <c r="A89" s="77" t="s">
        <v>189</v>
      </c>
      <c r="B89" s="78">
        <f>'4. Market Data (28.10.2025)'!A24</f>
        <v>150</v>
      </c>
      <c r="C89" s="78">
        <f>'4. Market Data (28.10.2025)'!A87</f>
        <v>4000</v>
      </c>
      <c r="E89" s="81"/>
    </row>
    <row r="90" spans="1:5" x14ac:dyDescent="0.4">
      <c r="A90" s="77" t="s">
        <v>190</v>
      </c>
      <c r="B90" s="78">
        <f>'4. Market Data (28.10.2025)'!C24</f>
        <v>9.3000000000000007</v>
      </c>
      <c r="C90" s="78">
        <f>'4. Market Data (28.10.2025)'!C87</f>
        <v>75.3</v>
      </c>
      <c r="E90" s="81"/>
    </row>
    <row r="91" spans="1:5" x14ac:dyDescent="0.4">
      <c r="A91" s="77" t="s">
        <v>191</v>
      </c>
      <c r="B91" s="71">
        <f>C13</f>
        <v>5000</v>
      </c>
      <c r="C91" s="71">
        <f>'4. Market Data (28.10.2025)'!B80</f>
        <v>300</v>
      </c>
      <c r="E91" s="81"/>
    </row>
    <row r="92" spans="1:5" x14ac:dyDescent="0.4">
      <c r="A92" s="77" t="s">
        <v>198</v>
      </c>
      <c r="B92" s="71">
        <f>C14</f>
        <v>1</v>
      </c>
      <c r="C92" s="71">
        <f>D14</f>
        <v>2</v>
      </c>
      <c r="E92" s="81"/>
    </row>
    <row r="93" spans="1:5" x14ac:dyDescent="0.4">
      <c r="A93" s="77" t="s">
        <v>192</v>
      </c>
      <c r="B93" s="71" t="str">
        <f>C15</f>
        <v>28th October 2025</v>
      </c>
      <c r="C93" s="71" t="str">
        <f>D15</f>
        <v>28th October 2025</v>
      </c>
      <c r="E93" s="81"/>
    </row>
    <row r="94" spans="1:5" x14ac:dyDescent="0.4">
      <c r="A94" s="82"/>
      <c r="E94" s="81"/>
    </row>
    <row r="95" spans="1:5" x14ac:dyDescent="0.4">
      <c r="A95" s="153" t="s">
        <v>201</v>
      </c>
      <c r="B95" s="153"/>
      <c r="C95" s="153"/>
      <c r="D95" s="153"/>
      <c r="E95" s="153"/>
    </row>
    <row r="96" spans="1:5" x14ac:dyDescent="0.4">
      <c r="A96" s="22" t="s">
        <v>179</v>
      </c>
      <c r="B96" s="22" t="s">
        <v>180</v>
      </c>
      <c r="C96" s="22" t="s">
        <v>181</v>
      </c>
      <c r="D96" s="22" t="s">
        <v>199</v>
      </c>
      <c r="E96" s="22" t="s">
        <v>183</v>
      </c>
    </row>
    <row r="97" spans="1:5" x14ac:dyDescent="0.4">
      <c r="A97" s="79">
        <v>-0.15</v>
      </c>
      <c r="B97" s="78">
        <f>$C$10*(1+A97)</f>
        <v>119.238</v>
      </c>
      <c r="C97" s="78">
        <f>(B97-$C$10)*$C$13</f>
        <v>-105210.00000000001</v>
      </c>
      <c r="D97" s="78">
        <f>MAX($B$89-B97,0)*$B$91</f>
        <v>153810</v>
      </c>
      <c r="E97" s="78">
        <f>C97+D97</f>
        <v>48599.999999999985</v>
      </c>
    </row>
    <row r="98" spans="1:5" x14ac:dyDescent="0.4">
      <c r="A98" s="79">
        <v>-0.14000000000000001</v>
      </c>
      <c r="B98" s="78">
        <f t="shared" ref="B98:B127" si="8">$C$10*(1+A98)</f>
        <v>120.6408</v>
      </c>
      <c r="C98" s="78">
        <f t="shared" ref="C98:C127" si="9">(B98-$C$10)*$C$13</f>
        <v>-98196.000000000015</v>
      </c>
      <c r="D98" s="78">
        <f t="shared" ref="D98:D127" si="10">MAX($B$89-B98,0)*$B$91</f>
        <v>146796</v>
      </c>
      <c r="E98" s="78">
        <f t="shared" ref="E98:E127" si="11">C98+D98</f>
        <v>48599.999999999985</v>
      </c>
    </row>
    <row r="99" spans="1:5" x14ac:dyDescent="0.4">
      <c r="A99" s="79">
        <v>-0.13</v>
      </c>
      <c r="B99" s="78">
        <f t="shared" si="8"/>
        <v>122.0436</v>
      </c>
      <c r="C99" s="78">
        <f t="shared" si="9"/>
        <v>-91182.000000000015</v>
      </c>
      <c r="D99" s="78">
        <f t="shared" si="10"/>
        <v>139782</v>
      </c>
      <c r="E99" s="78">
        <f t="shared" si="11"/>
        <v>48599.999999999985</v>
      </c>
    </row>
    <row r="100" spans="1:5" x14ac:dyDescent="0.4">
      <c r="A100" s="79">
        <v>-0.12</v>
      </c>
      <c r="B100" s="78">
        <f t="shared" si="8"/>
        <v>123.4464</v>
      </c>
      <c r="C100" s="78">
        <f t="shared" si="9"/>
        <v>-84168.000000000015</v>
      </c>
      <c r="D100" s="78">
        <f t="shared" si="10"/>
        <v>132768.00000000003</v>
      </c>
      <c r="E100" s="78">
        <f t="shared" si="11"/>
        <v>48600.000000000015</v>
      </c>
    </row>
    <row r="101" spans="1:5" x14ac:dyDescent="0.4">
      <c r="A101" s="79">
        <v>-0.11</v>
      </c>
      <c r="B101" s="78">
        <f t="shared" si="8"/>
        <v>124.8492</v>
      </c>
      <c r="C101" s="78">
        <f t="shared" si="9"/>
        <v>-77154.000000000029</v>
      </c>
      <c r="D101" s="78">
        <f t="shared" si="10"/>
        <v>125754.00000000001</v>
      </c>
      <c r="E101" s="78">
        <f t="shared" si="11"/>
        <v>48599.999999999985</v>
      </c>
    </row>
    <row r="102" spans="1:5" x14ac:dyDescent="0.4">
      <c r="A102" s="79">
        <v>-0.1</v>
      </c>
      <c r="B102" s="78">
        <f t="shared" si="8"/>
        <v>126.25200000000001</v>
      </c>
      <c r="C102" s="78">
        <f t="shared" si="9"/>
        <v>-70139.999999999956</v>
      </c>
      <c r="D102" s="78">
        <f t="shared" si="10"/>
        <v>118739.99999999996</v>
      </c>
      <c r="E102" s="78">
        <f t="shared" si="11"/>
        <v>48600</v>
      </c>
    </row>
    <row r="103" spans="1:5" x14ac:dyDescent="0.4">
      <c r="A103" s="79">
        <v>-9.0000000000000094E-2</v>
      </c>
      <c r="B103" s="78">
        <f t="shared" si="8"/>
        <v>127.65479999999999</v>
      </c>
      <c r="C103" s="78">
        <f t="shared" si="9"/>
        <v>-63126.000000000036</v>
      </c>
      <c r="D103" s="78">
        <f t="shared" si="10"/>
        <v>111726.00000000003</v>
      </c>
      <c r="E103" s="78">
        <f t="shared" si="11"/>
        <v>48599.999999999993</v>
      </c>
    </row>
    <row r="104" spans="1:5" x14ac:dyDescent="0.4">
      <c r="A104" s="79">
        <v>-8.0000000000000099E-2</v>
      </c>
      <c r="B104" s="78">
        <f t="shared" si="8"/>
        <v>129.05759999999998</v>
      </c>
      <c r="C104" s="78">
        <f t="shared" si="9"/>
        <v>-56112.000000000109</v>
      </c>
      <c r="D104" s="78">
        <f t="shared" si="10"/>
        <v>104712.0000000001</v>
      </c>
      <c r="E104" s="78">
        <f t="shared" si="11"/>
        <v>48599.999999999993</v>
      </c>
    </row>
    <row r="105" spans="1:5" x14ac:dyDescent="0.4">
      <c r="A105" s="79">
        <v>-7.0000000000000201E-2</v>
      </c>
      <c r="B105" s="78">
        <f t="shared" si="8"/>
        <v>130.46039999999996</v>
      </c>
      <c r="C105" s="78">
        <f t="shared" si="9"/>
        <v>-49098.000000000182</v>
      </c>
      <c r="D105" s="78">
        <f t="shared" si="10"/>
        <v>97698.000000000175</v>
      </c>
      <c r="E105" s="78">
        <f t="shared" si="11"/>
        <v>48599.999999999993</v>
      </c>
    </row>
    <row r="106" spans="1:5" x14ac:dyDescent="0.4">
      <c r="A106" s="79">
        <v>-6.0000000000000199E-2</v>
      </c>
      <c r="B106" s="78">
        <f t="shared" si="8"/>
        <v>131.86319999999998</v>
      </c>
      <c r="C106" s="78">
        <f t="shared" si="9"/>
        <v>-42084.000000000116</v>
      </c>
      <c r="D106" s="78">
        <f t="shared" si="10"/>
        <v>90684.000000000116</v>
      </c>
      <c r="E106" s="78">
        <f t="shared" si="11"/>
        <v>48600</v>
      </c>
    </row>
    <row r="107" spans="1:5" x14ac:dyDescent="0.4">
      <c r="A107" s="79">
        <v>-5.0000000000000197E-2</v>
      </c>
      <c r="B107" s="78">
        <f t="shared" si="8"/>
        <v>133.26599999999999</v>
      </c>
      <c r="C107" s="78">
        <f t="shared" si="9"/>
        <v>-35070.000000000051</v>
      </c>
      <c r="D107" s="78">
        <f t="shared" si="10"/>
        <v>83670.000000000044</v>
      </c>
      <c r="E107" s="78">
        <f t="shared" si="11"/>
        <v>48599.999999999993</v>
      </c>
    </row>
    <row r="108" spans="1:5" x14ac:dyDescent="0.4">
      <c r="A108" s="79">
        <v>-0.04</v>
      </c>
      <c r="B108" s="78">
        <f t="shared" si="8"/>
        <v>134.6688</v>
      </c>
      <c r="C108" s="78">
        <f t="shared" si="9"/>
        <v>-28055.999999999982</v>
      </c>
      <c r="D108" s="78">
        <f t="shared" si="10"/>
        <v>76655.999999999971</v>
      </c>
      <c r="E108" s="78">
        <f t="shared" si="11"/>
        <v>48599.999999999985</v>
      </c>
    </row>
    <row r="109" spans="1:5" x14ac:dyDescent="0.4">
      <c r="A109" s="79">
        <v>-0.03</v>
      </c>
      <c r="B109" s="78">
        <f t="shared" si="8"/>
        <v>136.07159999999999</v>
      </c>
      <c r="C109" s="78">
        <f t="shared" si="9"/>
        <v>-21042.000000000058</v>
      </c>
      <c r="D109" s="78">
        <f t="shared" si="10"/>
        <v>69642.000000000058</v>
      </c>
      <c r="E109" s="78">
        <f t="shared" si="11"/>
        <v>48600</v>
      </c>
    </row>
    <row r="110" spans="1:5" x14ac:dyDescent="0.4">
      <c r="A110" s="79">
        <v>-0.02</v>
      </c>
      <c r="B110" s="78">
        <f t="shared" si="8"/>
        <v>137.4744</v>
      </c>
      <c r="C110" s="78">
        <f t="shared" si="9"/>
        <v>-14027.999999999991</v>
      </c>
      <c r="D110" s="78">
        <f t="shared" si="10"/>
        <v>62627.999999999985</v>
      </c>
      <c r="E110" s="78">
        <f t="shared" si="11"/>
        <v>48599.999999999993</v>
      </c>
    </row>
    <row r="111" spans="1:5" x14ac:dyDescent="0.4">
      <c r="A111" s="79">
        <v>-9.9999999999999794E-3</v>
      </c>
      <c r="B111" s="78">
        <f t="shared" si="8"/>
        <v>138.87719999999999</v>
      </c>
      <c r="C111" s="78">
        <f t="shared" si="9"/>
        <v>-7014.0000000000673</v>
      </c>
      <c r="D111" s="78">
        <f t="shared" si="10"/>
        <v>55614.000000000058</v>
      </c>
      <c r="E111" s="78">
        <f t="shared" si="11"/>
        <v>48599.999999999993</v>
      </c>
    </row>
    <row r="112" spans="1:5" x14ac:dyDescent="0.4">
      <c r="A112" s="79">
        <v>0</v>
      </c>
      <c r="B112" s="78">
        <f t="shared" si="8"/>
        <v>140.28</v>
      </c>
      <c r="C112" s="78">
        <f t="shared" si="9"/>
        <v>0</v>
      </c>
      <c r="D112" s="78">
        <f t="shared" si="10"/>
        <v>48599.999999999993</v>
      </c>
      <c r="E112" s="78">
        <f t="shared" si="11"/>
        <v>48599.999999999993</v>
      </c>
    </row>
    <row r="113" spans="1:5" x14ac:dyDescent="0.4">
      <c r="A113" s="79">
        <v>0.01</v>
      </c>
      <c r="B113" s="78">
        <f t="shared" si="8"/>
        <v>141.68280000000001</v>
      </c>
      <c r="C113" s="78">
        <f t="shared" si="9"/>
        <v>7014.0000000000673</v>
      </c>
      <c r="D113" s="78">
        <f t="shared" si="10"/>
        <v>41585.999999999927</v>
      </c>
      <c r="E113" s="78">
        <f t="shared" si="11"/>
        <v>48599.999999999993</v>
      </c>
    </row>
    <row r="114" spans="1:5" x14ac:dyDescent="0.4">
      <c r="A114" s="79">
        <v>0.02</v>
      </c>
      <c r="B114" s="78">
        <f t="shared" si="8"/>
        <v>143.0856</v>
      </c>
      <c r="C114" s="78">
        <f t="shared" si="9"/>
        <v>14027.999999999991</v>
      </c>
      <c r="D114" s="78">
        <f t="shared" si="10"/>
        <v>34572</v>
      </c>
      <c r="E114" s="78">
        <f t="shared" si="11"/>
        <v>48599.999999999993</v>
      </c>
    </row>
    <row r="115" spans="1:5" x14ac:dyDescent="0.4">
      <c r="A115" s="79">
        <v>0.03</v>
      </c>
      <c r="B115" s="78">
        <f t="shared" si="8"/>
        <v>144.48840000000001</v>
      </c>
      <c r="C115" s="78">
        <f t="shared" si="9"/>
        <v>21042.000000000058</v>
      </c>
      <c r="D115" s="78">
        <f t="shared" si="10"/>
        <v>27557.999999999935</v>
      </c>
      <c r="E115" s="78">
        <f t="shared" si="11"/>
        <v>48599.999999999993</v>
      </c>
    </row>
    <row r="116" spans="1:5" x14ac:dyDescent="0.4">
      <c r="A116" s="79">
        <v>0.04</v>
      </c>
      <c r="B116" s="78">
        <f t="shared" si="8"/>
        <v>145.8912</v>
      </c>
      <c r="C116" s="78">
        <f t="shared" si="9"/>
        <v>28055.999999999982</v>
      </c>
      <c r="D116" s="78">
        <f t="shared" si="10"/>
        <v>20544.000000000011</v>
      </c>
      <c r="E116" s="78">
        <f t="shared" si="11"/>
        <v>48599.999999999993</v>
      </c>
    </row>
    <row r="117" spans="1:5" x14ac:dyDescent="0.4">
      <c r="A117" s="79">
        <v>0.05</v>
      </c>
      <c r="B117" s="78">
        <f t="shared" si="8"/>
        <v>147.29400000000001</v>
      </c>
      <c r="C117" s="78">
        <f t="shared" si="9"/>
        <v>35070.000000000051</v>
      </c>
      <c r="D117" s="78">
        <f t="shared" si="10"/>
        <v>13529.999999999944</v>
      </c>
      <c r="E117" s="78">
        <f t="shared" si="11"/>
        <v>48599.999999999993</v>
      </c>
    </row>
    <row r="118" spans="1:5" x14ac:dyDescent="0.4">
      <c r="A118" s="79">
        <v>0.06</v>
      </c>
      <c r="B118" s="78">
        <f t="shared" si="8"/>
        <v>148.6968</v>
      </c>
      <c r="C118" s="78">
        <f t="shared" si="9"/>
        <v>42083.999999999978</v>
      </c>
      <c r="D118" s="78">
        <f t="shared" si="10"/>
        <v>6516.00000000002</v>
      </c>
      <c r="E118" s="78">
        <f t="shared" si="11"/>
        <v>48600</v>
      </c>
    </row>
    <row r="119" spans="1:5" x14ac:dyDescent="0.4">
      <c r="A119" s="79">
        <v>7.0000000000000007E-2</v>
      </c>
      <c r="B119" s="78">
        <f t="shared" si="8"/>
        <v>150.09960000000001</v>
      </c>
      <c r="C119" s="78">
        <f t="shared" si="9"/>
        <v>49098.000000000044</v>
      </c>
      <c r="D119" s="78">
        <f t="shared" si="10"/>
        <v>0</v>
      </c>
      <c r="E119" s="78">
        <f t="shared" si="11"/>
        <v>49098.000000000044</v>
      </c>
    </row>
    <row r="120" spans="1:5" x14ac:dyDescent="0.4">
      <c r="A120" s="79">
        <v>0.08</v>
      </c>
      <c r="B120" s="78">
        <f t="shared" si="8"/>
        <v>151.50240000000002</v>
      </c>
      <c r="C120" s="78">
        <f t="shared" si="9"/>
        <v>56112.000000000109</v>
      </c>
      <c r="D120" s="78">
        <f t="shared" si="10"/>
        <v>0</v>
      </c>
      <c r="E120" s="78">
        <f t="shared" si="11"/>
        <v>56112.000000000109</v>
      </c>
    </row>
    <row r="121" spans="1:5" x14ac:dyDescent="0.4">
      <c r="A121" s="79">
        <v>0.09</v>
      </c>
      <c r="B121" s="78">
        <f t="shared" si="8"/>
        <v>152.90520000000001</v>
      </c>
      <c r="C121" s="78">
        <f t="shared" si="9"/>
        <v>63126.000000000036</v>
      </c>
      <c r="D121" s="78">
        <f t="shared" si="10"/>
        <v>0</v>
      </c>
      <c r="E121" s="78">
        <f t="shared" si="11"/>
        <v>63126.000000000036</v>
      </c>
    </row>
    <row r="122" spans="1:5" x14ac:dyDescent="0.4">
      <c r="A122" s="79">
        <v>0.1</v>
      </c>
      <c r="B122" s="78">
        <f t="shared" si="8"/>
        <v>154.30800000000002</v>
      </c>
      <c r="C122" s="78">
        <f t="shared" si="9"/>
        <v>70140.000000000102</v>
      </c>
      <c r="D122" s="78">
        <f t="shared" si="10"/>
        <v>0</v>
      </c>
      <c r="E122" s="78">
        <f t="shared" si="11"/>
        <v>70140.000000000102</v>
      </c>
    </row>
    <row r="123" spans="1:5" x14ac:dyDescent="0.4">
      <c r="A123" s="79">
        <v>0.11</v>
      </c>
      <c r="B123" s="78">
        <f t="shared" si="8"/>
        <v>155.71080000000001</v>
      </c>
      <c r="C123" s="78">
        <f t="shared" si="9"/>
        <v>77154.000000000029</v>
      </c>
      <c r="D123" s="78">
        <f t="shared" si="10"/>
        <v>0</v>
      </c>
      <c r="E123" s="78">
        <f t="shared" si="11"/>
        <v>77154.000000000029</v>
      </c>
    </row>
    <row r="124" spans="1:5" x14ac:dyDescent="0.4">
      <c r="A124" s="79">
        <v>0.119999999999999</v>
      </c>
      <c r="B124" s="78">
        <f t="shared" si="8"/>
        <v>157.11359999999985</v>
      </c>
      <c r="C124" s="78">
        <f t="shared" si="9"/>
        <v>84167.999999999243</v>
      </c>
      <c r="D124" s="78">
        <f t="shared" si="10"/>
        <v>0</v>
      </c>
      <c r="E124" s="78">
        <f t="shared" si="11"/>
        <v>84167.999999999243</v>
      </c>
    </row>
    <row r="125" spans="1:5" x14ac:dyDescent="0.4">
      <c r="A125" s="79">
        <v>0.12999999999999901</v>
      </c>
      <c r="B125" s="78">
        <f t="shared" si="8"/>
        <v>158.51639999999986</v>
      </c>
      <c r="C125" s="78">
        <f t="shared" si="9"/>
        <v>91181.999999999302</v>
      </c>
      <c r="D125" s="78">
        <f t="shared" si="10"/>
        <v>0</v>
      </c>
      <c r="E125" s="78">
        <f t="shared" si="11"/>
        <v>91181.999999999302</v>
      </c>
    </row>
    <row r="126" spans="1:5" x14ac:dyDescent="0.4">
      <c r="A126" s="79">
        <v>0.13999999999999899</v>
      </c>
      <c r="B126" s="78">
        <f t="shared" si="8"/>
        <v>159.91919999999988</v>
      </c>
      <c r="C126" s="78">
        <f t="shared" si="9"/>
        <v>98195.999999999374</v>
      </c>
      <c r="D126" s="78">
        <f t="shared" si="10"/>
        <v>0</v>
      </c>
      <c r="E126" s="78">
        <f t="shared" si="11"/>
        <v>98195.999999999374</v>
      </c>
    </row>
    <row r="127" spans="1:5" x14ac:dyDescent="0.4">
      <c r="A127" s="79">
        <v>0.149999999999999</v>
      </c>
      <c r="B127" s="78">
        <f t="shared" si="8"/>
        <v>161.32199999999986</v>
      </c>
      <c r="C127" s="78">
        <f t="shared" si="9"/>
        <v>105209.9999999993</v>
      </c>
      <c r="D127" s="78">
        <f t="shared" si="10"/>
        <v>0</v>
      </c>
      <c r="E127" s="78">
        <f t="shared" si="11"/>
        <v>105209.9999999993</v>
      </c>
    </row>
    <row r="128" spans="1:5" x14ac:dyDescent="0.4">
      <c r="A128" s="82"/>
      <c r="E128" s="81"/>
    </row>
    <row r="129" spans="1:5" x14ac:dyDescent="0.4">
      <c r="A129" s="152" t="s">
        <v>200</v>
      </c>
      <c r="B129" s="152"/>
      <c r="C129" s="152"/>
      <c r="D129" s="152"/>
      <c r="E129" s="152"/>
    </row>
    <row r="130" spans="1:5" x14ac:dyDescent="0.4">
      <c r="A130" s="22" t="s">
        <v>179</v>
      </c>
      <c r="B130" s="22" t="s">
        <v>180</v>
      </c>
      <c r="C130" s="22" t="s">
        <v>181</v>
      </c>
      <c r="D130" s="22" t="s">
        <v>199</v>
      </c>
      <c r="E130" s="22" t="s">
        <v>183</v>
      </c>
    </row>
    <row r="131" spans="1:5" x14ac:dyDescent="0.4">
      <c r="A131" s="79">
        <v>-0.15</v>
      </c>
      <c r="B131" s="78">
        <f>$D$10*(1+A131)</f>
        <v>3345.09</v>
      </c>
      <c r="C131" s="78">
        <f>(B131-$D$10)*$D$13</f>
        <v>-177092.99999999997</v>
      </c>
      <c r="D131" s="78">
        <f t="shared" ref="D131:D151" si="12">MAX($C$89-B131,0)*$D$13</f>
        <v>196472.99999999994</v>
      </c>
      <c r="E131" s="78">
        <f>C131+D131</f>
        <v>19379.999999999971</v>
      </c>
    </row>
    <row r="132" spans="1:5" x14ac:dyDescent="0.4">
      <c r="A132" s="79">
        <v>-0.14000000000000001</v>
      </c>
      <c r="B132" s="78">
        <f t="shared" ref="B132:B161" si="13">$D$10*(1+A132)</f>
        <v>3384.444</v>
      </c>
      <c r="C132" s="78">
        <f t="shared" ref="C132:C161" si="14">(B132-$D$10)*$D$13</f>
        <v>-165286.80000000005</v>
      </c>
      <c r="D132" s="78">
        <f t="shared" si="12"/>
        <v>184666.80000000002</v>
      </c>
      <c r="E132" s="78">
        <f t="shared" ref="E132:E151" si="15">C132+D132</f>
        <v>19379.999999999971</v>
      </c>
    </row>
    <row r="133" spans="1:5" x14ac:dyDescent="0.4">
      <c r="A133" s="79">
        <v>-0.13</v>
      </c>
      <c r="B133" s="78">
        <f t="shared" si="13"/>
        <v>3423.7980000000002</v>
      </c>
      <c r="C133" s="78">
        <f t="shared" si="14"/>
        <v>-153480.59999999995</v>
      </c>
      <c r="D133" s="78">
        <f t="shared" si="12"/>
        <v>172860.59999999992</v>
      </c>
      <c r="E133" s="78">
        <f t="shared" si="15"/>
        <v>19379.999999999971</v>
      </c>
    </row>
    <row r="134" spans="1:5" x14ac:dyDescent="0.4">
      <c r="A134" s="79">
        <v>-0.12</v>
      </c>
      <c r="B134" s="78">
        <f t="shared" si="13"/>
        <v>3463.152</v>
      </c>
      <c r="C134" s="78">
        <f t="shared" si="14"/>
        <v>-141674.40000000002</v>
      </c>
      <c r="D134" s="78">
        <f t="shared" si="12"/>
        <v>161054.39999999999</v>
      </c>
      <c r="E134" s="78">
        <f t="shared" si="15"/>
        <v>19379.999999999971</v>
      </c>
    </row>
    <row r="135" spans="1:5" x14ac:dyDescent="0.4">
      <c r="A135" s="79">
        <v>-0.11</v>
      </c>
      <c r="B135" s="78">
        <f t="shared" si="13"/>
        <v>3502.5060000000003</v>
      </c>
      <c r="C135" s="78">
        <f t="shared" si="14"/>
        <v>-129868.19999999994</v>
      </c>
      <c r="D135" s="78">
        <f t="shared" si="12"/>
        <v>149248.1999999999</v>
      </c>
      <c r="E135" s="78">
        <f t="shared" si="15"/>
        <v>19379.999999999956</v>
      </c>
    </row>
    <row r="136" spans="1:5" x14ac:dyDescent="0.4">
      <c r="A136" s="79">
        <v>-0.1</v>
      </c>
      <c r="B136" s="78">
        <f t="shared" si="13"/>
        <v>3541.86</v>
      </c>
      <c r="C136" s="78">
        <f t="shared" si="14"/>
        <v>-118061.99999999999</v>
      </c>
      <c r="D136" s="78">
        <f t="shared" si="12"/>
        <v>137441.99999999997</v>
      </c>
      <c r="E136" s="78">
        <f t="shared" si="15"/>
        <v>19379.999999999985</v>
      </c>
    </row>
    <row r="137" spans="1:5" x14ac:dyDescent="0.4">
      <c r="A137" s="79">
        <v>-9.0000000000000094E-2</v>
      </c>
      <c r="B137" s="78">
        <f t="shared" si="13"/>
        <v>3581.2139999999999</v>
      </c>
      <c r="C137" s="78">
        <f t="shared" si="14"/>
        <v>-106255.80000000005</v>
      </c>
      <c r="D137" s="78">
        <f t="shared" si="12"/>
        <v>125635.80000000002</v>
      </c>
      <c r="E137" s="78">
        <f t="shared" si="15"/>
        <v>19379.999999999971</v>
      </c>
    </row>
    <row r="138" spans="1:5" x14ac:dyDescent="0.4">
      <c r="A138" s="79">
        <v>-8.0000000000000099E-2</v>
      </c>
      <c r="B138" s="78">
        <f t="shared" si="13"/>
        <v>3620.5679999999998</v>
      </c>
      <c r="C138" s="78">
        <f t="shared" si="14"/>
        <v>-94449.600000000093</v>
      </c>
      <c r="D138" s="78">
        <f t="shared" si="12"/>
        <v>113829.60000000008</v>
      </c>
      <c r="E138" s="78">
        <f t="shared" si="15"/>
        <v>19379.999999999985</v>
      </c>
    </row>
    <row r="139" spans="1:5" x14ac:dyDescent="0.4">
      <c r="A139" s="79">
        <v>-7.0000000000000201E-2</v>
      </c>
      <c r="B139" s="78">
        <f t="shared" si="13"/>
        <v>3659.9219999999996</v>
      </c>
      <c r="C139" s="78">
        <f t="shared" si="14"/>
        <v>-82643.400000000154</v>
      </c>
      <c r="D139" s="78">
        <f t="shared" si="12"/>
        <v>102023.40000000013</v>
      </c>
      <c r="E139" s="78">
        <f t="shared" si="15"/>
        <v>19379.999999999971</v>
      </c>
    </row>
    <row r="140" spans="1:5" x14ac:dyDescent="0.4">
      <c r="A140" s="79">
        <v>-6.0000000000000199E-2</v>
      </c>
      <c r="B140" s="78">
        <f t="shared" si="13"/>
        <v>3699.2759999999994</v>
      </c>
      <c r="C140" s="78">
        <f t="shared" si="14"/>
        <v>-70837.200000000215</v>
      </c>
      <c r="D140" s="78">
        <f t="shared" si="12"/>
        <v>90217.200000000186</v>
      </c>
      <c r="E140" s="78">
        <f t="shared" si="15"/>
        <v>19379.999999999971</v>
      </c>
    </row>
    <row r="141" spans="1:5" x14ac:dyDescent="0.4">
      <c r="A141" s="79">
        <v>-5.0000000000000197E-2</v>
      </c>
      <c r="B141" s="78">
        <f t="shared" si="13"/>
        <v>3738.6299999999997</v>
      </c>
      <c r="C141" s="78">
        <f t="shared" si="14"/>
        <v>-59031.000000000131</v>
      </c>
      <c r="D141" s="78">
        <f t="shared" si="12"/>
        <v>78411.000000000102</v>
      </c>
      <c r="E141" s="78">
        <f t="shared" si="15"/>
        <v>19379.999999999971</v>
      </c>
    </row>
    <row r="142" spans="1:5" x14ac:dyDescent="0.4">
      <c r="A142" s="79">
        <v>-0.04</v>
      </c>
      <c r="B142" s="78">
        <f t="shared" si="13"/>
        <v>3777.9839999999999</v>
      </c>
      <c r="C142" s="78">
        <f t="shared" si="14"/>
        <v>-47224.800000000047</v>
      </c>
      <c r="D142" s="78">
        <f t="shared" si="12"/>
        <v>66604.800000000017</v>
      </c>
      <c r="E142" s="78">
        <f t="shared" si="15"/>
        <v>19379.999999999971</v>
      </c>
    </row>
    <row r="143" spans="1:5" x14ac:dyDescent="0.4">
      <c r="A143" s="79">
        <v>-0.03</v>
      </c>
      <c r="B143" s="78">
        <f t="shared" si="13"/>
        <v>3817.3380000000002</v>
      </c>
      <c r="C143" s="78">
        <f t="shared" si="14"/>
        <v>-35418.599999999969</v>
      </c>
      <c r="D143" s="78">
        <f t="shared" si="12"/>
        <v>54798.59999999994</v>
      </c>
      <c r="E143" s="78">
        <f t="shared" si="15"/>
        <v>19379.999999999971</v>
      </c>
    </row>
    <row r="144" spans="1:5" x14ac:dyDescent="0.4">
      <c r="A144" s="79">
        <v>-0.02</v>
      </c>
      <c r="B144" s="78">
        <f t="shared" si="13"/>
        <v>3856.692</v>
      </c>
      <c r="C144" s="78">
        <f t="shared" si="14"/>
        <v>-23612.400000000023</v>
      </c>
      <c r="D144" s="78">
        <f t="shared" si="12"/>
        <v>42992.399999999994</v>
      </c>
      <c r="E144" s="78">
        <f t="shared" si="15"/>
        <v>19379.999999999971</v>
      </c>
    </row>
    <row r="145" spans="1:5" x14ac:dyDescent="0.4">
      <c r="A145" s="79">
        <v>-9.9999999999999794E-3</v>
      </c>
      <c r="B145" s="78">
        <f t="shared" si="13"/>
        <v>3896.0460000000003</v>
      </c>
      <c r="C145" s="78">
        <f t="shared" si="14"/>
        <v>-11806.199999999944</v>
      </c>
      <c r="D145" s="78">
        <f t="shared" si="12"/>
        <v>31186.199999999917</v>
      </c>
      <c r="E145" s="78">
        <f t="shared" si="15"/>
        <v>19379.999999999971</v>
      </c>
    </row>
    <row r="146" spans="1:5" x14ac:dyDescent="0.4">
      <c r="A146" s="79">
        <v>0</v>
      </c>
      <c r="B146" s="78">
        <f t="shared" si="13"/>
        <v>3935.4</v>
      </c>
      <c r="C146" s="78">
        <f t="shared" si="14"/>
        <v>0</v>
      </c>
      <c r="D146" s="78">
        <f t="shared" si="12"/>
        <v>19379.999999999971</v>
      </c>
      <c r="E146" s="78">
        <f t="shared" si="15"/>
        <v>19379.999999999971</v>
      </c>
    </row>
    <row r="147" spans="1:5" x14ac:dyDescent="0.4">
      <c r="A147" s="79">
        <v>0.01</v>
      </c>
      <c r="B147" s="78">
        <f t="shared" si="13"/>
        <v>3974.7539999999999</v>
      </c>
      <c r="C147" s="78">
        <f t="shared" si="14"/>
        <v>11806.199999999944</v>
      </c>
      <c r="D147" s="78">
        <f t="shared" si="12"/>
        <v>7573.8000000000284</v>
      </c>
      <c r="E147" s="78">
        <f t="shared" si="15"/>
        <v>19379.999999999971</v>
      </c>
    </row>
    <row r="148" spans="1:5" x14ac:dyDescent="0.4">
      <c r="A148" s="79">
        <v>0.02</v>
      </c>
      <c r="B148" s="78">
        <f t="shared" si="13"/>
        <v>4014.1080000000002</v>
      </c>
      <c r="C148" s="78">
        <f t="shared" si="14"/>
        <v>23612.400000000023</v>
      </c>
      <c r="D148" s="78">
        <f t="shared" si="12"/>
        <v>0</v>
      </c>
      <c r="E148" s="78">
        <f t="shared" si="15"/>
        <v>23612.400000000023</v>
      </c>
    </row>
    <row r="149" spans="1:5" x14ac:dyDescent="0.4">
      <c r="A149" s="79">
        <v>0.03</v>
      </c>
      <c r="B149" s="78">
        <f t="shared" si="13"/>
        <v>4053.462</v>
      </c>
      <c r="C149" s="78">
        <f t="shared" si="14"/>
        <v>35418.599999999969</v>
      </c>
      <c r="D149" s="78">
        <f t="shared" si="12"/>
        <v>0</v>
      </c>
      <c r="E149" s="78">
        <f t="shared" si="15"/>
        <v>35418.599999999969</v>
      </c>
    </row>
    <row r="150" spans="1:5" x14ac:dyDescent="0.4">
      <c r="A150" s="79">
        <v>0.04</v>
      </c>
      <c r="B150" s="78">
        <f t="shared" si="13"/>
        <v>4092.8160000000003</v>
      </c>
      <c r="C150" s="78">
        <f t="shared" si="14"/>
        <v>47224.800000000047</v>
      </c>
      <c r="D150" s="78">
        <f t="shared" si="12"/>
        <v>0</v>
      </c>
      <c r="E150" s="78">
        <f t="shared" si="15"/>
        <v>47224.800000000047</v>
      </c>
    </row>
    <row r="151" spans="1:5" x14ac:dyDescent="0.4">
      <c r="A151" s="79">
        <v>0.05</v>
      </c>
      <c r="B151" s="78">
        <f t="shared" si="13"/>
        <v>4132.17</v>
      </c>
      <c r="C151" s="78">
        <f t="shared" si="14"/>
        <v>59030.999999999993</v>
      </c>
      <c r="D151" s="78">
        <f t="shared" si="12"/>
        <v>0</v>
      </c>
      <c r="E151" s="78">
        <f t="shared" si="15"/>
        <v>59030.999999999993</v>
      </c>
    </row>
    <row r="152" spans="1:5" x14ac:dyDescent="0.4">
      <c r="A152" s="79">
        <v>0.06</v>
      </c>
      <c r="B152" s="78">
        <f t="shared" si="13"/>
        <v>4171.5240000000003</v>
      </c>
      <c r="C152" s="78">
        <f t="shared" si="14"/>
        <v>70837.20000000007</v>
      </c>
      <c r="D152" s="78">
        <f t="shared" ref="D152:D161" si="16">MAX($C$89-B152,0)*$D$13</f>
        <v>0</v>
      </c>
      <c r="E152" s="78">
        <f t="shared" ref="E152:E161" si="17">C152+D152</f>
        <v>70837.20000000007</v>
      </c>
    </row>
    <row r="153" spans="1:5" x14ac:dyDescent="0.4">
      <c r="A153" s="79">
        <v>7.0000000000000007E-2</v>
      </c>
      <c r="B153" s="78">
        <f t="shared" si="13"/>
        <v>4210.8780000000006</v>
      </c>
      <c r="C153" s="78">
        <f t="shared" si="14"/>
        <v>82643.400000000154</v>
      </c>
      <c r="D153" s="78">
        <f t="shared" si="16"/>
        <v>0</v>
      </c>
      <c r="E153" s="78">
        <f t="shared" si="17"/>
        <v>82643.400000000154</v>
      </c>
    </row>
    <row r="154" spans="1:5" x14ac:dyDescent="0.4">
      <c r="A154" s="79">
        <v>0.08</v>
      </c>
      <c r="B154" s="78">
        <f t="shared" si="13"/>
        <v>4250.232</v>
      </c>
      <c r="C154" s="78">
        <f t="shared" si="14"/>
        <v>94449.599999999962</v>
      </c>
      <c r="D154" s="78">
        <f t="shared" si="16"/>
        <v>0</v>
      </c>
      <c r="E154" s="78">
        <f t="shared" si="17"/>
        <v>94449.599999999962</v>
      </c>
    </row>
    <row r="155" spans="1:5" x14ac:dyDescent="0.4">
      <c r="A155" s="79">
        <v>0.09</v>
      </c>
      <c r="B155" s="78">
        <f t="shared" si="13"/>
        <v>4289.5860000000002</v>
      </c>
      <c r="C155" s="78">
        <f t="shared" si="14"/>
        <v>106255.80000000005</v>
      </c>
      <c r="D155" s="78">
        <f t="shared" si="16"/>
        <v>0</v>
      </c>
      <c r="E155" s="78">
        <f t="shared" si="17"/>
        <v>106255.80000000005</v>
      </c>
    </row>
    <row r="156" spans="1:5" x14ac:dyDescent="0.4">
      <c r="A156" s="79">
        <v>0.1</v>
      </c>
      <c r="B156" s="78">
        <f t="shared" si="13"/>
        <v>4328.9400000000005</v>
      </c>
      <c r="C156" s="78">
        <f t="shared" si="14"/>
        <v>118062.00000000013</v>
      </c>
      <c r="D156" s="78">
        <f t="shared" si="16"/>
        <v>0</v>
      </c>
      <c r="E156" s="78">
        <f t="shared" si="17"/>
        <v>118062.00000000013</v>
      </c>
    </row>
    <row r="157" spans="1:5" x14ac:dyDescent="0.4">
      <c r="A157" s="79">
        <v>0.11</v>
      </c>
      <c r="B157" s="78">
        <f t="shared" si="13"/>
        <v>4368.2940000000008</v>
      </c>
      <c r="C157" s="78">
        <f t="shared" si="14"/>
        <v>129868.2000000002</v>
      </c>
      <c r="D157" s="78">
        <f t="shared" si="16"/>
        <v>0</v>
      </c>
      <c r="E157" s="78">
        <f t="shared" si="17"/>
        <v>129868.2000000002</v>
      </c>
    </row>
    <row r="158" spans="1:5" x14ac:dyDescent="0.4">
      <c r="A158" s="79">
        <v>0.119999999999999</v>
      </c>
      <c r="B158" s="78">
        <f t="shared" si="13"/>
        <v>4407.6479999999965</v>
      </c>
      <c r="C158" s="78">
        <f t="shared" si="14"/>
        <v>141674.39999999892</v>
      </c>
      <c r="D158" s="78">
        <f t="shared" si="16"/>
        <v>0</v>
      </c>
      <c r="E158" s="78">
        <f t="shared" si="17"/>
        <v>141674.39999999892</v>
      </c>
    </row>
    <row r="159" spans="1:5" x14ac:dyDescent="0.4">
      <c r="A159" s="79">
        <v>0.12999999999999901</v>
      </c>
      <c r="B159" s="78">
        <f t="shared" si="13"/>
        <v>4447.0019999999959</v>
      </c>
      <c r="C159" s="78">
        <f t="shared" si="14"/>
        <v>153480.59999999873</v>
      </c>
      <c r="D159" s="78">
        <f t="shared" si="16"/>
        <v>0</v>
      </c>
      <c r="E159" s="78">
        <f t="shared" si="17"/>
        <v>153480.59999999873</v>
      </c>
    </row>
    <row r="160" spans="1:5" x14ac:dyDescent="0.4">
      <c r="A160" s="79">
        <v>0.13999999999999899</v>
      </c>
      <c r="B160" s="78">
        <f t="shared" si="13"/>
        <v>4486.3559999999961</v>
      </c>
      <c r="C160" s="78">
        <f t="shared" si="14"/>
        <v>165286.79999999882</v>
      </c>
      <c r="D160" s="78">
        <f t="shared" si="16"/>
        <v>0</v>
      </c>
      <c r="E160" s="78">
        <f t="shared" si="17"/>
        <v>165286.79999999882</v>
      </c>
    </row>
    <row r="161" spans="1:5" x14ac:dyDescent="0.4">
      <c r="A161" s="79">
        <v>0.149999999999999</v>
      </c>
      <c r="B161" s="78">
        <f t="shared" si="13"/>
        <v>4525.7099999999964</v>
      </c>
      <c r="C161" s="78">
        <f t="shared" si="14"/>
        <v>177092.99999999889</v>
      </c>
      <c r="D161" s="78">
        <f t="shared" si="16"/>
        <v>0</v>
      </c>
      <c r="E161" s="78">
        <f t="shared" si="17"/>
        <v>177092.99999999889</v>
      </c>
    </row>
    <row r="162" spans="1:5" x14ac:dyDescent="0.4">
      <c r="A162" s="82"/>
      <c r="E162" s="81"/>
    </row>
    <row r="163" spans="1:5" x14ac:dyDescent="0.4">
      <c r="A163" s="142" t="s">
        <v>202</v>
      </c>
      <c r="B163" s="142"/>
      <c r="C163" s="142"/>
      <c r="D163" s="142"/>
      <c r="E163" s="142"/>
    </row>
    <row r="164" spans="1:5" x14ac:dyDescent="0.4">
      <c r="A164" s="22" t="s">
        <v>68</v>
      </c>
      <c r="B164" s="22" t="s">
        <v>194</v>
      </c>
      <c r="C164" s="22" t="s">
        <v>205</v>
      </c>
      <c r="D164" s="22" t="s">
        <v>203</v>
      </c>
      <c r="E164" s="22" t="s">
        <v>204</v>
      </c>
    </row>
    <row r="165" spans="1:5" x14ac:dyDescent="0.4">
      <c r="A165" s="149" t="s">
        <v>6</v>
      </c>
      <c r="B165" s="77" t="s">
        <v>206</v>
      </c>
      <c r="C165" s="71" t="s">
        <v>213</v>
      </c>
      <c r="D165" s="77" t="s">
        <v>208</v>
      </c>
      <c r="E165" s="78">
        <v>1150</v>
      </c>
    </row>
    <row r="166" spans="1:5" ht="26.25" x14ac:dyDescent="0.4">
      <c r="A166" s="150"/>
      <c r="B166" s="83" t="s">
        <v>207</v>
      </c>
      <c r="C166" s="71" t="s">
        <v>214</v>
      </c>
      <c r="D166" s="77" t="s">
        <v>209</v>
      </c>
      <c r="E166" s="83" t="s">
        <v>212</v>
      </c>
    </row>
    <row r="167" spans="1:5" x14ac:dyDescent="0.4">
      <c r="A167" s="149" t="s">
        <v>7</v>
      </c>
      <c r="B167" s="77" t="s">
        <v>210</v>
      </c>
      <c r="C167" s="71" t="s">
        <v>215</v>
      </c>
      <c r="D167" s="77" t="s">
        <v>216</v>
      </c>
      <c r="E167" s="78">
        <v>-2220</v>
      </c>
    </row>
    <row r="168" spans="1:5" ht="26.25" x14ac:dyDescent="0.4">
      <c r="A168" s="150"/>
      <c r="B168" s="83" t="s">
        <v>211</v>
      </c>
      <c r="C168" s="71" t="s">
        <v>242</v>
      </c>
      <c r="D168" s="77" t="s">
        <v>217</v>
      </c>
      <c r="E168" s="83" t="s">
        <v>218</v>
      </c>
    </row>
    <row r="169" spans="1:5" x14ac:dyDescent="0.4">
      <c r="A169" s="82"/>
      <c r="E169" s="81"/>
    </row>
    <row r="170" spans="1:5" x14ac:dyDescent="0.4">
      <c r="A170" s="142" t="s">
        <v>243</v>
      </c>
      <c r="B170" s="142"/>
      <c r="C170" s="142"/>
      <c r="D170" s="142"/>
      <c r="E170" s="142"/>
    </row>
    <row r="171" spans="1:5" x14ac:dyDescent="0.4">
      <c r="A171" s="82" t="s">
        <v>219</v>
      </c>
      <c r="E171" s="81"/>
    </row>
    <row r="172" spans="1:5" ht="49.9" customHeight="1" x14ac:dyDescent="0.4">
      <c r="A172" s="145" t="s">
        <v>220</v>
      </c>
      <c r="B172" s="151"/>
      <c r="C172" s="151"/>
      <c r="D172" s="151"/>
      <c r="E172" s="81"/>
    </row>
    <row r="173" spans="1:5" x14ac:dyDescent="0.4">
      <c r="A173" s="82" t="s">
        <v>221</v>
      </c>
      <c r="E173" s="81"/>
    </row>
    <row r="174" spans="1:5" x14ac:dyDescent="0.4">
      <c r="A174" s="82" t="s">
        <v>222</v>
      </c>
      <c r="E174" s="81"/>
    </row>
    <row r="175" spans="1:5" x14ac:dyDescent="0.4">
      <c r="A175" s="84" t="s">
        <v>223</v>
      </c>
      <c r="B175" s="85"/>
      <c r="C175" s="85"/>
      <c r="D175" s="85"/>
      <c r="E175" s="86"/>
    </row>
    <row r="176" spans="1:5" x14ac:dyDescent="0.4">
      <c r="A176" s="82"/>
      <c r="E176" s="81"/>
    </row>
    <row r="177" spans="1:5" x14ac:dyDescent="0.4">
      <c r="A177" s="142" t="s">
        <v>224</v>
      </c>
      <c r="B177" s="142"/>
      <c r="C177" s="142"/>
      <c r="D177" s="142"/>
      <c r="E177" s="142"/>
    </row>
    <row r="178" spans="1:5" ht="25.5" x14ac:dyDescent="0.4">
      <c r="A178" s="87" t="s">
        <v>225</v>
      </c>
      <c r="B178" s="87" t="s">
        <v>35</v>
      </c>
      <c r="C178" s="87" t="s">
        <v>34</v>
      </c>
      <c r="D178" s="143" t="s">
        <v>241</v>
      </c>
      <c r="E178" s="144"/>
    </row>
    <row r="179" spans="1:5" x14ac:dyDescent="0.4">
      <c r="A179" s="88" t="s">
        <v>226</v>
      </c>
      <c r="B179" s="24" t="s">
        <v>227</v>
      </c>
      <c r="C179" s="24" t="s">
        <v>228</v>
      </c>
      <c r="D179" s="145"/>
      <c r="E179" s="146"/>
    </row>
    <row r="180" spans="1:5" x14ac:dyDescent="0.4">
      <c r="A180" s="88" t="s">
        <v>229</v>
      </c>
      <c r="B180" s="24" t="s">
        <v>230</v>
      </c>
      <c r="C180" s="24" t="s">
        <v>231</v>
      </c>
      <c r="D180" s="145"/>
      <c r="E180" s="146"/>
    </row>
    <row r="181" spans="1:5" ht="26.25" x14ac:dyDescent="0.4">
      <c r="A181" s="88" t="s">
        <v>232</v>
      </c>
      <c r="B181" s="24" t="s">
        <v>233</v>
      </c>
      <c r="C181" s="24" t="s">
        <v>234</v>
      </c>
      <c r="D181" s="145"/>
      <c r="E181" s="146"/>
    </row>
    <row r="182" spans="1:5" ht="26.25" x14ac:dyDescent="0.4">
      <c r="A182" s="88" t="s">
        <v>235</v>
      </c>
      <c r="B182" s="24" t="s">
        <v>236</v>
      </c>
      <c r="C182" s="24" t="s">
        <v>237</v>
      </c>
      <c r="D182" s="145"/>
      <c r="E182" s="146"/>
    </row>
    <row r="183" spans="1:5" ht="26.25" x14ac:dyDescent="0.4">
      <c r="A183" s="88" t="s">
        <v>238</v>
      </c>
      <c r="B183" s="24" t="s">
        <v>239</v>
      </c>
      <c r="C183" s="24" t="s">
        <v>240</v>
      </c>
      <c r="D183" s="147"/>
      <c r="E183" s="148"/>
    </row>
  </sheetData>
  <mergeCells count="15">
    <mergeCell ref="A129:E129"/>
    <mergeCell ref="A95:E95"/>
    <mergeCell ref="A86:E86"/>
    <mergeCell ref="A1:E1"/>
    <mergeCell ref="A2:E2"/>
    <mergeCell ref="A52:E52"/>
    <mergeCell ref="A18:E18"/>
    <mergeCell ref="A7:E7"/>
    <mergeCell ref="A177:E177"/>
    <mergeCell ref="D178:E183"/>
    <mergeCell ref="A163:E163"/>
    <mergeCell ref="A165:A166"/>
    <mergeCell ref="A167:A168"/>
    <mergeCell ref="A170:E170"/>
    <mergeCell ref="A172:D17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1639-4DE0-4088-BB74-F28E5063AE04}">
  <sheetPr>
    <tabColor rgb="FF00B050"/>
  </sheetPr>
  <dimension ref="A1:F172"/>
  <sheetViews>
    <sheetView showGridLines="0" zoomScale="124" zoomScaleNormal="124" workbookViewId="0">
      <selection activeCell="G5" sqref="G5"/>
    </sheetView>
  </sheetViews>
  <sheetFormatPr defaultRowHeight="13.15" x14ac:dyDescent="0.4"/>
  <cols>
    <col min="1" max="1" width="12.5703125" customWidth="1"/>
    <col min="2" max="2" width="12.42578125" bestFit="1" customWidth="1"/>
    <col min="3" max="3" width="19.92578125" customWidth="1"/>
    <col min="4" max="4" width="25.35546875" bestFit="1" customWidth="1"/>
    <col min="5" max="5" width="18.85546875" bestFit="1" customWidth="1"/>
    <col min="6" max="6" width="25.5" bestFit="1" customWidth="1"/>
  </cols>
  <sheetData>
    <row r="1" spans="1:6" ht="19.899999999999999" x14ac:dyDescent="0.5">
      <c r="A1" s="156" t="s">
        <v>244</v>
      </c>
      <c r="B1" s="156"/>
      <c r="C1" s="156"/>
      <c r="D1" s="156"/>
      <c r="E1" s="156"/>
      <c r="F1" s="156"/>
    </row>
    <row r="2" spans="1:6" x14ac:dyDescent="0.4">
      <c r="A2" s="29"/>
      <c r="F2" s="30"/>
    </row>
    <row r="3" spans="1:6" x14ac:dyDescent="0.4">
      <c r="A3" s="155" t="s">
        <v>245</v>
      </c>
      <c r="B3" s="155"/>
      <c r="C3" s="155"/>
      <c r="D3" s="155"/>
      <c r="E3" s="155"/>
      <c r="F3" s="155"/>
    </row>
    <row r="4" spans="1:6" x14ac:dyDescent="0.4">
      <c r="A4" s="29"/>
      <c r="F4" s="30"/>
    </row>
    <row r="5" spans="1:6" x14ac:dyDescent="0.4">
      <c r="A5" s="157" t="s">
        <v>249</v>
      </c>
      <c r="B5" s="157"/>
      <c r="C5" s="157"/>
      <c r="D5" s="157"/>
      <c r="E5" s="157"/>
      <c r="F5" s="157"/>
    </row>
    <row r="6" spans="1:6" x14ac:dyDescent="0.4">
      <c r="A6" s="3" t="s">
        <v>246</v>
      </c>
      <c r="B6" s="3" t="s">
        <v>247</v>
      </c>
      <c r="C6" s="3" t="s">
        <v>248</v>
      </c>
      <c r="D6" s="3" t="s">
        <v>250</v>
      </c>
      <c r="E6" s="3" t="s">
        <v>251</v>
      </c>
      <c r="F6" s="3" t="s">
        <v>252</v>
      </c>
    </row>
    <row r="7" spans="1:6" x14ac:dyDescent="0.4">
      <c r="A7" s="89">
        <f>'5. Hedging Strategy using F&amp;O'!B20</f>
        <v>119.238</v>
      </c>
      <c r="B7" s="89">
        <f>'5. Hedging Strategy using F&amp;O'!C20</f>
        <v>-105210.00000000001</v>
      </c>
      <c r="C7" s="89">
        <f>'5. Hedging Strategy using F&amp;O'!D20</f>
        <v>106359.99999999996</v>
      </c>
      <c r="D7" s="89">
        <f>B7+C7</f>
        <v>1149.9999999999418</v>
      </c>
      <c r="E7" s="89">
        <f>'5. Hedging Strategy using F&amp;O'!D97</f>
        <v>153810</v>
      </c>
      <c r="F7" s="27">
        <f>E7+B7</f>
        <v>48599.999999999985</v>
      </c>
    </row>
    <row r="8" spans="1:6" x14ac:dyDescent="0.4">
      <c r="A8" s="89">
        <f>'5. Hedging Strategy using F&amp;O'!B21</f>
        <v>120.6408</v>
      </c>
      <c r="B8" s="89">
        <f>'5. Hedging Strategy using F&amp;O'!C21</f>
        <v>-98196.000000000015</v>
      </c>
      <c r="C8" s="89">
        <f>'5. Hedging Strategy using F&amp;O'!D21</f>
        <v>99345.999999999956</v>
      </c>
      <c r="D8" s="89">
        <f t="shared" ref="D8:D37" si="0">B8+C8</f>
        <v>1149.9999999999418</v>
      </c>
      <c r="E8" s="89">
        <f>'5. Hedging Strategy using F&amp;O'!D98</f>
        <v>146796</v>
      </c>
      <c r="F8" s="27">
        <f t="shared" ref="F8:F37" si="1">E8+B8</f>
        <v>48599.999999999985</v>
      </c>
    </row>
    <row r="9" spans="1:6" x14ac:dyDescent="0.4">
      <c r="A9" s="89">
        <f>'5. Hedging Strategy using F&amp;O'!B22</f>
        <v>122.0436</v>
      </c>
      <c r="B9" s="89">
        <f>'5. Hedging Strategy using F&amp;O'!C22</f>
        <v>-91182.000000000015</v>
      </c>
      <c r="C9" s="89">
        <f>'5. Hedging Strategy using F&amp;O'!D22</f>
        <v>92331.999999999971</v>
      </c>
      <c r="D9" s="89">
        <f t="shared" si="0"/>
        <v>1149.9999999999563</v>
      </c>
      <c r="E9" s="89">
        <f>'5. Hedging Strategy using F&amp;O'!D99</f>
        <v>139782</v>
      </c>
      <c r="F9" s="27">
        <f t="shared" si="1"/>
        <v>48599.999999999985</v>
      </c>
    </row>
    <row r="10" spans="1:6" x14ac:dyDescent="0.4">
      <c r="A10" s="89">
        <f>'5. Hedging Strategy using F&amp;O'!B23</f>
        <v>123.4464</v>
      </c>
      <c r="B10" s="89">
        <f>'5. Hedging Strategy using F&amp;O'!C23</f>
        <v>-84168.000000000015</v>
      </c>
      <c r="C10" s="89">
        <f>'5. Hedging Strategy using F&amp;O'!D23</f>
        <v>85317.999999999971</v>
      </c>
      <c r="D10" s="89">
        <f t="shared" si="0"/>
        <v>1149.9999999999563</v>
      </c>
      <c r="E10" s="89">
        <f>'5. Hedging Strategy using F&amp;O'!D100</f>
        <v>132768.00000000003</v>
      </c>
      <c r="F10" s="27">
        <f t="shared" si="1"/>
        <v>48600.000000000015</v>
      </c>
    </row>
    <row r="11" spans="1:6" x14ac:dyDescent="0.4">
      <c r="A11" s="89">
        <f>'5. Hedging Strategy using F&amp;O'!B24</f>
        <v>124.8492</v>
      </c>
      <c r="B11" s="89">
        <f>'5. Hedging Strategy using F&amp;O'!C24</f>
        <v>-77154.000000000029</v>
      </c>
      <c r="C11" s="89">
        <f>'5. Hedging Strategy using F&amp;O'!D24</f>
        <v>78303.999999999971</v>
      </c>
      <c r="D11" s="89">
        <f t="shared" si="0"/>
        <v>1149.9999999999418</v>
      </c>
      <c r="E11" s="89">
        <f>'5. Hedging Strategy using F&amp;O'!D101</f>
        <v>125754.00000000001</v>
      </c>
      <c r="F11" s="27">
        <f t="shared" si="1"/>
        <v>48599.999999999985</v>
      </c>
    </row>
    <row r="12" spans="1:6" x14ac:dyDescent="0.4">
      <c r="A12" s="89">
        <f>'5. Hedging Strategy using F&amp;O'!B25</f>
        <v>126.25200000000001</v>
      </c>
      <c r="B12" s="89">
        <f>'5. Hedging Strategy using F&amp;O'!C25</f>
        <v>-70139.999999999956</v>
      </c>
      <c r="C12" s="89">
        <f>'5. Hedging Strategy using F&amp;O'!D25</f>
        <v>71289.999999999913</v>
      </c>
      <c r="D12" s="89">
        <f t="shared" si="0"/>
        <v>1149.9999999999563</v>
      </c>
      <c r="E12" s="89">
        <f>'5. Hedging Strategy using F&amp;O'!D102</f>
        <v>118739.99999999996</v>
      </c>
      <c r="F12" s="27">
        <f t="shared" si="1"/>
        <v>48600</v>
      </c>
    </row>
    <row r="13" spans="1:6" x14ac:dyDescent="0.4">
      <c r="A13" s="89">
        <f>'5. Hedging Strategy using F&amp;O'!B26</f>
        <v>127.65479999999999</v>
      </c>
      <c r="B13" s="89">
        <f>'5. Hedging Strategy using F&amp;O'!C26</f>
        <v>-63126.000000000036</v>
      </c>
      <c r="C13" s="89">
        <f>'5. Hedging Strategy using F&amp;O'!D26</f>
        <v>64275.999999999985</v>
      </c>
      <c r="D13" s="89">
        <f t="shared" si="0"/>
        <v>1149.9999999999491</v>
      </c>
      <c r="E13" s="89">
        <f>'5. Hedging Strategy using F&amp;O'!D103</f>
        <v>111726.00000000003</v>
      </c>
      <c r="F13" s="27">
        <f t="shared" si="1"/>
        <v>48599.999999999993</v>
      </c>
    </row>
    <row r="14" spans="1:6" x14ac:dyDescent="0.4">
      <c r="A14" s="89">
        <f>'5. Hedging Strategy using F&amp;O'!B27</f>
        <v>129.05759999999998</v>
      </c>
      <c r="B14" s="89">
        <f>'5. Hedging Strategy using F&amp;O'!C27</f>
        <v>-56112.000000000109</v>
      </c>
      <c r="C14" s="89">
        <f>'5. Hedging Strategy using F&amp;O'!D27</f>
        <v>57262.000000000058</v>
      </c>
      <c r="D14" s="89">
        <f t="shared" si="0"/>
        <v>1149.9999999999491</v>
      </c>
      <c r="E14" s="89">
        <f>'5. Hedging Strategy using F&amp;O'!D104</f>
        <v>104712.0000000001</v>
      </c>
      <c r="F14" s="27">
        <f t="shared" si="1"/>
        <v>48599.999999999993</v>
      </c>
    </row>
    <row r="15" spans="1:6" x14ac:dyDescent="0.4">
      <c r="A15" s="89">
        <f>'5. Hedging Strategy using F&amp;O'!B28</f>
        <v>130.46039999999996</v>
      </c>
      <c r="B15" s="89">
        <f>'5. Hedging Strategy using F&amp;O'!C28</f>
        <v>-49098.000000000182</v>
      </c>
      <c r="C15" s="89">
        <f>'5. Hedging Strategy using F&amp;O'!D28</f>
        <v>50248.000000000131</v>
      </c>
      <c r="D15" s="89">
        <f t="shared" si="0"/>
        <v>1149.9999999999491</v>
      </c>
      <c r="E15" s="89">
        <f>'5. Hedging Strategy using F&amp;O'!D105</f>
        <v>97698.000000000175</v>
      </c>
      <c r="F15" s="27">
        <f t="shared" si="1"/>
        <v>48599.999999999993</v>
      </c>
    </row>
    <row r="16" spans="1:6" x14ac:dyDescent="0.4">
      <c r="A16" s="89">
        <f>'5. Hedging Strategy using F&amp;O'!B29</f>
        <v>131.86319999999998</v>
      </c>
      <c r="B16" s="89">
        <f>'5. Hedging Strategy using F&amp;O'!C29</f>
        <v>-42084.000000000116</v>
      </c>
      <c r="C16" s="89">
        <f>'5. Hedging Strategy using F&amp;O'!D29</f>
        <v>43234.000000000065</v>
      </c>
      <c r="D16" s="89">
        <f t="shared" si="0"/>
        <v>1149.9999999999491</v>
      </c>
      <c r="E16" s="89">
        <f>'5. Hedging Strategy using F&amp;O'!D106</f>
        <v>90684.000000000116</v>
      </c>
      <c r="F16" s="27">
        <f t="shared" si="1"/>
        <v>48600</v>
      </c>
    </row>
    <row r="17" spans="1:6" x14ac:dyDescent="0.4">
      <c r="A17" s="89">
        <f>'5. Hedging Strategy using F&amp;O'!B30</f>
        <v>133.26599999999999</v>
      </c>
      <c r="B17" s="89">
        <f>'5. Hedging Strategy using F&amp;O'!C30</f>
        <v>-35070.000000000051</v>
      </c>
      <c r="C17" s="89">
        <f>'5. Hedging Strategy using F&amp;O'!D30</f>
        <v>36220</v>
      </c>
      <c r="D17" s="89">
        <f t="shared" si="0"/>
        <v>1149.9999999999491</v>
      </c>
      <c r="E17" s="89">
        <f>'5. Hedging Strategy using F&amp;O'!D107</f>
        <v>83670.000000000044</v>
      </c>
      <c r="F17" s="27">
        <f t="shared" si="1"/>
        <v>48599.999999999993</v>
      </c>
    </row>
    <row r="18" spans="1:6" x14ac:dyDescent="0.4">
      <c r="A18" s="89">
        <f>'5. Hedging Strategy using F&amp;O'!B31</f>
        <v>134.6688</v>
      </c>
      <c r="B18" s="89">
        <f>'5. Hedging Strategy using F&amp;O'!C31</f>
        <v>-28055.999999999982</v>
      </c>
      <c r="C18" s="89">
        <f>'5. Hedging Strategy using F&amp;O'!D31</f>
        <v>29205.999999999931</v>
      </c>
      <c r="D18" s="89">
        <f t="shared" si="0"/>
        <v>1149.9999999999491</v>
      </c>
      <c r="E18" s="89">
        <f>'5. Hedging Strategy using F&amp;O'!D108</f>
        <v>76655.999999999971</v>
      </c>
      <c r="F18" s="27">
        <f t="shared" si="1"/>
        <v>48599.999999999985</v>
      </c>
    </row>
    <row r="19" spans="1:6" x14ac:dyDescent="0.4">
      <c r="A19" s="89">
        <f>'5. Hedging Strategy using F&amp;O'!B32</f>
        <v>136.07159999999999</v>
      </c>
      <c r="B19" s="89">
        <f>'5. Hedging Strategy using F&amp;O'!C32</f>
        <v>-21042.000000000058</v>
      </c>
      <c r="C19" s="89">
        <f>'5. Hedging Strategy using F&amp;O'!D32</f>
        <v>22192.000000000007</v>
      </c>
      <c r="D19" s="89">
        <f t="shared" si="0"/>
        <v>1149.9999999999491</v>
      </c>
      <c r="E19" s="89">
        <f>'5. Hedging Strategy using F&amp;O'!D109</f>
        <v>69642.000000000058</v>
      </c>
      <c r="F19" s="27">
        <f t="shared" si="1"/>
        <v>48600</v>
      </c>
    </row>
    <row r="20" spans="1:6" x14ac:dyDescent="0.4">
      <c r="A20" s="89">
        <f>'5. Hedging Strategy using F&amp;O'!B33</f>
        <v>137.4744</v>
      </c>
      <c r="B20" s="89">
        <f>'5. Hedging Strategy using F&amp;O'!C33</f>
        <v>-14027.999999999991</v>
      </c>
      <c r="C20" s="89">
        <f>'5. Hedging Strategy using F&amp;O'!D33</f>
        <v>15177.99999999994</v>
      </c>
      <c r="D20" s="89">
        <f t="shared" si="0"/>
        <v>1149.9999999999491</v>
      </c>
      <c r="E20" s="89">
        <f>'5. Hedging Strategy using F&amp;O'!D110</f>
        <v>62627.999999999985</v>
      </c>
      <c r="F20" s="27">
        <f t="shared" si="1"/>
        <v>48599.999999999993</v>
      </c>
    </row>
    <row r="21" spans="1:6" x14ac:dyDescent="0.4">
      <c r="A21" s="89">
        <f>'5. Hedging Strategy using F&amp;O'!B34</f>
        <v>138.87719999999999</v>
      </c>
      <c r="B21" s="89">
        <f>'5. Hedging Strategy using F&amp;O'!C34</f>
        <v>-7014.0000000000673</v>
      </c>
      <c r="C21" s="89">
        <f>'5. Hedging Strategy using F&amp;O'!D34</f>
        <v>8164.0000000000155</v>
      </c>
      <c r="D21" s="89">
        <f t="shared" si="0"/>
        <v>1149.9999999999482</v>
      </c>
      <c r="E21" s="89">
        <f>'5. Hedging Strategy using F&amp;O'!D111</f>
        <v>55614.000000000058</v>
      </c>
      <c r="F21" s="27">
        <f t="shared" si="1"/>
        <v>48599.999999999993</v>
      </c>
    </row>
    <row r="22" spans="1:6" x14ac:dyDescent="0.4">
      <c r="A22" s="89">
        <f>'5. Hedging Strategy using F&amp;O'!B35</f>
        <v>140.28</v>
      </c>
      <c r="B22" s="89">
        <f>'5. Hedging Strategy using F&amp;O'!C35</f>
        <v>0</v>
      </c>
      <c r="C22" s="89">
        <f>'5. Hedging Strategy using F&amp;O'!D35</f>
        <v>1149.9999999999488</v>
      </c>
      <c r="D22" s="89">
        <f t="shared" si="0"/>
        <v>1149.9999999999488</v>
      </c>
      <c r="E22" s="89">
        <f>'5. Hedging Strategy using F&amp;O'!D112</f>
        <v>48599.999999999993</v>
      </c>
      <c r="F22" s="27">
        <f t="shared" si="1"/>
        <v>48599.999999999993</v>
      </c>
    </row>
    <row r="23" spans="1:6" x14ac:dyDescent="0.4">
      <c r="A23" s="89">
        <f>'5. Hedging Strategy using F&amp;O'!B36</f>
        <v>141.68280000000001</v>
      </c>
      <c r="B23" s="89">
        <f>'5. Hedging Strategy using F&amp;O'!C36</f>
        <v>7014.0000000000673</v>
      </c>
      <c r="C23" s="89">
        <f>'5. Hedging Strategy using F&amp;O'!D36</f>
        <v>-5864.0000000001182</v>
      </c>
      <c r="D23" s="89">
        <f t="shared" si="0"/>
        <v>1149.9999999999491</v>
      </c>
      <c r="E23" s="89">
        <f>'5. Hedging Strategy using F&amp;O'!D113</f>
        <v>41585.999999999927</v>
      </c>
      <c r="F23" s="27">
        <f t="shared" si="1"/>
        <v>48599.999999999993</v>
      </c>
    </row>
    <row r="24" spans="1:6" x14ac:dyDescent="0.4">
      <c r="A24" s="89">
        <f>'5. Hedging Strategy using F&amp;O'!B37</f>
        <v>143.0856</v>
      </c>
      <c r="B24" s="89">
        <f>'5. Hedging Strategy using F&amp;O'!C37</f>
        <v>14027.999999999991</v>
      </c>
      <c r="C24" s="89">
        <f>'5. Hedging Strategy using F&amp;O'!D37</f>
        <v>-12878.000000000044</v>
      </c>
      <c r="D24" s="89">
        <f t="shared" si="0"/>
        <v>1149.9999999999472</v>
      </c>
      <c r="E24" s="89">
        <f>'5. Hedging Strategy using F&amp;O'!D114</f>
        <v>34572</v>
      </c>
      <c r="F24" s="27">
        <f t="shared" si="1"/>
        <v>48599.999999999993</v>
      </c>
    </row>
    <row r="25" spans="1:6" x14ac:dyDescent="0.4">
      <c r="A25" s="89">
        <f>'5. Hedging Strategy using F&amp;O'!B38</f>
        <v>144.48840000000001</v>
      </c>
      <c r="B25" s="89">
        <f>'5. Hedging Strategy using F&amp;O'!C38</f>
        <v>21042.000000000058</v>
      </c>
      <c r="C25" s="89">
        <f>'5. Hedging Strategy using F&amp;O'!D38</f>
        <v>-19892.000000000109</v>
      </c>
      <c r="D25" s="89">
        <f t="shared" si="0"/>
        <v>1149.9999999999491</v>
      </c>
      <c r="E25" s="89">
        <f>'5. Hedging Strategy using F&amp;O'!D115</f>
        <v>27557.999999999935</v>
      </c>
      <c r="F25" s="27">
        <f t="shared" si="1"/>
        <v>48599.999999999993</v>
      </c>
    </row>
    <row r="26" spans="1:6" x14ac:dyDescent="0.4">
      <c r="A26" s="89">
        <f>'5. Hedging Strategy using F&amp;O'!B39</f>
        <v>145.8912</v>
      </c>
      <c r="B26" s="89">
        <f>'5. Hedging Strategy using F&amp;O'!C39</f>
        <v>28055.999999999982</v>
      </c>
      <c r="C26" s="89">
        <f>'5. Hedging Strategy using F&amp;O'!D39</f>
        <v>-26906.000000000033</v>
      </c>
      <c r="D26" s="89">
        <f t="shared" si="0"/>
        <v>1149.9999999999491</v>
      </c>
      <c r="E26" s="89">
        <f>'5. Hedging Strategy using F&amp;O'!D116</f>
        <v>20544.000000000011</v>
      </c>
      <c r="F26" s="27">
        <f t="shared" si="1"/>
        <v>48599.999999999993</v>
      </c>
    </row>
    <row r="27" spans="1:6" x14ac:dyDescent="0.4">
      <c r="A27" s="89">
        <f>'5. Hedging Strategy using F&amp;O'!B40</f>
        <v>147.29400000000001</v>
      </c>
      <c r="B27" s="89">
        <f>'5. Hedging Strategy using F&amp;O'!C40</f>
        <v>35070.000000000051</v>
      </c>
      <c r="C27" s="89">
        <f>'5. Hedging Strategy using F&amp;O'!D40</f>
        <v>-33920.000000000102</v>
      </c>
      <c r="D27" s="89">
        <f t="shared" si="0"/>
        <v>1149.9999999999491</v>
      </c>
      <c r="E27" s="89">
        <f>'5. Hedging Strategy using F&amp;O'!D117</f>
        <v>13529.999999999944</v>
      </c>
      <c r="F27" s="27">
        <f t="shared" si="1"/>
        <v>48599.999999999993</v>
      </c>
    </row>
    <row r="28" spans="1:6" x14ac:dyDescent="0.4">
      <c r="A28" s="89">
        <f>'5. Hedging Strategy using F&amp;O'!B41</f>
        <v>148.6968</v>
      </c>
      <c r="B28" s="89">
        <f>'5. Hedging Strategy using F&amp;O'!C41</f>
        <v>42083.999999999978</v>
      </c>
      <c r="C28" s="89">
        <f>'5. Hedging Strategy using F&amp;O'!D41</f>
        <v>-40934.000000000029</v>
      </c>
      <c r="D28" s="89">
        <f>B28+C28</f>
        <v>1149.9999999999491</v>
      </c>
      <c r="E28" s="89">
        <f>'5. Hedging Strategy using F&amp;O'!D118</f>
        <v>6516.00000000002</v>
      </c>
      <c r="F28" s="27">
        <f>E28+B28</f>
        <v>48600</v>
      </c>
    </row>
    <row r="29" spans="1:6" x14ac:dyDescent="0.4">
      <c r="A29" s="89">
        <f>'5. Hedging Strategy using F&amp;O'!B42</f>
        <v>150.09960000000001</v>
      </c>
      <c r="B29" s="89">
        <f>'5. Hedging Strategy using F&amp;O'!C42</f>
        <v>49098.000000000044</v>
      </c>
      <c r="C29" s="89">
        <f>'5. Hedging Strategy using F&amp;O'!D42</f>
        <v>-47948.000000000095</v>
      </c>
      <c r="D29" s="89">
        <f t="shared" si="0"/>
        <v>1149.9999999999491</v>
      </c>
      <c r="E29" s="89">
        <f>'5. Hedging Strategy using F&amp;O'!D119</f>
        <v>0</v>
      </c>
      <c r="F29" s="27">
        <f t="shared" si="1"/>
        <v>49098.000000000044</v>
      </c>
    </row>
    <row r="30" spans="1:6" x14ac:dyDescent="0.4">
      <c r="A30" s="89">
        <f>'5. Hedging Strategy using F&amp;O'!B43</f>
        <v>151.50240000000002</v>
      </c>
      <c r="B30" s="89">
        <f>'5. Hedging Strategy using F&amp;O'!C43</f>
        <v>56112.000000000109</v>
      </c>
      <c r="C30" s="89">
        <f>'5. Hedging Strategy using F&amp;O'!D43</f>
        <v>-54962.00000000016</v>
      </c>
      <c r="D30" s="89">
        <f t="shared" si="0"/>
        <v>1149.9999999999491</v>
      </c>
      <c r="E30" s="89">
        <f>'5. Hedging Strategy using F&amp;O'!D120</f>
        <v>0</v>
      </c>
      <c r="F30" s="27">
        <f t="shared" si="1"/>
        <v>56112.000000000109</v>
      </c>
    </row>
    <row r="31" spans="1:6" x14ac:dyDescent="0.4">
      <c r="A31" s="89">
        <f>'5. Hedging Strategy using F&amp;O'!B44</f>
        <v>152.90520000000001</v>
      </c>
      <c r="B31" s="89">
        <f>'5. Hedging Strategy using F&amp;O'!C44</f>
        <v>63126.000000000036</v>
      </c>
      <c r="C31" s="89">
        <f>'5. Hedging Strategy using F&amp;O'!D44</f>
        <v>-61976.000000000087</v>
      </c>
      <c r="D31" s="89">
        <f t="shared" si="0"/>
        <v>1149.9999999999491</v>
      </c>
      <c r="E31" s="89">
        <f>'5. Hedging Strategy using F&amp;O'!D121</f>
        <v>0</v>
      </c>
      <c r="F31" s="27">
        <f t="shared" si="1"/>
        <v>63126.000000000036</v>
      </c>
    </row>
    <row r="32" spans="1:6" x14ac:dyDescent="0.4">
      <c r="A32" s="89">
        <f>'5. Hedging Strategy using F&amp;O'!B45</f>
        <v>154.30800000000002</v>
      </c>
      <c r="B32" s="89">
        <f>'5. Hedging Strategy using F&amp;O'!C45</f>
        <v>70140.000000000102</v>
      </c>
      <c r="C32" s="89">
        <f>'5. Hedging Strategy using F&amp;O'!D45</f>
        <v>-68990.000000000146</v>
      </c>
      <c r="D32" s="89">
        <f t="shared" si="0"/>
        <v>1149.9999999999563</v>
      </c>
      <c r="E32" s="89">
        <f>'5. Hedging Strategy using F&amp;O'!D122</f>
        <v>0</v>
      </c>
      <c r="F32" s="27">
        <f t="shared" si="1"/>
        <v>70140.000000000102</v>
      </c>
    </row>
    <row r="33" spans="1:6" x14ac:dyDescent="0.4">
      <c r="A33" s="89">
        <f>'5. Hedging Strategy using F&amp;O'!B46</f>
        <v>155.71080000000001</v>
      </c>
      <c r="B33" s="89">
        <f>'5. Hedging Strategy using F&amp;O'!C46</f>
        <v>77154.000000000029</v>
      </c>
      <c r="C33" s="89">
        <f>'5. Hedging Strategy using F&amp;O'!D46</f>
        <v>-76004.000000000073</v>
      </c>
      <c r="D33" s="89">
        <f t="shared" si="0"/>
        <v>1149.9999999999563</v>
      </c>
      <c r="E33" s="89">
        <f>'5. Hedging Strategy using F&amp;O'!D123</f>
        <v>0</v>
      </c>
      <c r="F33" s="27">
        <f t="shared" si="1"/>
        <v>77154.000000000029</v>
      </c>
    </row>
    <row r="34" spans="1:6" x14ac:dyDescent="0.4">
      <c r="A34" s="89">
        <f>'5. Hedging Strategy using F&amp;O'!B47</f>
        <v>157.11360000000002</v>
      </c>
      <c r="B34" s="89">
        <f>'5. Hedging Strategy using F&amp;O'!C47</f>
        <v>84168.000000000087</v>
      </c>
      <c r="C34" s="89">
        <f>'5. Hedging Strategy using F&amp;O'!D47</f>
        <v>-83018.000000000146</v>
      </c>
      <c r="D34" s="89">
        <f t="shared" si="0"/>
        <v>1149.9999999999418</v>
      </c>
      <c r="E34" s="89">
        <f>'5. Hedging Strategy using F&amp;O'!D124</f>
        <v>0</v>
      </c>
      <c r="F34" s="27">
        <f t="shared" si="1"/>
        <v>84168.000000000087</v>
      </c>
    </row>
    <row r="35" spans="1:6" x14ac:dyDescent="0.4">
      <c r="A35" s="89">
        <f>'5. Hedging Strategy using F&amp;O'!B48</f>
        <v>158.51639999999998</v>
      </c>
      <c r="B35" s="89">
        <f>'5. Hedging Strategy using F&amp;O'!C48</f>
        <v>91181.999999999869</v>
      </c>
      <c r="C35" s="89">
        <f>'5. Hedging Strategy using F&amp;O'!D48</f>
        <v>-90031.999999999927</v>
      </c>
      <c r="D35" s="89">
        <f t="shared" si="0"/>
        <v>1149.9999999999418</v>
      </c>
      <c r="E35" s="89">
        <f>'5. Hedging Strategy using F&amp;O'!D125</f>
        <v>0</v>
      </c>
      <c r="F35" s="27">
        <f t="shared" si="1"/>
        <v>91181.999999999869</v>
      </c>
    </row>
    <row r="36" spans="1:6" x14ac:dyDescent="0.4">
      <c r="A36" s="89">
        <f>'5. Hedging Strategy using F&amp;O'!B49</f>
        <v>159.91920000000002</v>
      </c>
      <c r="B36" s="89">
        <f>'5. Hedging Strategy using F&amp;O'!C49</f>
        <v>98196.000000000087</v>
      </c>
      <c r="C36" s="89">
        <f>'5. Hedging Strategy using F&amp;O'!D49</f>
        <v>-97046.000000000131</v>
      </c>
      <c r="D36" s="89">
        <f t="shared" si="0"/>
        <v>1149.9999999999563</v>
      </c>
      <c r="E36" s="89">
        <f>'5. Hedging Strategy using F&amp;O'!D126</f>
        <v>0</v>
      </c>
      <c r="F36" s="27">
        <f t="shared" si="1"/>
        <v>98196.000000000087</v>
      </c>
    </row>
    <row r="37" spans="1:6" x14ac:dyDescent="0.4">
      <c r="A37" s="89">
        <f>'5. Hedging Strategy using F&amp;O'!B50</f>
        <v>161.322</v>
      </c>
      <c r="B37" s="89">
        <f>'5. Hedging Strategy using F&amp;O'!C50</f>
        <v>105210.00000000001</v>
      </c>
      <c r="C37" s="89">
        <f>'5. Hedging Strategy using F&amp;O'!D50</f>
        <v>-104060.00000000006</v>
      </c>
      <c r="D37" s="89">
        <f t="shared" si="0"/>
        <v>1149.9999999999563</v>
      </c>
      <c r="E37" s="89">
        <f>'5. Hedging Strategy using F&amp;O'!D127</f>
        <v>0</v>
      </c>
      <c r="F37" s="27">
        <f t="shared" si="1"/>
        <v>105210.00000000001</v>
      </c>
    </row>
    <row r="38" spans="1:6" x14ac:dyDescent="0.4">
      <c r="A38" s="90"/>
      <c r="B38" s="92"/>
      <c r="C38" s="92"/>
      <c r="D38" s="92"/>
      <c r="E38" s="92"/>
      <c r="F38" s="91"/>
    </row>
    <row r="39" spans="1:6" x14ac:dyDescent="0.4">
      <c r="A39" s="29"/>
      <c r="B39" s="92"/>
      <c r="C39" s="92"/>
      <c r="D39" s="92"/>
      <c r="E39" s="92"/>
      <c r="F39" s="91"/>
    </row>
    <row r="40" spans="1:6" x14ac:dyDescent="0.4">
      <c r="A40" s="90"/>
      <c r="F40" s="30"/>
    </row>
    <row r="41" spans="1:6" x14ac:dyDescent="0.4">
      <c r="A41" s="29"/>
      <c r="F41" s="30"/>
    </row>
    <row r="42" spans="1:6" x14ac:dyDescent="0.4">
      <c r="A42" s="29"/>
      <c r="F42" s="30"/>
    </row>
    <row r="43" spans="1:6" x14ac:dyDescent="0.4">
      <c r="A43" s="29"/>
      <c r="F43" s="30"/>
    </row>
    <row r="44" spans="1:6" x14ac:dyDescent="0.4">
      <c r="A44" s="29"/>
      <c r="F44" s="30"/>
    </row>
    <row r="45" spans="1:6" x14ac:dyDescent="0.4">
      <c r="A45" s="29"/>
      <c r="F45" s="30"/>
    </row>
    <row r="46" spans="1:6" x14ac:dyDescent="0.4">
      <c r="A46" s="29"/>
      <c r="F46" s="30"/>
    </row>
    <row r="47" spans="1:6" x14ac:dyDescent="0.4">
      <c r="A47" s="29"/>
      <c r="F47" s="30"/>
    </row>
    <row r="48" spans="1:6" x14ac:dyDescent="0.4">
      <c r="A48" s="29"/>
      <c r="F48" s="30"/>
    </row>
    <row r="49" spans="1:6" x14ac:dyDescent="0.4">
      <c r="A49" s="29"/>
      <c r="F49" s="30"/>
    </row>
    <row r="50" spans="1:6" x14ac:dyDescent="0.4">
      <c r="A50" s="29"/>
      <c r="F50" s="30"/>
    </row>
    <row r="51" spans="1:6" x14ac:dyDescent="0.4">
      <c r="A51" s="29"/>
      <c r="F51" s="30"/>
    </row>
    <row r="52" spans="1:6" x14ac:dyDescent="0.4">
      <c r="A52" s="29"/>
      <c r="F52" s="30"/>
    </row>
    <row r="53" spans="1:6" x14ac:dyDescent="0.4">
      <c r="A53" s="29"/>
      <c r="F53" s="30"/>
    </row>
    <row r="54" spans="1:6" x14ac:dyDescent="0.4">
      <c r="A54" s="29"/>
      <c r="F54" s="30"/>
    </row>
    <row r="55" spans="1:6" x14ac:dyDescent="0.4">
      <c r="A55" s="29"/>
      <c r="F55" s="30"/>
    </row>
    <row r="56" spans="1:6" x14ac:dyDescent="0.4">
      <c r="A56" s="29"/>
      <c r="F56" s="30"/>
    </row>
    <row r="57" spans="1:6" x14ac:dyDescent="0.4">
      <c r="A57" s="29"/>
      <c r="F57" s="30"/>
    </row>
    <row r="58" spans="1:6" x14ac:dyDescent="0.4">
      <c r="A58" s="29"/>
      <c r="F58" s="30"/>
    </row>
    <row r="59" spans="1:6" x14ac:dyDescent="0.4">
      <c r="A59" s="29"/>
      <c r="F59" s="30"/>
    </row>
    <row r="60" spans="1:6" x14ac:dyDescent="0.4">
      <c r="A60" s="29"/>
      <c r="F60" s="30"/>
    </row>
    <row r="61" spans="1:6" x14ac:dyDescent="0.4">
      <c r="A61" s="29"/>
      <c r="F61" s="30"/>
    </row>
    <row r="62" spans="1:6" x14ac:dyDescent="0.4">
      <c r="A62" s="29"/>
      <c r="F62" s="30"/>
    </row>
    <row r="63" spans="1:6" x14ac:dyDescent="0.4">
      <c r="A63" s="29"/>
      <c r="F63" s="30"/>
    </row>
    <row r="64" spans="1:6" x14ac:dyDescent="0.4">
      <c r="A64" s="29"/>
      <c r="F64" s="30"/>
    </row>
    <row r="65" spans="1:6" x14ac:dyDescent="0.4">
      <c r="A65" s="29"/>
      <c r="F65" s="30"/>
    </row>
    <row r="66" spans="1:6" x14ac:dyDescent="0.4">
      <c r="A66" s="29"/>
      <c r="F66" s="30"/>
    </row>
    <row r="67" spans="1:6" x14ac:dyDescent="0.4">
      <c r="A67" s="29"/>
      <c r="F67" s="30"/>
    </row>
    <row r="68" spans="1:6" x14ac:dyDescent="0.4">
      <c r="A68" s="29"/>
      <c r="F68" s="30"/>
    </row>
    <row r="69" spans="1:6" x14ac:dyDescent="0.4">
      <c r="A69" s="29"/>
      <c r="F69" s="30"/>
    </row>
    <row r="70" spans="1:6" x14ac:dyDescent="0.4">
      <c r="A70" s="29"/>
      <c r="F70" s="30"/>
    </row>
    <row r="71" spans="1:6" x14ac:dyDescent="0.4">
      <c r="A71" s="29"/>
      <c r="F71" s="30"/>
    </row>
    <row r="72" spans="1:6" x14ac:dyDescent="0.4">
      <c r="A72" s="29"/>
      <c r="F72" s="30"/>
    </row>
    <row r="73" spans="1:6" x14ac:dyDescent="0.4">
      <c r="A73" s="29"/>
      <c r="F73" s="30"/>
    </row>
    <row r="74" spans="1:6" x14ac:dyDescent="0.4">
      <c r="A74" s="29"/>
      <c r="F74" s="30"/>
    </row>
    <row r="75" spans="1:6" x14ac:dyDescent="0.4">
      <c r="A75" s="29"/>
      <c r="F75" s="30"/>
    </row>
    <row r="76" spans="1:6" x14ac:dyDescent="0.4">
      <c r="A76" s="29"/>
      <c r="F76" s="30"/>
    </row>
    <row r="77" spans="1:6" x14ac:dyDescent="0.4">
      <c r="A77" s="29"/>
      <c r="F77" s="30"/>
    </row>
    <row r="78" spans="1:6" x14ac:dyDescent="0.4">
      <c r="A78" s="29"/>
      <c r="F78" s="30"/>
    </row>
    <row r="79" spans="1:6" x14ac:dyDescent="0.4">
      <c r="A79" s="29"/>
      <c r="F79" s="30"/>
    </row>
    <row r="80" spans="1:6" x14ac:dyDescent="0.4">
      <c r="A80" s="29"/>
      <c r="F80" s="30"/>
    </row>
    <row r="81" spans="1:6" x14ac:dyDescent="0.4">
      <c r="A81" s="29"/>
      <c r="F81" s="30"/>
    </row>
    <row r="82" spans="1:6" x14ac:dyDescent="0.4">
      <c r="A82" s="155" t="s">
        <v>253</v>
      </c>
      <c r="B82" s="155"/>
      <c r="C82" s="155"/>
      <c r="D82" s="155"/>
      <c r="E82" s="155"/>
      <c r="F82" s="155"/>
    </row>
    <row r="83" spans="1:6" x14ac:dyDescent="0.4">
      <c r="A83" s="29"/>
      <c r="F83" s="30"/>
    </row>
    <row r="84" spans="1:6" x14ac:dyDescent="0.4">
      <c r="A84" s="157" t="s">
        <v>249</v>
      </c>
      <c r="B84" s="157"/>
      <c r="C84" s="157"/>
      <c r="D84" s="157"/>
      <c r="E84" s="157"/>
      <c r="F84" s="157"/>
    </row>
    <row r="85" spans="1:6" x14ac:dyDescent="0.4">
      <c r="A85" s="3" t="s">
        <v>246</v>
      </c>
      <c r="B85" s="3" t="s">
        <v>247</v>
      </c>
      <c r="C85" s="3" t="s">
        <v>248</v>
      </c>
      <c r="D85" s="3" t="s">
        <v>250</v>
      </c>
      <c r="E85" s="3" t="s">
        <v>251</v>
      </c>
      <c r="F85" s="3" t="s">
        <v>252</v>
      </c>
    </row>
    <row r="86" spans="1:6" x14ac:dyDescent="0.4">
      <c r="A86" s="89">
        <f>'5. Hedging Strategy using F&amp;O'!B131</f>
        <v>3345.09</v>
      </c>
      <c r="B86" s="89">
        <f>'5. Hedging Strategy using F&amp;O'!C131</f>
        <v>-177092.99999999997</v>
      </c>
      <c r="C86" s="89">
        <f>'5. Hedging Strategy using F&amp;O'!D54</f>
        <v>174872.99999999994</v>
      </c>
      <c r="D86" s="89">
        <f>B86+C86</f>
        <v>-2220.0000000000291</v>
      </c>
      <c r="E86" s="89">
        <f>'5. Hedging Strategy using F&amp;O'!D131</f>
        <v>196472.99999999994</v>
      </c>
      <c r="F86" s="27">
        <f>E86+B86</f>
        <v>19379.999999999971</v>
      </c>
    </row>
    <row r="87" spans="1:6" x14ac:dyDescent="0.4">
      <c r="A87" s="89">
        <f>'5. Hedging Strategy using F&amp;O'!B132</f>
        <v>3384.444</v>
      </c>
      <c r="B87" s="89">
        <f>'5. Hedging Strategy using F&amp;O'!C132</f>
        <v>-165286.80000000005</v>
      </c>
      <c r="C87" s="89">
        <f>'5. Hedging Strategy using F&amp;O'!D55</f>
        <v>163066.80000000002</v>
      </c>
      <c r="D87" s="89">
        <f t="shared" ref="D87:D106" si="2">B87+C87</f>
        <v>-2220.0000000000291</v>
      </c>
      <c r="E87" s="89">
        <f>'5. Hedging Strategy using F&amp;O'!D132</f>
        <v>184666.80000000002</v>
      </c>
      <c r="F87" s="27">
        <f t="shared" ref="F87:F106" si="3">E87+B87</f>
        <v>19379.999999999971</v>
      </c>
    </row>
    <row r="88" spans="1:6" x14ac:dyDescent="0.4">
      <c r="A88" s="89">
        <f>'5. Hedging Strategy using F&amp;O'!B133</f>
        <v>3423.7980000000002</v>
      </c>
      <c r="B88" s="89">
        <f>'5. Hedging Strategy using F&amp;O'!C133</f>
        <v>-153480.59999999995</v>
      </c>
      <c r="C88" s="89">
        <f>'5. Hedging Strategy using F&amp;O'!D56</f>
        <v>151260.59999999992</v>
      </c>
      <c r="D88" s="89">
        <f t="shared" si="2"/>
        <v>-2220.0000000000291</v>
      </c>
      <c r="E88" s="89">
        <f>'5. Hedging Strategy using F&amp;O'!D133</f>
        <v>172860.59999999992</v>
      </c>
      <c r="F88" s="27">
        <f t="shared" si="3"/>
        <v>19379.999999999971</v>
      </c>
    </row>
    <row r="89" spans="1:6" x14ac:dyDescent="0.4">
      <c r="A89" s="89">
        <f>'5. Hedging Strategy using F&amp;O'!B134</f>
        <v>3463.152</v>
      </c>
      <c r="B89" s="89">
        <f>'5. Hedging Strategy using F&amp;O'!C134</f>
        <v>-141674.40000000002</v>
      </c>
      <c r="C89" s="89">
        <f>'5. Hedging Strategy using F&amp;O'!D57</f>
        <v>139454.39999999999</v>
      </c>
      <c r="D89" s="89">
        <f t="shared" si="2"/>
        <v>-2220.0000000000291</v>
      </c>
      <c r="E89" s="89">
        <f>'5. Hedging Strategy using F&amp;O'!D134</f>
        <v>161054.39999999999</v>
      </c>
      <c r="F89" s="27">
        <f t="shared" si="3"/>
        <v>19379.999999999971</v>
      </c>
    </row>
    <row r="90" spans="1:6" x14ac:dyDescent="0.4">
      <c r="A90" s="89">
        <f>'5. Hedging Strategy using F&amp;O'!B135</f>
        <v>3502.5060000000003</v>
      </c>
      <c r="B90" s="89">
        <f>'5. Hedging Strategy using F&amp;O'!C135</f>
        <v>-129868.19999999994</v>
      </c>
      <c r="C90" s="89">
        <f>'5. Hedging Strategy using F&amp;O'!D58</f>
        <v>127648.19999999991</v>
      </c>
      <c r="D90" s="89">
        <f t="shared" si="2"/>
        <v>-2220.0000000000291</v>
      </c>
      <c r="E90" s="89">
        <f>'5. Hedging Strategy using F&amp;O'!D135</f>
        <v>149248.1999999999</v>
      </c>
      <c r="F90" s="27">
        <f t="shared" si="3"/>
        <v>19379.999999999956</v>
      </c>
    </row>
    <row r="91" spans="1:6" x14ac:dyDescent="0.4">
      <c r="A91" s="89">
        <f>'5. Hedging Strategy using F&amp;O'!B136</f>
        <v>3541.86</v>
      </c>
      <c r="B91" s="89">
        <f>'5. Hedging Strategy using F&amp;O'!C136</f>
        <v>-118061.99999999999</v>
      </c>
      <c r="C91" s="89">
        <f>'5. Hedging Strategy using F&amp;O'!D59</f>
        <v>115841.99999999996</v>
      </c>
      <c r="D91" s="89">
        <f t="shared" si="2"/>
        <v>-2220.0000000000291</v>
      </c>
      <c r="E91" s="89">
        <f>'5. Hedging Strategy using F&amp;O'!D136</f>
        <v>137441.99999999997</v>
      </c>
      <c r="F91" s="27">
        <f t="shared" si="3"/>
        <v>19379.999999999985</v>
      </c>
    </row>
    <row r="92" spans="1:6" x14ac:dyDescent="0.4">
      <c r="A92" s="89">
        <f>'5. Hedging Strategy using F&amp;O'!B137</f>
        <v>3581.2139999999999</v>
      </c>
      <c r="B92" s="89">
        <f>'5. Hedging Strategy using F&amp;O'!C137</f>
        <v>-106255.80000000005</v>
      </c>
      <c r="C92" s="89">
        <f>'5. Hedging Strategy using F&amp;O'!D60</f>
        <v>104035.80000000002</v>
      </c>
      <c r="D92" s="89">
        <f t="shared" si="2"/>
        <v>-2220.0000000000291</v>
      </c>
      <c r="E92" s="89">
        <f>'5. Hedging Strategy using F&amp;O'!D137</f>
        <v>125635.80000000002</v>
      </c>
      <c r="F92" s="27">
        <f t="shared" si="3"/>
        <v>19379.999999999971</v>
      </c>
    </row>
    <row r="93" spans="1:6" x14ac:dyDescent="0.4">
      <c r="A93" s="89">
        <f>'5. Hedging Strategy using F&amp;O'!B138</f>
        <v>3620.5679999999998</v>
      </c>
      <c r="B93" s="89">
        <f>'5. Hedging Strategy using F&amp;O'!C138</f>
        <v>-94449.600000000093</v>
      </c>
      <c r="C93" s="89">
        <f>'5. Hedging Strategy using F&amp;O'!D61</f>
        <v>92229.600000000079</v>
      </c>
      <c r="D93" s="89">
        <f t="shared" si="2"/>
        <v>-2220.0000000000146</v>
      </c>
      <c r="E93" s="89">
        <f>'5. Hedging Strategy using F&amp;O'!D138</f>
        <v>113829.60000000008</v>
      </c>
      <c r="F93" s="27">
        <f t="shared" si="3"/>
        <v>19379.999999999985</v>
      </c>
    </row>
    <row r="94" spans="1:6" x14ac:dyDescent="0.4">
      <c r="A94" s="89">
        <f>'5. Hedging Strategy using F&amp;O'!B139</f>
        <v>3659.9219999999996</v>
      </c>
      <c r="B94" s="89">
        <f>'5. Hedging Strategy using F&amp;O'!C139</f>
        <v>-82643.400000000154</v>
      </c>
      <c r="C94" s="89">
        <f>'5. Hedging Strategy using F&amp;O'!D62</f>
        <v>80423.400000000125</v>
      </c>
      <c r="D94" s="89">
        <f t="shared" si="2"/>
        <v>-2220.0000000000291</v>
      </c>
      <c r="E94" s="89">
        <f>'5. Hedging Strategy using F&amp;O'!D139</f>
        <v>102023.40000000013</v>
      </c>
      <c r="F94" s="27">
        <f t="shared" si="3"/>
        <v>19379.999999999971</v>
      </c>
    </row>
    <row r="95" spans="1:6" x14ac:dyDescent="0.4">
      <c r="A95" s="89">
        <f>'5. Hedging Strategy using F&amp;O'!B140</f>
        <v>3699.2759999999994</v>
      </c>
      <c r="B95" s="89">
        <f>'5. Hedging Strategy using F&amp;O'!C140</f>
        <v>-70837.200000000215</v>
      </c>
      <c r="C95" s="89">
        <f>'5. Hedging Strategy using F&amp;O'!D63</f>
        <v>68617.200000000186</v>
      </c>
      <c r="D95" s="89">
        <f t="shared" si="2"/>
        <v>-2220.0000000000291</v>
      </c>
      <c r="E95" s="89">
        <f>'5. Hedging Strategy using F&amp;O'!D140</f>
        <v>90217.200000000186</v>
      </c>
      <c r="F95" s="27">
        <f t="shared" si="3"/>
        <v>19379.999999999971</v>
      </c>
    </row>
    <row r="96" spans="1:6" x14ac:dyDescent="0.4">
      <c r="A96" s="89">
        <f>'5. Hedging Strategy using F&amp;O'!B141</f>
        <v>3738.6299999999997</v>
      </c>
      <c r="B96" s="89">
        <f>'5. Hedging Strategy using F&amp;O'!C141</f>
        <v>-59031.000000000131</v>
      </c>
      <c r="C96" s="89">
        <f>'5. Hedging Strategy using F&amp;O'!D64</f>
        <v>56811.000000000102</v>
      </c>
      <c r="D96" s="89">
        <f t="shared" si="2"/>
        <v>-2220.0000000000291</v>
      </c>
      <c r="E96" s="89">
        <f>'5. Hedging Strategy using F&amp;O'!D141</f>
        <v>78411.000000000102</v>
      </c>
      <c r="F96" s="27">
        <f t="shared" si="3"/>
        <v>19379.999999999971</v>
      </c>
    </row>
    <row r="97" spans="1:6" x14ac:dyDescent="0.4">
      <c r="A97" s="89">
        <f>'5. Hedging Strategy using F&amp;O'!B142</f>
        <v>3777.9839999999999</v>
      </c>
      <c r="B97" s="89">
        <f>'5. Hedging Strategy using F&amp;O'!C142</f>
        <v>-47224.800000000047</v>
      </c>
      <c r="C97" s="89">
        <f>'5. Hedging Strategy using F&amp;O'!D65</f>
        <v>45004.800000000025</v>
      </c>
      <c r="D97" s="89">
        <f t="shared" si="2"/>
        <v>-2220.0000000000218</v>
      </c>
      <c r="E97" s="89">
        <f>'5. Hedging Strategy using F&amp;O'!D142</f>
        <v>66604.800000000017</v>
      </c>
      <c r="F97" s="27">
        <f t="shared" si="3"/>
        <v>19379.999999999971</v>
      </c>
    </row>
    <row r="98" spans="1:6" x14ac:dyDescent="0.4">
      <c r="A98" s="89">
        <f>'5. Hedging Strategy using F&amp;O'!B143</f>
        <v>3817.3380000000002</v>
      </c>
      <c r="B98" s="89">
        <f>'5. Hedging Strategy using F&amp;O'!C143</f>
        <v>-35418.599999999969</v>
      </c>
      <c r="C98" s="89">
        <f>'5. Hedging Strategy using F&amp;O'!D66</f>
        <v>33198.59999999994</v>
      </c>
      <c r="D98" s="89">
        <f t="shared" si="2"/>
        <v>-2220.0000000000291</v>
      </c>
      <c r="E98" s="89">
        <f>'5. Hedging Strategy using F&amp;O'!D143</f>
        <v>54798.59999999994</v>
      </c>
      <c r="F98" s="27">
        <f t="shared" si="3"/>
        <v>19379.999999999971</v>
      </c>
    </row>
    <row r="99" spans="1:6" x14ac:dyDescent="0.4">
      <c r="A99" s="89">
        <f>'5. Hedging Strategy using F&amp;O'!B144</f>
        <v>3856.692</v>
      </c>
      <c r="B99" s="89">
        <f>'5. Hedging Strategy using F&amp;O'!C144</f>
        <v>-23612.400000000023</v>
      </c>
      <c r="C99" s="89">
        <f>'5. Hedging Strategy using F&amp;O'!D67</f>
        <v>21392.399999999998</v>
      </c>
      <c r="D99" s="89">
        <f t="shared" si="2"/>
        <v>-2220.0000000000255</v>
      </c>
      <c r="E99" s="89">
        <f>'5. Hedging Strategy using F&amp;O'!D144</f>
        <v>42992.399999999994</v>
      </c>
      <c r="F99" s="27">
        <f t="shared" si="3"/>
        <v>19379.999999999971</v>
      </c>
    </row>
    <row r="100" spans="1:6" x14ac:dyDescent="0.4">
      <c r="A100" s="89">
        <f>'5. Hedging Strategy using F&amp;O'!B145</f>
        <v>3896.0460000000003</v>
      </c>
      <c r="B100" s="89">
        <f>'5. Hedging Strategy using F&amp;O'!C145</f>
        <v>-11806.199999999944</v>
      </c>
      <c r="C100" s="89">
        <f>'5. Hedging Strategy using F&amp;O'!D68</f>
        <v>9586.1999999999171</v>
      </c>
      <c r="D100" s="89">
        <f t="shared" si="2"/>
        <v>-2220.0000000000273</v>
      </c>
      <c r="E100" s="89">
        <f>'5. Hedging Strategy using F&amp;O'!D145</f>
        <v>31186.199999999917</v>
      </c>
      <c r="F100" s="27">
        <f t="shared" si="3"/>
        <v>19379.999999999971</v>
      </c>
    </row>
    <row r="101" spans="1:6" x14ac:dyDescent="0.4">
      <c r="A101" s="89">
        <f>'5. Hedging Strategy using F&amp;O'!B146</f>
        <v>3935.4</v>
      </c>
      <c r="B101" s="89">
        <f>'5. Hedging Strategy using F&amp;O'!C146</f>
        <v>0</v>
      </c>
      <c r="C101" s="89">
        <f>'5. Hedging Strategy using F&amp;O'!D69</f>
        <v>-2220.0000000000273</v>
      </c>
      <c r="D101" s="89">
        <f t="shared" si="2"/>
        <v>-2220.0000000000273</v>
      </c>
      <c r="E101" s="89">
        <f>'5. Hedging Strategy using F&amp;O'!D146</f>
        <v>19379.999999999971</v>
      </c>
      <c r="F101" s="27">
        <f t="shared" si="3"/>
        <v>19379.999999999971</v>
      </c>
    </row>
    <row r="102" spans="1:6" x14ac:dyDescent="0.4">
      <c r="A102" s="89">
        <f>'5. Hedging Strategy using F&amp;O'!B147</f>
        <v>3974.7539999999999</v>
      </c>
      <c r="B102" s="89">
        <f>'5. Hedging Strategy using F&amp;O'!C147</f>
        <v>11806.199999999944</v>
      </c>
      <c r="C102" s="89">
        <f>'5. Hedging Strategy using F&amp;O'!D70</f>
        <v>-14026.199999999972</v>
      </c>
      <c r="D102" s="89">
        <f t="shared" si="2"/>
        <v>-2220.0000000000273</v>
      </c>
      <c r="E102" s="89">
        <f>'5. Hedging Strategy using F&amp;O'!D147</f>
        <v>7573.8000000000284</v>
      </c>
      <c r="F102" s="27">
        <f t="shared" si="3"/>
        <v>19379.999999999971</v>
      </c>
    </row>
    <row r="103" spans="1:6" x14ac:dyDescent="0.4">
      <c r="A103" s="89">
        <f>'5. Hedging Strategy using F&amp;O'!B148</f>
        <v>4014.1080000000002</v>
      </c>
      <c r="B103" s="89">
        <f>'5. Hedging Strategy using F&amp;O'!C148</f>
        <v>23612.400000000023</v>
      </c>
      <c r="C103" s="89">
        <f>'5. Hedging Strategy using F&amp;O'!D71</f>
        <v>-25832.400000000052</v>
      </c>
      <c r="D103" s="89">
        <f t="shared" si="2"/>
        <v>-2220.0000000000291</v>
      </c>
      <c r="E103" s="89">
        <f>'5. Hedging Strategy using F&amp;O'!D148</f>
        <v>0</v>
      </c>
      <c r="F103" s="27">
        <f t="shared" si="3"/>
        <v>23612.400000000023</v>
      </c>
    </row>
    <row r="104" spans="1:6" x14ac:dyDescent="0.4">
      <c r="A104" s="89">
        <f>'5. Hedging Strategy using F&amp;O'!B149</f>
        <v>4053.462</v>
      </c>
      <c r="B104" s="89">
        <f>'5. Hedging Strategy using F&amp;O'!C149</f>
        <v>35418.599999999969</v>
      </c>
      <c r="C104" s="89">
        <f>'5. Hedging Strategy using F&amp;O'!D72</f>
        <v>-37638.6</v>
      </c>
      <c r="D104" s="89">
        <f t="shared" si="2"/>
        <v>-2220.0000000000291</v>
      </c>
      <c r="E104" s="89">
        <f>'5. Hedging Strategy using F&amp;O'!D149</f>
        <v>0</v>
      </c>
      <c r="F104" s="27">
        <f t="shared" si="3"/>
        <v>35418.599999999969</v>
      </c>
    </row>
    <row r="105" spans="1:6" x14ac:dyDescent="0.4">
      <c r="A105" s="89">
        <f>'5. Hedging Strategy using F&amp;O'!B150</f>
        <v>4092.8160000000003</v>
      </c>
      <c r="B105" s="89">
        <f>'5. Hedging Strategy using F&amp;O'!C150</f>
        <v>47224.800000000047</v>
      </c>
      <c r="C105" s="89">
        <f>'5. Hedging Strategy using F&amp;O'!D73</f>
        <v>-49444.800000000076</v>
      </c>
      <c r="D105" s="89">
        <f t="shared" si="2"/>
        <v>-2220.0000000000291</v>
      </c>
      <c r="E105" s="89">
        <f>'5. Hedging Strategy using F&amp;O'!D150</f>
        <v>0</v>
      </c>
      <c r="F105" s="27">
        <f t="shared" si="3"/>
        <v>47224.800000000047</v>
      </c>
    </row>
    <row r="106" spans="1:6" x14ac:dyDescent="0.4">
      <c r="A106" s="89">
        <f>'5. Hedging Strategy using F&amp;O'!B151</f>
        <v>4132.17</v>
      </c>
      <c r="B106" s="89">
        <f>'5. Hedging Strategy using F&amp;O'!C151</f>
        <v>59030.999999999993</v>
      </c>
      <c r="C106" s="89">
        <f>'5. Hedging Strategy using F&amp;O'!D74</f>
        <v>-61251.000000000022</v>
      </c>
      <c r="D106" s="89">
        <f t="shared" si="2"/>
        <v>-2220.0000000000291</v>
      </c>
      <c r="E106" s="89">
        <f>'5. Hedging Strategy using F&amp;O'!D151</f>
        <v>0</v>
      </c>
      <c r="F106" s="27">
        <f t="shared" si="3"/>
        <v>59030.999999999993</v>
      </c>
    </row>
    <row r="107" spans="1:6" x14ac:dyDescent="0.4">
      <c r="A107" s="89">
        <f>'5. Hedging Strategy using F&amp;O'!B152</f>
        <v>4171.5240000000003</v>
      </c>
      <c r="B107" s="89">
        <f>'5. Hedging Strategy using F&amp;O'!C152</f>
        <v>70837.20000000007</v>
      </c>
      <c r="C107" s="89">
        <f>'5. Hedging Strategy using F&amp;O'!D75</f>
        <v>-73057.200000000099</v>
      </c>
      <c r="D107" s="89">
        <f>B107+C107</f>
        <v>-2220.0000000000291</v>
      </c>
      <c r="E107" s="89">
        <f>'5. Hedging Strategy using F&amp;O'!D152</f>
        <v>0</v>
      </c>
      <c r="F107" s="27">
        <f>E107+B107</f>
        <v>70837.20000000007</v>
      </c>
    </row>
    <row r="108" spans="1:6" x14ac:dyDescent="0.4">
      <c r="A108" s="89">
        <f>'5. Hedging Strategy using F&amp;O'!B153</f>
        <v>4210.8780000000006</v>
      </c>
      <c r="B108" s="89">
        <f>'5. Hedging Strategy using F&amp;O'!C153</f>
        <v>82643.400000000154</v>
      </c>
      <c r="C108" s="89">
        <f>'5. Hedging Strategy using F&amp;O'!D76</f>
        <v>-84863.400000000183</v>
      </c>
      <c r="D108" s="89">
        <f t="shared" ref="D108:D116" si="4">B108+C108</f>
        <v>-2220.0000000000291</v>
      </c>
      <c r="E108" s="89">
        <f>'5. Hedging Strategy using F&amp;O'!D153</f>
        <v>0</v>
      </c>
      <c r="F108" s="27">
        <f t="shared" ref="F108:F116" si="5">E108+B108</f>
        <v>82643.400000000154</v>
      </c>
    </row>
    <row r="109" spans="1:6" x14ac:dyDescent="0.4">
      <c r="A109" s="89">
        <f>'5. Hedging Strategy using F&amp;O'!B154</f>
        <v>4250.232</v>
      </c>
      <c r="B109" s="89">
        <f>'5. Hedging Strategy using F&amp;O'!C154</f>
        <v>94449.599999999962</v>
      </c>
      <c r="C109" s="89">
        <f>'5. Hedging Strategy using F&amp;O'!D77</f>
        <v>-96669.599999999991</v>
      </c>
      <c r="D109" s="89">
        <f t="shared" si="4"/>
        <v>-2220.0000000000291</v>
      </c>
      <c r="E109" s="89">
        <f>'5. Hedging Strategy using F&amp;O'!D154</f>
        <v>0</v>
      </c>
      <c r="F109" s="27">
        <f t="shared" si="5"/>
        <v>94449.599999999962</v>
      </c>
    </row>
    <row r="110" spans="1:6" x14ac:dyDescent="0.4">
      <c r="A110" s="89">
        <f>'5. Hedging Strategy using F&amp;O'!B155</f>
        <v>4289.5860000000002</v>
      </c>
      <c r="B110" s="89">
        <f>'5. Hedging Strategy using F&amp;O'!C155</f>
        <v>106255.80000000005</v>
      </c>
      <c r="C110" s="89">
        <f>'5. Hedging Strategy using F&amp;O'!D78</f>
        <v>-108475.80000000008</v>
      </c>
      <c r="D110" s="89">
        <f t="shared" si="4"/>
        <v>-2220.0000000000291</v>
      </c>
      <c r="E110" s="89">
        <f>'5. Hedging Strategy using F&amp;O'!D155</f>
        <v>0</v>
      </c>
      <c r="F110" s="27">
        <f t="shared" si="5"/>
        <v>106255.80000000005</v>
      </c>
    </row>
    <row r="111" spans="1:6" x14ac:dyDescent="0.4">
      <c r="A111" s="89">
        <f>'5. Hedging Strategy using F&amp;O'!B156</f>
        <v>4328.9400000000005</v>
      </c>
      <c r="B111" s="89">
        <f>'5. Hedging Strategy using F&amp;O'!C156</f>
        <v>118062.00000000013</v>
      </c>
      <c r="C111" s="89">
        <f>'5. Hedging Strategy using F&amp;O'!D79</f>
        <v>-120282.00000000015</v>
      </c>
      <c r="D111" s="89">
        <f t="shared" si="4"/>
        <v>-2220.0000000000146</v>
      </c>
      <c r="E111" s="89">
        <f>'5. Hedging Strategy using F&amp;O'!D156</f>
        <v>0</v>
      </c>
      <c r="F111" s="27">
        <f t="shared" si="5"/>
        <v>118062.00000000013</v>
      </c>
    </row>
    <row r="112" spans="1:6" x14ac:dyDescent="0.4">
      <c r="A112" s="89">
        <f>'5. Hedging Strategy using F&amp;O'!B157</f>
        <v>4368.2940000000008</v>
      </c>
      <c r="B112" s="89">
        <f>'5. Hedging Strategy using F&amp;O'!C157</f>
        <v>129868.2000000002</v>
      </c>
      <c r="C112" s="89">
        <f>'5. Hedging Strategy using F&amp;O'!D80</f>
        <v>-132088.20000000024</v>
      </c>
      <c r="D112" s="89">
        <f t="shared" si="4"/>
        <v>-2220.0000000000437</v>
      </c>
      <c r="E112" s="89">
        <f>'5. Hedging Strategy using F&amp;O'!D157</f>
        <v>0</v>
      </c>
      <c r="F112" s="27">
        <f t="shared" si="5"/>
        <v>129868.2000000002</v>
      </c>
    </row>
    <row r="113" spans="1:6" x14ac:dyDescent="0.4">
      <c r="A113" s="89">
        <f>'5. Hedging Strategy using F&amp;O'!B158</f>
        <v>4407.6479999999965</v>
      </c>
      <c r="B113" s="89">
        <f>'5. Hedging Strategy using F&amp;O'!C158</f>
        <v>141674.39999999892</v>
      </c>
      <c r="C113" s="89">
        <f>'5. Hedging Strategy using F&amp;O'!D81</f>
        <v>-143894.39999999895</v>
      </c>
      <c r="D113" s="89">
        <f t="shared" si="4"/>
        <v>-2220.0000000000291</v>
      </c>
      <c r="E113" s="89">
        <f>'5. Hedging Strategy using F&amp;O'!D158</f>
        <v>0</v>
      </c>
      <c r="F113" s="27">
        <f t="shared" si="5"/>
        <v>141674.39999999892</v>
      </c>
    </row>
    <row r="114" spans="1:6" x14ac:dyDescent="0.4">
      <c r="A114" s="89">
        <f>'5. Hedging Strategy using F&amp;O'!B159</f>
        <v>4447.0019999999959</v>
      </c>
      <c r="B114" s="89">
        <f>'5. Hedging Strategy using F&amp;O'!C159</f>
        <v>153480.59999999873</v>
      </c>
      <c r="C114" s="89">
        <f>'5. Hedging Strategy using F&amp;O'!D82</f>
        <v>-155700.59999999875</v>
      </c>
      <c r="D114" s="89">
        <f t="shared" si="4"/>
        <v>-2220.0000000000291</v>
      </c>
      <c r="E114" s="89">
        <f>'5. Hedging Strategy using F&amp;O'!D159</f>
        <v>0</v>
      </c>
      <c r="F114" s="27">
        <f t="shared" si="5"/>
        <v>153480.59999999873</v>
      </c>
    </row>
    <row r="115" spans="1:6" x14ac:dyDescent="0.4">
      <c r="A115" s="89">
        <f>'5. Hedging Strategy using F&amp;O'!B160</f>
        <v>4486.3559999999961</v>
      </c>
      <c r="B115" s="89">
        <f>'5. Hedging Strategy using F&amp;O'!C160</f>
        <v>165286.79999999882</v>
      </c>
      <c r="C115" s="89">
        <f>'5. Hedging Strategy using F&amp;O'!D83</f>
        <v>-167506.79999999882</v>
      </c>
      <c r="D115" s="89">
        <f t="shared" si="4"/>
        <v>-2220</v>
      </c>
      <c r="E115" s="89">
        <f>'5. Hedging Strategy using F&amp;O'!D160</f>
        <v>0</v>
      </c>
      <c r="F115" s="27">
        <f t="shared" si="5"/>
        <v>165286.79999999882</v>
      </c>
    </row>
    <row r="116" spans="1:6" x14ac:dyDescent="0.4">
      <c r="A116" s="89">
        <f>'5. Hedging Strategy using F&amp;O'!B161</f>
        <v>4525.7099999999964</v>
      </c>
      <c r="B116" s="89">
        <f>'5. Hedging Strategy using F&amp;O'!C161</f>
        <v>177092.99999999889</v>
      </c>
      <c r="C116" s="89">
        <f>'5. Hedging Strategy using F&amp;O'!D84</f>
        <v>-179312.99999999892</v>
      </c>
      <c r="D116" s="89">
        <f t="shared" si="4"/>
        <v>-2220.0000000000291</v>
      </c>
      <c r="E116" s="89">
        <f>'5. Hedging Strategy using F&amp;O'!D161</f>
        <v>0</v>
      </c>
      <c r="F116" s="27">
        <f t="shared" si="5"/>
        <v>177092.99999999889</v>
      </c>
    </row>
    <row r="117" spans="1:6" x14ac:dyDescent="0.4">
      <c r="A117" s="29"/>
      <c r="F117" s="30"/>
    </row>
    <row r="118" spans="1:6" x14ac:dyDescent="0.4">
      <c r="A118" s="29"/>
      <c r="F118" s="30"/>
    </row>
    <row r="119" spans="1:6" x14ac:dyDescent="0.4">
      <c r="A119" s="29"/>
      <c r="F119" s="30"/>
    </row>
    <row r="120" spans="1:6" x14ac:dyDescent="0.4">
      <c r="A120" s="29"/>
      <c r="F120" s="30"/>
    </row>
    <row r="121" spans="1:6" x14ac:dyDescent="0.4">
      <c r="A121" s="29"/>
      <c r="F121" s="30"/>
    </row>
    <row r="122" spans="1:6" x14ac:dyDescent="0.4">
      <c r="A122" s="29"/>
      <c r="F122" s="30"/>
    </row>
    <row r="123" spans="1:6" x14ac:dyDescent="0.4">
      <c r="A123" s="29"/>
      <c r="F123" s="30"/>
    </row>
    <row r="124" spans="1:6" x14ac:dyDescent="0.4">
      <c r="A124" s="29"/>
      <c r="F124" s="30"/>
    </row>
    <row r="125" spans="1:6" x14ac:dyDescent="0.4">
      <c r="A125" s="29"/>
      <c r="F125" s="30"/>
    </row>
    <row r="126" spans="1:6" x14ac:dyDescent="0.4">
      <c r="A126" s="29"/>
      <c r="F126" s="30"/>
    </row>
    <row r="127" spans="1:6" x14ac:dyDescent="0.4">
      <c r="A127" s="29"/>
      <c r="F127" s="30"/>
    </row>
    <row r="128" spans="1:6" x14ac:dyDescent="0.4">
      <c r="A128" s="29"/>
      <c r="F128" s="30"/>
    </row>
    <row r="129" spans="1:6" x14ac:dyDescent="0.4">
      <c r="A129" s="29"/>
      <c r="F129" s="30"/>
    </row>
    <row r="130" spans="1:6" x14ac:dyDescent="0.4">
      <c r="A130" s="29"/>
      <c r="F130" s="30"/>
    </row>
    <row r="131" spans="1:6" x14ac:dyDescent="0.4">
      <c r="A131" s="29"/>
      <c r="F131" s="30"/>
    </row>
    <row r="132" spans="1:6" x14ac:dyDescent="0.4">
      <c r="A132" s="29"/>
      <c r="F132" s="30"/>
    </row>
    <row r="133" spans="1:6" x14ac:dyDescent="0.4">
      <c r="A133" s="29"/>
      <c r="F133" s="30"/>
    </row>
    <row r="134" spans="1:6" x14ac:dyDescent="0.4">
      <c r="A134" s="29"/>
      <c r="F134" s="30"/>
    </row>
    <row r="135" spans="1:6" x14ac:dyDescent="0.4">
      <c r="A135" s="29"/>
      <c r="F135" s="30"/>
    </row>
    <row r="136" spans="1:6" x14ac:dyDescent="0.4">
      <c r="A136" s="29"/>
      <c r="F136" s="30"/>
    </row>
    <row r="137" spans="1:6" x14ac:dyDescent="0.4">
      <c r="A137" s="29"/>
      <c r="F137" s="30"/>
    </row>
    <row r="138" spans="1:6" x14ac:dyDescent="0.4">
      <c r="A138" s="29"/>
      <c r="F138" s="30"/>
    </row>
    <row r="139" spans="1:6" x14ac:dyDescent="0.4">
      <c r="A139" s="29"/>
      <c r="F139" s="30"/>
    </row>
    <row r="140" spans="1:6" x14ac:dyDescent="0.4">
      <c r="A140" s="29"/>
      <c r="F140" s="30"/>
    </row>
    <row r="141" spans="1:6" x14ac:dyDescent="0.4">
      <c r="A141" s="29"/>
      <c r="F141" s="30"/>
    </row>
    <row r="142" spans="1:6" x14ac:dyDescent="0.4">
      <c r="A142" s="29"/>
      <c r="F142" s="30"/>
    </row>
    <row r="143" spans="1:6" x14ac:dyDescent="0.4">
      <c r="A143" s="29"/>
      <c r="F143" s="30"/>
    </row>
    <row r="144" spans="1:6" x14ac:dyDescent="0.4">
      <c r="A144" s="29"/>
      <c r="F144" s="30"/>
    </row>
    <row r="145" spans="1:6" x14ac:dyDescent="0.4">
      <c r="A145" s="29"/>
      <c r="F145" s="30"/>
    </row>
    <row r="146" spans="1:6" x14ac:dyDescent="0.4">
      <c r="A146" s="29"/>
      <c r="F146" s="30"/>
    </row>
    <row r="147" spans="1:6" x14ac:dyDescent="0.4">
      <c r="A147" s="29"/>
      <c r="F147" s="30"/>
    </row>
    <row r="148" spans="1:6" x14ac:dyDescent="0.4">
      <c r="A148" s="29"/>
      <c r="F148" s="30"/>
    </row>
    <row r="149" spans="1:6" x14ac:dyDescent="0.4">
      <c r="A149" s="29"/>
      <c r="F149" s="30"/>
    </row>
    <row r="150" spans="1:6" x14ac:dyDescent="0.4">
      <c r="A150" s="29"/>
      <c r="F150" s="30"/>
    </row>
    <row r="151" spans="1:6" x14ac:dyDescent="0.4">
      <c r="A151" s="29"/>
      <c r="F151" s="30"/>
    </row>
    <row r="152" spans="1:6" x14ac:dyDescent="0.4">
      <c r="A152" s="29"/>
      <c r="F152" s="30"/>
    </row>
    <row r="153" spans="1:6" x14ac:dyDescent="0.4">
      <c r="A153" s="29"/>
      <c r="F153" s="30"/>
    </row>
    <row r="154" spans="1:6" x14ac:dyDescent="0.4">
      <c r="A154" s="29"/>
      <c r="F154" s="30"/>
    </row>
    <row r="155" spans="1:6" x14ac:dyDescent="0.4">
      <c r="A155" s="29"/>
      <c r="F155" s="30"/>
    </row>
    <row r="156" spans="1:6" x14ac:dyDescent="0.4">
      <c r="A156" s="29"/>
      <c r="F156" s="30"/>
    </row>
    <row r="157" spans="1:6" x14ac:dyDescent="0.4">
      <c r="A157" s="29"/>
      <c r="F157" s="30"/>
    </row>
    <row r="158" spans="1:6" x14ac:dyDescent="0.4">
      <c r="A158" s="29"/>
      <c r="F158" s="30"/>
    </row>
    <row r="159" spans="1:6" x14ac:dyDescent="0.4">
      <c r="A159" s="29"/>
      <c r="F159" s="30"/>
    </row>
    <row r="160" spans="1:6" x14ac:dyDescent="0.4">
      <c r="A160" s="31"/>
      <c r="B160" s="32"/>
      <c r="C160" s="32"/>
      <c r="D160" s="32"/>
      <c r="E160" s="32"/>
      <c r="F160" s="33"/>
    </row>
    <row r="161" spans="1:6" x14ac:dyDescent="0.4">
      <c r="A161" s="29"/>
      <c r="F161" s="30"/>
    </row>
    <row r="162" spans="1:6" x14ac:dyDescent="0.4">
      <c r="A162" s="155" t="s">
        <v>258</v>
      </c>
      <c r="B162" s="155"/>
      <c r="C162" s="155"/>
      <c r="D162" s="155"/>
      <c r="E162" s="155"/>
      <c r="F162" s="155"/>
    </row>
    <row r="163" spans="1:6" x14ac:dyDescent="0.4">
      <c r="A163" s="3" t="s">
        <v>68</v>
      </c>
      <c r="B163" s="3" t="s">
        <v>194</v>
      </c>
      <c r="C163" s="3" t="s">
        <v>254</v>
      </c>
      <c r="D163" s="3" t="s">
        <v>255</v>
      </c>
      <c r="E163" s="3" t="s">
        <v>256</v>
      </c>
      <c r="F163" s="3" t="s">
        <v>257</v>
      </c>
    </row>
    <row r="164" spans="1:6" x14ac:dyDescent="0.4">
      <c r="A164" s="1" t="s">
        <v>6</v>
      </c>
      <c r="B164" s="1" t="s">
        <v>50</v>
      </c>
      <c r="C164" s="1" t="s">
        <v>260</v>
      </c>
      <c r="D164" s="1" t="s">
        <v>262</v>
      </c>
      <c r="E164" s="89">
        <v>0</v>
      </c>
      <c r="F164" s="89">
        <v>0</v>
      </c>
    </row>
    <row r="165" spans="1:6" x14ac:dyDescent="0.4">
      <c r="A165" s="1" t="s">
        <v>6</v>
      </c>
      <c r="B165" s="1" t="s">
        <v>259</v>
      </c>
      <c r="C165" s="1" t="s">
        <v>261</v>
      </c>
      <c r="D165" s="1" t="s">
        <v>263</v>
      </c>
      <c r="E165" s="89">
        <v>159.30000000000001</v>
      </c>
      <c r="F165" s="89">
        <v>46500</v>
      </c>
    </row>
    <row r="166" spans="1:6" x14ac:dyDescent="0.4">
      <c r="A166" s="1" t="s">
        <v>7</v>
      </c>
      <c r="B166" s="1" t="s">
        <v>50</v>
      </c>
      <c r="C166" s="1" t="s">
        <v>260</v>
      </c>
      <c r="D166" s="1" t="s">
        <v>262</v>
      </c>
      <c r="E166" s="89">
        <v>0</v>
      </c>
      <c r="F166" s="89">
        <v>0</v>
      </c>
    </row>
    <row r="167" spans="1:6" x14ac:dyDescent="0.4">
      <c r="A167" s="1" t="s">
        <v>7</v>
      </c>
      <c r="B167" s="1" t="s">
        <v>259</v>
      </c>
      <c r="C167" s="1" t="s">
        <v>261</v>
      </c>
      <c r="D167" s="1" t="s">
        <v>264</v>
      </c>
      <c r="E167" s="89">
        <v>4075.3</v>
      </c>
      <c r="F167" s="89">
        <v>22590</v>
      </c>
    </row>
    <row r="168" spans="1:6" x14ac:dyDescent="0.4">
      <c r="A168" s="29"/>
      <c r="F168" s="30"/>
    </row>
    <row r="169" spans="1:6" x14ac:dyDescent="0.4">
      <c r="A169" s="155" t="s">
        <v>265</v>
      </c>
      <c r="B169" s="155"/>
      <c r="C169" s="155"/>
      <c r="D169" s="155"/>
      <c r="E169" s="155"/>
      <c r="F169" s="155"/>
    </row>
    <row r="170" spans="1:6" x14ac:dyDescent="0.4">
      <c r="A170" s="29" t="s">
        <v>266</v>
      </c>
      <c r="F170" s="30"/>
    </row>
    <row r="171" spans="1:6" x14ac:dyDescent="0.4">
      <c r="A171" s="29" t="s">
        <v>267</v>
      </c>
      <c r="F171" s="30"/>
    </row>
    <row r="172" spans="1:6" x14ac:dyDescent="0.4">
      <c r="A172" s="31" t="s">
        <v>268</v>
      </c>
      <c r="B172" s="32"/>
      <c r="C172" s="32"/>
      <c r="D172" s="32"/>
      <c r="E172" s="32"/>
      <c r="F172" s="33"/>
    </row>
  </sheetData>
  <mergeCells count="7">
    <mergeCell ref="A162:F162"/>
    <mergeCell ref="A169:F169"/>
    <mergeCell ref="A1:F1"/>
    <mergeCell ref="A3:F3"/>
    <mergeCell ref="A82:F82"/>
    <mergeCell ref="A84:F84"/>
    <mergeCell ref="A5:F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1720-CD8F-408B-B5C2-DA2092520B96}">
  <sheetPr>
    <tabColor rgb="FF92D050"/>
  </sheetPr>
  <dimension ref="A1:F433"/>
  <sheetViews>
    <sheetView showGridLines="0" workbookViewId="0">
      <selection activeCell="H3" sqref="H3"/>
    </sheetView>
  </sheetViews>
  <sheetFormatPr defaultRowHeight="13.15" x14ac:dyDescent="0.4"/>
  <cols>
    <col min="1" max="1" width="26.640625" style="14" customWidth="1"/>
    <col min="2" max="2" width="24.5" style="14" bestFit="1" customWidth="1"/>
    <col min="3" max="3" width="24" style="14" bestFit="1" customWidth="1"/>
    <col min="4" max="4" width="47.35546875" style="14" customWidth="1"/>
    <col min="5" max="5" width="25.640625" style="14" customWidth="1"/>
    <col min="6" max="6" width="31.92578125" style="14" customWidth="1"/>
    <col min="7" max="16384" width="9.140625" style="14"/>
  </cols>
  <sheetData>
    <row r="1" spans="1:6" ht="19.899999999999999" x14ac:dyDescent="0.4">
      <c r="A1" s="158" t="s">
        <v>309</v>
      </c>
      <c r="B1" s="158"/>
      <c r="C1" s="158"/>
      <c r="D1" s="158"/>
      <c r="E1" s="158"/>
      <c r="F1" s="158"/>
    </row>
    <row r="2" spans="1:6" x14ac:dyDescent="0.4">
      <c r="A2" s="15"/>
      <c r="B2" s="182"/>
      <c r="C2" s="182"/>
      <c r="D2" s="182"/>
      <c r="E2" s="182"/>
      <c r="F2" s="16"/>
    </row>
    <row r="3" spans="1:6" x14ac:dyDescent="0.4">
      <c r="A3" s="174" t="s">
        <v>310</v>
      </c>
      <c r="B3" s="174"/>
      <c r="C3" s="174"/>
      <c r="D3" s="174"/>
      <c r="E3" s="174"/>
      <c r="F3" s="174"/>
    </row>
    <row r="4" spans="1:6" x14ac:dyDescent="0.4">
      <c r="A4" s="145" t="s">
        <v>343</v>
      </c>
      <c r="B4" s="181"/>
      <c r="C4" s="181"/>
      <c r="D4" s="181"/>
      <c r="E4" s="181"/>
      <c r="F4" s="146"/>
    </row>
    <row r="5" spans="1:6" x14ac:dyDescent="0.4">
      <c r="A5" s="145"/>
      <c r="B5" s="181"/>
      <c r="C5" s="181"/>
      <c r="D5" s="181"/>
      <c r="E5" s="181"/>
      <c r="F5" s="146"/>
    </row>
    <row r="6" spans="1:6" x14ac:dyDescent="0.4">
      <c r="A6" s="15"/>
      <c r="B6" s="182"/>
      <c r="C6" s="182"/>
      <c r="D6" s="182"/>
      <c r="E6" s="182"/>
      <c r="F6" s="16"/>
    </row>
    <row r="7" spans="1:6" x14ac:dyDescent="0.4">
      <c r="A7" s="174" t="s">
        <v>314</v>
      </c>
      <c r="B7" s="174"/>
      <c r="C7" s="174"/>
      <c r="D7" s="174"/>
      <c r="E7" s="174"/>
      <c r="F7" s="174"/>
    </row>
    <row r="8" spans="1:6" x14ac:dyDescent="0.4">
      <c r="A8" s="22" t="s">
        <v>115</v>
      </c>
      <c r="B8" s="22" t="s">
        <v>6</v>
      </c>
      <c r="C8" s="22" t="s">
        <v>7</v>
      </c>
      <c r="D8" s="182"/>
      <c r="E8" s="182"/>
      <c r="F8" s="16"/>
    </row>
    <row r="9" spans="1:6" x14ac:dyDescent="0.4">
      <c r="A9" s="23" t="s">
        <v>177</v>
      </c>
      <c r="B9" s="78">
        <v>180</v>
      </c>
      <c r="C9" s="78">
        <v>2600</v>
      </c>
      <c r="D9" s="182"/>
      <c r="E9" s="182"/>
      <c r="F9" s="16"/>
    </row>
    <row r="10" spans="1:6" x14ac:dyDescent="0.4">
      <c r="A10" s="23" t="s">
        <v>188</v>
      </c>
      <c r="B10" s="78">
        <f>'4. Market Data (28.10.2025)'!B13</f>
        <v>140.28</v>
      </c>
      <c r="C10" s="78">
        <f>'4. Market Data (28.10.2025)'!B76</f>
        <v>3935.4</v>
      </c>
      <c r="D10" s="182"/>
      <c r="E10" s="182"/>
      <c r="F10" s="16"/>
    </row>
    <row r="11" spans="1:6" x14ac:dyDescent="0.4">
      <c r="A11" s="23" t="s">
        <v>313</v>
      </c>
      <c r="B11" s="78">
        <f>'4. Market Data (28.10.2025)'!A24</f>
        <v>150</v>
      </c>
      <c r="C11" s="78">
        <f>'4. Market Data (28.10.2025)'!A86</f>
        <v>3880</v>
      </c>
      <c r="D11" s="182"/>
      <c r="E11" s="182"/>
      <c r="F11" s="16"/>
    </row>
    <row r="12" spans="1:6" x14ac:dyDescent="0.4">
      <c r="A12" s="23" t="s">
        <v>311</v>
      </c>
      <c r="B12" s="78">
        <f>'4. Market Data (28.10.2025)'!B24</f>
        <v>0.05</v>
      </c>
      <c r="C12" s="78">
        <f>'4. Market Data (28.10.2025)'!B86</f>
        <v>46.3</v>
      </c>
      <c r="D12" s="182"/>
      <c r="E12" s="182"/>
      <c r="F12" s="16"/>
    </row>
    <row r="13" spans="1:6" x14ac:dyDescent="0.4">
      <c r="A13" s="23" t="s">
        <v>312</v>
      </c>
      <c r="B13" s="78">
        <f>'4. Market Data (28.10.2025)'!A24</f>
        <v>150</v>
      </c>
      <c r="C13" s="78">
        <f>'4. Market Data (28.10.2025)'!A87</f>
        <v>4000</v>
      </c>
      <c r="D13" s="182"/>
      <c r="E13" s="182"/>
      <c r="F13" s="16"/>
    </row>
    <row r="14" spans="1:6" x14ac:dyDescent="0.4">
      <c r="A14" s="23" t="s">
        <v>190</v>
      </c>
      <c r="B14" s="78">
        <f>'4. Market Data (28.10.2025)'!C24</f>
        <v>9.3000000000000007</v>
      </c>
      <c r="C14" s="78">
        <f>'4. Market Data (28.10.2025)'!C87</f>
        <v>75.3</v>
      </c>
      <c r="D14" s="182"/>
      <c r="E14" s="182"/>
      <c r="F14" s="16"/>
    </row>
    <row r="15" spans="1:6" x14ac:dyDescent="0.4">
      <c r="A15" s="23" t="s">
        <v>169</v>
      </c>
      <c r="B15" s="71">
        <f>'4. Market Data (28.10.2025)'!B18</f>
        <v>5000</v>
      </c>
      <c r="C15" s="71">
        <f>'4. Market Data (28.10.2025)'!B81</f>
        <v>150</v>
      </c>
      <c r="D15" s="182"/>
      <c r="E15" s="182"/>
      <c r="F15" s="16"/>
    </row>
    <row r="16" spans="1:6" x14ac:dyDescent="0.4">
      <c r="A16" s="23" t="s">
        <v>331</v>
      </c>
      <c r="B16" s="71">
        <f>'4. Market Data (28.10.2025)'!B17/'4. Market Data (28.10.2025)'!B18</f>
        <v>1</v>
      </c>
      <c r="C16" s="71">
        <f>'4. Market Data (28.10.2025)'!B80/'4. Market Data (28.10.2025)'!B81</f>
        <v>2</v>
      </c>
      <c r="D16" s="182"/>
      <c r="E16" s="182"/>
      <c r="F16" s="16"/>
    </row>
    <row r="17" spans="1:6" x14ac:dyDescent="0.4">
      <c r="A17" s="15"/>
      <c r="B17" s="182"/>
      <c r="C17" s="182"/>
      <c r="D17" s="182"/>
      <c r="E17" s="182"/>
      <c r="F17" s="16"/>
    </row>
    <row r="18" spans="1:6" x14ac:dyDescent="0.4">
      <c r="A18" s="174" t="s">
        <v>315</v>
      </c>
      <c r="B18" s="174"/>
      <c r="C18" s="174"/>
      <c r="D18" s="174"/>
      <c r="E18" s="174"/>
      <c r="F18" s="174"/>
    </row>
    <row r="19" spans="1:6" x14ac:dyDescent="0.4">
      <c r="A19" s="184" t="s">
        <v>344</v>
      </c>
      <c r="B19" s="185"/>
      <c r="C19" s="185"/>
      <c r="D19" s="185"/>
      <c r="E19" s="185"/>
      <c r="F19" s="186"/>
    </row>
    <row r="20" spans="1:6" x14ac:dyDescent="0.4">
      <c r="A20" s="15"/>
      <c r="B20" s="182"/>
      <c r="C20" s="182"/>
      <c r="D20" s="182"/>
      <c r="E20" s="182"/>
      <c r="F20" s="16"/>
    </row>
    <row r="21" spans="1:6" x14ac:dyDescent="0.4">
      <c r="A21" s="22" t="s">
        <v>316</v>
      </c>
      <c r="B21" s="22" t="s">
        <v>317</v>
      </c>
      <c r="C21" s="22" t="s">
        <v>147</v>
      </c>
      <c r="D21" s="182"/>
      <c r="E21" s="182"/>
      <c r="F21" s="16"/>
    </row>
    <row r="22" spans="1:6" x14ac:dyDescent="0.4">
      <c r="A22" s="23" t="s">
        <v>318</v>
      </c>
      <c r="B22" s="23" t="s">
        <v>319</v>
      </c>
      <c r="C22" s="23" t="s">
        <v>321</v>
      </c>
      <c r="D22" s="182"/>
      <c r="E22" s="182"/>
      <c r="F22" s="16"/>
    </row>
    <row r="23" spans="1:6" x14ac:dyDescent="0.4">
      <c r="A23" s="23" t="s">
        <v>51</v>
      </c>
      <c r="B23" s="23" t="s">
        <v>320</v>
      </c>
      <c r="C23" s="23" t="s">
        <v>322</v>
      </c>
      <c r="D23" s="182"/>
      <c r="E23" s="182"/>
      <c r="F23" s="16"/>
    </row>
    <row r="24" spans="1:6" x14ac:dyDescent="0.4">
      <c r="A24" s="15"/>
      <c r="B24" s="182"/>
      <c r="C24" s="182"/>
      <c r="D24" s="182"/>
      <c r="E24" s="182"/>
      <c r="F24" s="16"/>
    </row>
    <row r="25" spans="1:6" x14ac:dyDescent="0.4">
      <c r="A25" s="15"/>
      <c r="B25" s="182"/>
      <c r="C25" s="182"/>
      <c r="D25" s="182"/>
      <c r="E25" s="182"/>
      <c r="F25" s="16"/>
    </row>
    <row r="26" spans="1:6" x14ac:dyDescent="0.4">
      <c r="A26" s="22" t="s">
        <v>68</v>
      </c>
      <c r="B26" s="22" t="s">
        <v>323</v>
      </c>
      <c r="C26" s="22" t="s">
        <v>324</v>
      </c>
      <c r="D26" s="182"/>
      <c r="E26" s="182"/>
      <c r="F26" s="16"/>
    </row>
    <row r="27" spans="1:6" x14ac:dyDescent="0.4">
      <c r="A27" s="23" t="s">
        <v>6</v>
      </c>
      <c r="B27" s="78">
        <f>B11+B12</f>
        <v>150.05000000000001</v>
      </c>
      <c r="C27" s="78">
        <f>B13-B14</f>
        <v>140.69999999999999</v>
      </c>
      <c r="D27" s="182"/>
      <c r="E27" s="182"/>
      <c r="F27" s="16"/>
    </row>
    <row r="28" spans="1:6" x14ac:dyDescent="0.4">
      <c r="A28" s="23" t="s">
        <v>7</v>
      </c>
      <c r="B28" s="78">
        <f>C11+C12</f>
        <v>3926.3</v>
      </c>
      <c r="C28" s="78">
        <f>C13-C14</f>
        <v>3924.7</v>
      </c>
      <c r="D28" s="182"/>
      <c r="E28" s="182"/>
      <c r="F28" s="16"/>
    </row>
    <row r="29" spans="1:6" x14ac:dyDescent="0.4">
      <c r="A29" s="15"/>
      <c r="B29" s="182"/>
      <c r="C29" s="182"/>
      <c r="D29" s="182"/>
      <c r="E29" s="182"/>
      <c r="F29" s="16"/>
    </row>
    <row r="30" spans="1:6" x14ac:dyDescent="0.4">
      <c r="A30" s="174" t="s">
        <v>325</v>
      </c>
      <c r="B30" s="174"/>
      <c r="C30" s="174"/>
      <c r="D30" s="174"/>
      <c r="E30" s="174"/>
      <c r="F30" s="174"/>
    </row>
    <row r="31" spans="1:6" x14ac:dyDescent="0.4">
      <c r="A31" s="15"/>
      <c r="B31" s="182"/>
      <c r="C31" s="182"/>
      <c r="D31" s="182"/>
      <c r="E31" s="182"/>
      <c r="F31" s="16"/>
    </row>
    <row r="32" spans="1:6" x14ac:dyDescent="0.4">
      <c r="A32" s="175" t="s">
        <v>6</v>
      </c>
      <c r="B32" s="175"/>
      <c r="C32" s="175"/>
      <c r="D32" s="182"/>
      <c r="E32" s="182"/>
      <c r="F32" s="16"/>
    </row>
    <row r="33" spans="1:6" x14ac:dyDescent="0.4">
      <c r="A33" s="22" t="s">
        <v>188</v>
      </c>
      <c r="B33" s="22" t="s">
        <v>326</v>
      </c>
      <c r="C33" s="22" t="s">
        <v>327</v>
      </c>
      <c r="D33" s="182"/>
      <c r="E33" s="182"/>
      <c r="F33" s="16"/>
    </row>
    <row r="34" spans="1:6" x14ac:dyDescent="0.4">
      <c r="A34" s="78">
        <v>120</v>
      </c>
      <c r="B34" s="78">
        <f>MAX(A34-$B$11,0)*$B$15*$B$16-($B$12*$B$15*$B$16)</f>
        <v>-250</v>
      </c>
      <c r="C34" s="78">
        <f>MAX($B$13-A34,0)*$B$15*$B$16-($B$14*$B$15*$B$16)</f>
        <v>103500</v>
      </c>
      <c r="D34" s="182"/>
      <c r="E34" s="182"/>
      <c r="F34" s="16"/>
    </row>
    <row r="35" spans="1:6" x14ac:dyDescent="0.4">
      <c r="A35" s="78">
        <v>122</v>
      </c>
      <c r="B35" s="78">
        <f t="shared" ref="B35:B71" si="0">MAX(A35-$B$11,0)*$B$15*$B$16-($B$12*$B$15*$B$16)</f>
        <v>-250</v>
      </c>
      <c r="C35" s="78">
        <f t="shared" ref="C35:C64" si="1">MAX($B$13-A35,0)*$B$15*$B$16-($B$14*$B$15*$B$16)</f>
        <v>93500</v>
      </c>
      <c r="D35" s="182"/>
      <c r="E35" s="182"/>
      <c r="F35" s="16"/>
    </row>
    <row r="36" spans="1:6" x14ac:dyDescent="0.4">
      <c r="A36" s="78">
        <v>124</v>
      </c>
      <c r="B36" s="78">
        <f t="shared" si="0"/>
        <v>-250</v>
      </c>
      <c r="C36" s="78">
        <f t="shared" si="1"/>
        <v>83500</v>
      </c>
      <c r="D36" s="182"/>
      <c r="E36" s="182"/>
      <c r="F36" s="16"/>
    </row>
    <row r="37" spans="1:6" x14ac:dyDescent="0.4">
      <c r="A37" s="78">
        <v>126</v>
      </c>
      <c r="B37" s="78">
        <f t="shared" si="0"/>
        <v>-250</v>
      </c>
      <c r="C37" s="78">
        <f t="shared" si="1"/>
        <v>73500</v>
      </c>
      <c r="D37" s="182"/>
      <c r="E37" s="182"/>
      <c r="F37" s="16"/>
    </row>
    <row r="38" spans="1:6" x14ac:dyDescent="0.4">
      <c r="A38" s="78">
        <v>128</v>
      </c>
      <c r="B38" s="78">
        <f t="shared" si="0"/>
        <v>-250</v>
      </c>
      <c r="C38" s="78">
        <f t="shared" si="1"/>
        <v>63500</v>
      </c>
      <c r="D38" s="182"/>
      <c r="E38" s="182"/>
      <c r="F38" s="16"/>
    </row>
    <row r="39" spans="1:6" x14ac:dyDescent="0.4">
      <c r="A39" s="78">
        <v>130</v>
      </c>
      <c r="B39" s="78">
        <f t="shared" si="0"/>
        <v>-250</v>
      </c>
      <c r="C39" s="78">
        <f t="shared" si="1"/>
        <v>53500</v>
      </c>
      <c r="D39" s="182"/>
      <c r="E39" s="182"/>
      <c r="F39" s="16"/>
    </row>
    <row r="40" spans="1:6" x14ac:dyDescent="0.4">
      <c r="A40" s="78">
        <v>132</v>
      </c>
      <c r="B40" s="78">
        <f t="shared" si="0"/>
        <v>-250</v>
      </c>
      <c r="C40" s="78">
        <f t="shared" si="1"/>
        <v>43500</v>
      </c>
      <c r="D40" s="182"/>
      <c r="E40" s="182"/>
      <c r="F40" s="16"/>
    </row>
    <row r="41" spans="1:6" x14ac:dyDescent="0.4">
      <c r="A41" s="78">
        <v>134</v>
      </c>
      <c r="B41" s="78">
        <f t="shared" si="0"/>
        <v>-250</v>
      </c>
      <c r="C41" s="78">
        <f t="shared" si="1"/>
        <v>33500</v>
      </c>
      <c r="D41" s="182"/>
      <c r="E41" s="182"/>
      <c r="F41" s="16"/>
    </row>
    <row r="42" spans="1:6" x14ac:dyDescent="0.4">
      <c r="A42" s="78">
        <v>136</v>
      </c>
      <c r="B42" s="78">
        <f t="shared" si="0"/>
        <v>-250</v>
      </c>
      <c r="C42" s="78">
        <f t="shared" si="1"/>
        <v>23500</v>
      </c>
      <c r="D42" s="182"/>
      <c r="E42" s="182"/>
      <c r="F42" s="16"/>
    </row>
    <row r="43" spans="1:6" x14ac:dyDescent="0.4">
      <c r="A43" s="78">
        <v>138</v>
      </c>
      <c r="B43" s="78">
        <f t="shared" si="0"/>
        <v>-250</v>
      </c>
      <c r="C43" s="78">
        <f t="shared" si="1"/>
        <v>13500</v>
      </c>
      <c r="D43" s="182"/>
      <c r="E43" s="182"/>
      <c r="F43" s="16"/>
    </row>
    <row r="44" spans="1:6" x14ac:dyDescent="0.4">
      <c r="A44" s="78">
        <v>140</v>
      </c>
      <c r="B44" s="78">
        <f t="shared" si="0"/>
        <v>-250</v>
      </c>
      <c r="C44" s="78">
        <f t="shared" si="1"/>
        <v>3500</v>
      </c>
      <c r="D44" s="182"/>
      <c r="E44" s="182"/>
      <c r="F44" s="16"/>
    </row>
    <row r="45" spans="1:6" x14ac:dyDescent="0.4">
      <c r="A45" s="78">
        <v>142</v>
      </c>
      <c r="B45" s="78">
        <f t="shared" si="0"/>
        <v>-250</v>
      </c>
      <c r="C45" s="78">
        <f t="shared" si="1"/>
        <v>-6500</v>
      </c>
      <c r="D45" s="182"/>
      <c r="E45" s="182"/>
      <c r="F45" s="16"/>
    </row>
    <row r="46" spans="1:6" x14ac:dyDescent="0.4">
      <c r="A46" s="78">
        <v>144</v>
      </c>
      <c r="B46" s="78">
        <f t="shared" si="0"/>
        <v>-250</v>
      </c>
      <c r="C46" s="78">
        <f t="shared" si="1"/>
        <v>-16500</v>
      </c>
      <c r="D46" s="182"/>
      <c r="E46" s="182"/>
      <c r="F46" s="16"/>
    </row>
    <row r="47" spans="1:6" x14ac:dyDescent="0.4">
      <c r="A47" s="78">
        <v>146</v>
      </c>
      <c r="B47" s="78">
        <f t="shared" si="0"/>
        <v>-250</v>
      </c>
      <c r="C47" s="78">
        <f t="shared" si="1"/>
        <v>-26500</v>
      </c>
      <c r="D47" s="182"/>
      <c r="E47" s="182"/>
      <c r="F47" s="16"/>
    </row>
    <row r="48" spans="1:6" x14ac:dyDescent="0.4">
      <c r="A48" s="78">
        <v>148</v>
      </c>
      <c r="B48" s="78">
        <f t="shared" si="0"/>
        <v>-250</v>
      </c>
      <c r="C48" s="78">
        <f t="shared" si="1"/>
        <v>-36500</v>
      </c>
      <c r="D48" s="182"/>
      <c r="E48" s="182"/>
      <c r="F48" s="16"/>
    </row>
    <row r="49" spans="1:6" x14ac:dyDescent="0.4">
      <c r="A49" s="78">
        <v>150</v>
      </c>
      <c r="B49" s="78">
        <f t="shared" si="0"/>
        <v>-250</v>
      </c>
      <c r="C49" s="78">
        <f t="shared" si="1"/>
        <v>-46500</v>
      </c>
      <c r="D49" s="182"/>
      <c r="E49" s="182"/>
      <c r="F49" s="16"/>
    </row>
    <row r="50" spans="1:6" x14ac:dyDescent="0.4">
      <c r="A50" s="78">
        <v>152</v>
      </c>
      <c r="B50" s="78">
        <f t="shared" si="0"/>
        <v>9750</v>
      </c>
      <c r="C50" s="78">
        <f t="shared" si="1"/>
        <v>-46500</v>
      </c>
      <c r="D50" s="182"/>
      <c r="E50" s="182"/>
      <c r="F50" s="16"/>
    </row>
    <row r="51" spans="1:6" x14ac:dyDescent="0.4">
      <c r="A51" s="78">
        <v>154</v>
      </c>
      <c r="B51" s="78">
        <f t="shared" si="0"/>
        <v>19750</v>
      </c>
      <c r="C51" s="78">
        <f t="shared" si="1"/>
        <v>-46500</v>
      </c>
      <c r="D51" s="182"/>
      <c r="E51" s="182"/>
      <c r="F51" s="16"/>
    </row>
    <row r="52" spans="1:6" x14ac:dyDescent="0.4">
      <c r="A52" s="78">
        <v>156</v>
      </c>
      <c r="B52" s="78">
        <f t="shared" si="0"/>
        <v>29750</v>
      </c>
      <c r="C52" s="78">
        <f t="shared" si="1"/>
        <v>-46500</v>
      </c>
      <c r="D52" s="182"/>
      <c r="E52" s="182"/>
      <c r="F52" s="16"/>
    </row>
    <row r="53" spans="1:6" x14ac:dyDescent="0.4">
      <c r="A53" s="78">
        <v>158</v>
      </c>
      <c r="B53" s="78">
        <f t="shared" si="0"/>
        <v>39750</v>
      </c>
      <c r="C53" s="78">
        <f t="shared" si="1"/>
        <v>-46500</v>
      </c>
      <c r="D53" s="182"/>
      <c r="E53" s="182"/>
      <c r="F53" s="16"/>
    </row>
    <row r="54" spans="1:6" x14ac:dyDescent="0.4">
      <c r="A54" s="78">
        <v>160</v>
      </c>
      <c r="B54" s="78">
        <f t="shared" si="0"/>
        <v>49750</v>
      </c>
      <c r="C54" s="78">
        <f t="shared" si="1"/>
        <v>-46500</v>
      </c>
      <c r="D54" s="182"/>
      <c r="E54" s="182"/>
      <c r="F54" s="16"/>
    </row>
    <row r="55" spans="1:6" x14ac:dyDescent="0.4">
      <c r="A55" s="78">
        <v>162</v>
      </c>
      <c r="B55" s="78">
        <f t="shared" si="0"/>
        <v>59750</v>
      </c>
      <c r="C55" s="78">
        <f t="shared" si="1"/>
        <v>-46500</v>
      </c>
      <c r="D55" s="182"/>
      <c r="E55" s="182"/>
      <c r="F55" s="16"/>
    </row>
    <row r="56" spans="1:6" x14ac:dyDescent="0.4">
      <c r="A56" s="78">
        <v>164</v>
      </c>
      <c r="B56" s="78">
        <f t="shared" si="0"/>
        <v>69750</v>
      </c>
      <c r="C56" s="78">
        <f t="shared" si="1"/>
        <v>-46500</v>
      </c>
      <c r="D56" s="182"/>
      <c r="E56" s="182"/>
      <c r="F56" s="16"/>
    </row>
    <row r="57" spans="1:6" x14ac:dyDescent="0.4">
      <c r="A57" s="78">
        <v>166</v>
      </c>
      <c r="B57" s="78">
        <f t="shared" si="0"/>
        <v>79750</v>
      </c>
      <c r="C57" s="78">
        <f t="shared" si="1"/>
        <v>-46500</v>
      </c>
      <c r="D57" s="182"/>
      <c r="E57" s="182"/>
      <c r="F57" s="16"/>
    </row>
    <row r="58" spans="1:6" x14ac:dyDescent="0.4">
      <c r="A58" s="78">
        <v>168</v>
      </c>
      <c r="B58" s="78">
        <f t="shared" si="0"/>
        <v>89750</v>
      </c>
      <c r="C58" s="78">
        <f t="shared" si="1"/>
        <v>-46500</v>
      </c>
      <c r="D58" s="182"/>
      <c r="E58" s="182"/>
      <c r="F58" s="16"/>
    </row>
    <row r="59" spans="1:6" x14ac:dyDescent="0.4">
      <c r="A59" s="78">
        <v>170</v>
      </c>
      <c r="B59" s="78">
        <f t="shared" si="0"/>
        <v>99750</v>
      </c>
      <c r="C59" s="78">
        <f t="shared" si="1"/>
        <v>-46500</v>
      </c>
      <c r="D59" s="182"/>
      <c r="E59" s="182"/>
      <c r="F59" s="16"/>
    </row>
    <row r="60" spans="1:6" x14ac:dyDescent="0.4">
      <c r="A60" s="78">
        <v>172</v>
      </c>
      <c r="B60" s="78">
        <f t="shared" si="0"/>
        <v>109750</v>
      </c>
      <c r="C60" s="78">
        <f t="shared" si="1"/>
        <v>-46500</v>
      </c>
      <c r="D60" s="182"/>
      <c r="E60" s="182"/>
      <c r="F60" s="16"/>
    </row>
    <row r="61" spans="1:6" x14ac:dyDescent="0.4">
      <c r="A61" s="78">
        <v>174</v>
      </c>
      <c r="B61" s="78">
        <f t="shared" si="0"/>
        <v>119750</v>
      </c>
      <c r="C61" s="78">
        <f t="shared" si="1"/>
        <v>-46500</v>
      </c>
      <c r="D61" s="182"/>
      <c r="E61" s="182"/>
      <c r="F61" s="16"/>
    </row>
    <row r="62" spans="1:6" x14ac:dyDescent="0.4">
      <c r="A62" s="78">
        <v>176</v>
      </c>
      <c r="B62" s="78">
        <f t="shared" si="0"/>
        <v>129750</v>
      </c>
      <c r="C62" s="78">
        <f t="shared" si="1"/>
        <v>-46500</v>
      </c>
      <c r="D62" s="182"/>
      <c r="E62" s="182"/>
      <c r="F62" s="16"/>
    </row>
    <row r="63" spans="1:6" x14ac:dyDescent="0.4">
      <c r="A63" s="78">
        <v>178</v>
      </c>
      <c r="B63" s="78">
        <f t="shared" si="0"/>
        <v>139750</v>
      </c>
      <c r="C63" s="78">
        <f t="shared" si="1"/>
        <v>-46500</v>
      </c>
      <c r="D63" s="182"/>
      <c r="E63" s="182"/>
      <c r="F63" s="16"/>
    </row>
    <row r="64" spans="1:6" x14ac:dyDescent="0.4">
      <c r="A64" s="78">
        <v>180</v>
      </c>
      <c r="B64" s="78">
        <f t="shared" si="0"/>
        <v>149750</v>
      </c>
      <c r="C64" s="78">
        <f t="shared" si="1"/>
        <v>-46500</v>
      </c>
      <c r="D64" s="182"/>
      <c r="E64" s="182"/>
      <c r="F64" s="16"/>
    </row>
    <row r="65" spans="1:6" x14ac:dyDescent="0.4">
      <c r="A65" s="78">
        <v>182</v>
      </c>
      <c r="B65" s="78">
        <f t="shared" si="0"/>
        <v>159750</v>
      </c>
      <c r="C65" s="78">
        <f t="shared" ref="C65:C71" si="2">MAX($B$13-A65,0)*$B$15*$B$16-($B$14*$B$15*$B$16)</f>
        <v>-46500</v>
      </c>
      <c r="D65" s="182"/>
      <c r="E65" s="182"/>
      <c r="F65" s="16"/>
    </row>
    <row r="66" spans="1:6" x14ac:dyDescent="0.4">
      <c r="A66" s="78">
        <v>184</v>
      </c>
      <c r="B66" s="78">
        <f t="shared" si="0"/>
        <v>169750</v>
      </c>
      <c r="C66" s="78">
        <f t="shared" si="2"/>
        <v>-46500</v>
      </c>
      <c r="D66" s="182"/>
      <c r="E66" s="182"/>
      <c r="F66" s="16"/>
    </row>
    <row r="67" spans="1:6" x14ac:dyDescent="0.4">
      <c r="A67" s="78">
        <v>186</v>
      </c>
      <c r="B67" s="78">
        <f t="shared" si="0"/>
        <v>179750</v>
      </c>
      <c r="C67" s="78">
        <f t="shared" si="2"/>
        <v>-46500</v>
      </c>
      <c r="D67" s="182"/>
      <c r="E67" s="182"/>
      <c r="F67" s="16"/>
    </row>
    <row r="68" spans="1:6" x14ac:dyDescent="0.4">
      <c r="A68" s="78">
        <v>188</v>
      </c>
      <c r="B68" s="78">
        <f t="shared" si="0"/>
        <v>189750</v>
      </c>
      <c r="C68" s="78">
        <f t="shared" si="2"/>
        <v>-46500</v>
      </c>
      <c r="D68" s="182"/>
      <c r="E68" s="182"/>
      <c r="F68" s="16"/>
    </row>
    <row r="69" spans="1:6" x14ac:dyDescent="0.4">
      <c r="A69" s="78">
        <v>190</v>
      </c>
      <c r="B69" s="78">
        <f t="shared" si="0"/>
        <v>199750</v>
      </c>
      <c r="C69" s="78">
        <f t="shared" si="2"/>
        <v>-46500</v>
      </c>
      <c r="D69" s="182"/>
      <c r="E69" s="182"/>
      <c r="F69" s="16"/>
    </row>
    <row r="70" spans="1:6" x14ac:dyDescent="0.4">
      <c r="A70" s="78">
        <v>192</v>
      </c>
      <c r="B70" s="78">
        <f t="shared" si="0"/>
        <v>209750</v>
      </c>
      <c r="C70" s="78">
        <f t="shared" si="2"/>
        <v>-46500</v>
      </c>
      <c r="D70" s="182"/>
      <c r="E70" s="182"/>
      <c r="F70" s="16"/>
    </row>
    <row r="71" spans="1:6" x14ac:dyDescent="0.4">
      <c r="A71" s="78">
        <v>194</v>
      </c>
      <c r="B71" s="78">
        <f t="shared" si="0"/>
        <v>219750</v>
      </c>
      <c r="C71" s="78">
        <f t="shared" si="2"/>
        <v>-46500</v>
      </c>
      <c r="D71" s="182"/>
      <c r="E71" s="182"/>
      <c r="F71" s="16"/>
    </row>
    <row r="72" spans="1:6" x14ac:dyDescent="0.4">
      <c r="A72" s="183"/>
      <c r="B72" s="178"/>
      <c r="C72" s="178"/>
      <c r="D72" s="182"/>
      <c r="E72" s="182"/>
      <c r="F72" s="16"/>
    </row>
    <row r="73" spans="1:6" x14ac:dyDescent="0.4">
      <c r="A73" s="15"/>
      <c r="B73" s="182"/>
      <c r="C73" s="182"/>
      <c r="D73" s="182"/>
      <c r="E73" s="182"/>
      <c r="F73" s="16"/>
    </row>
    <row r="74" spans="1:6" x14ac:dyDescent="0.4">
      <c r="A74" s="15"/>
      <c r="B74" s="182"/>
      <c r="C74" s="182"/>
      <c r="D74" s="182"/>
      <c r="E74" s="182"/>
      <c r="F74" s="16"/>
    </row>
    <row r="75" spans="1:6" x14ac:dyDescent="0.4">
      <c r="A75" s="15"/>
      <c r="B75" s="182"/>
      <c r="C75" s="182"/>
      <c r="D75" s="182"/>
      <c r="E75" s="182"/>
      <c r="F75" s="16"/>
    </row>
    <row r="76" spans="1:6" x14ac:dyDescent="0.4">
      <c r="A76" s="15"/>
      <c r="B76" s="182"/>
      <c r="C76" s="182"/>
      <c r="D76" s="182"/>
      <c r="E76" s="182"/>
      <c r="F76" s="16"/>
    </row>
    <row r="77" spans="1:6" x14ac:dyDescent="0.4">
      <c r="A77" s="15"/>
      <c r="B77" s="182"/>
      <c r="C77" s="182"/>
      <c r="D77" s="182"/>
      <c r="E77" s="182"/>
      <c r="F77" s="16"/>
    </row>
    <row r="78" spans="1:6" x14ac:dyDescent="0.4">
      <c r="A78" s="15"/>
      <c r="B78" s="182"/>
      <c r="C78" s="182"/>
      <c r="D78" s="182"/>
      <c r="E78" s="182"/>
      <c r="F78" s="16"/>
    </row>
    <row r="79" spans="1:6" x14ac:dyDescent="0.4">
      <c r="A79" s="15"/>
      <c r="B79" s="182"/>
      <c r="C79" s="182"/>
      <c r="D79" s="182"/>
      <c r="E79" s="182"/>
      <c r="F79" s="16"/>
    </row>
    <row r="80" spans="1:6" x14ac:dyDescent="0.4">
      <c r="A80" s="15"/>
      <c r="B80" s="182"/>
      <c r="C80" s="182"/>
      <c r="D80" s="182"/>
      <c r="E80" s="182"/>
      <c r="F80" s="16"/>
    </row>
    <row r="81" spans="1:6" x14ac:dyDescent="0.4">
      <c r="A81" s="15"/>
      <c r="B81" s="182"/>
      <c r="C81" s="182"/>
      <c r="D81" s="182"/>
      <c r="E81" s="182"/>
      <c r="F81" s="16"/>
    </row>
    <row r="82" spans="1:6" x14ac:dyDescent="0.4">
      <c r="A82" s="15"/>
      <c r="B82" s="182"/>
      <c r="C82" s="182"/>
      <c r="D82" s="182"/>
      <c r="E82" s="182"/>
      <c r="F82" s="16"/>
    </row>
    <row r="83" spans="1:6" x14ac:dyDescent="0.4">
      <c r="A83" s="15"/>
      <c r="B83" s="182"/>
      <c r="C83" s="182"/>
      <c r="D83" s="182"/>
      <c r="E83" s="182"/>
      <c r="F83" s="16"/>
    </row>
    <row r="84" spans="1:6" x14ac:dyDescent="0.4">
      <c r="A84" s="15"/>
      <c r="B84" s="182"/>
      <c r="C84" s="182"/>
      <c r="D84" s="182"/>
      <c r="E84" s="182"/>
      <c r="F84" s="16"/>
    </row>
    <row r="85" spans="1:6" x14ac:dyDescent="0.4">
      <c r="A85" s="15"/>
      <c r="B85" s="182"/>
      <c r="C85" s="182"/>
      <c r="D85" s="182"/>
      <c r="E85" s="182"/>
      <c r="F85" s="16"/>
    </row>
    <row r="86" spans="1:6" x14ac:dyDescent="0.4">
      <c r="A86" s="15"/>
      <c r="B86" s="182"/>
      <c r="C86" s="182"/>
      <c r="D86" s="182"/>
      <c r="E86" s="182"/>
      <c r="F86" s="16"/>
    </row>
    <row r="87" spans="1:6" x14ac:dyDescent="0.4">
      <c r="A87" s="15"/>
      <c r="B87" s="182"/>
      <c r="C87" s="182"/>
      <c r="D87" s="182"/>
      <c r="E87" s="182"/>
      <c r="F87" s="16"/>
    </row>
    <row r="88" spans="1:6" x14ac:dyDescent="0.4">
      <c r="A88" s="15"/>
      <c r="B88" s="182"/>
      <c r="C88" s="182"/>
      <c r="D88" s="182"/>
      <c r="E88" s="182"/>
      <c r="F88" s="16"/>
    </row>
    <row r="89" spans="1:6" x14ac:dyDescent="0.4">
      <c r="A89" s="15"/>
      <c r="B89" s="182"/>
      <c r="C89" s="182"/>
      <c r="D89" s="182"/>
      <c r="E89" s="182"/>
      <c r="F89" s="16"/>
    </row>
    <row r="90" spans="1:6" x14ac:dyDescent="0.4">
      <c r="A90" s="15"/>
      <c r="B90" s="182"/>
      <c r="C90" s="182"/>
      <c r="D90" s="182"/>
      <c r="E90" s="182"/>
      <c r="F90" s="16"/>
    </row>
    <row r="91" spans="1:6" x14ac:dyDescent="0.4">
      <c r="A91" s="15"/>
      <c r="B91" s="182"/>
      <c r="C91" s="182"/>
      <c r="D91" s="182"/>
      <c r="E91" s="182"/>
      <c r="F91" s="16"/>
    </row>
    <row r="92" spans="1:6" x14ac:dyDescent="0.4">
      <c r="A92" s="15"/>
      <c r="B92" s="182"/>
      <c r="C92" s="182"/>
      <c r="D92" s="182"/>
      <c r="E92" s="182"/>
      <c r="F92" s="16"/>
    </row>
    <row r="93" spans="1:6" x14ac:dyDescent="0.4">
      <c r="A93" s="15"/>
      <c r="B93" s="182"/>
      <c r="C93" s="182"/>
      <c r="D93" s="182"/>
      <c r="E93" s="182"/>
      <c r="F93" s="16"/>
    </row>
    <row r="94" spans="1:6" x14ac:dyDescent="0.4">
      <c r="A94" s="175" t="s">
        <v>7</v>
      </c>
      <c r="B94" s="175"/>
      <c r="C94" s="175"/>
      <c r="D94" s="182"/>
      <c r="E94" s="182"/>
      <c r="F94" s="16"/>
    </row>
    <row r="95" spans="1:6" x14ac:dyDescent="0.4">
      <c r="A95" s="22" t="s">
        <v>188</v>
      </c>
      <c r="B95" s="22" t="s">
        <v>326</v>
      </c>
      <c r="C95" s="22" t="s">
        <v>327</v>
      </c>
      <c r="D95" s="182"/>
      <c r="E95" s="182"/>
      <c r="F95" s="16"/>
    </row>
    <row r="96" spans="1:6" x14ac:dyDescent="0.4">
      <c r="A96" s="176">
        <v>3700</v>
      </c>
      <c r="B96" s="78">
        <f>MAX(A96-$C$11,0)*$C$15*$C$16-($C$12*$C$15*$C$16)</f>
        <v>-13890</v>
      </c>
      <c r="C96" s="78">
        <f>MAX($C$13-A96,0)*$C$15*$C$16-($C$14*$C$15*$C$16)</f>
        <v>67410</v>
      </c>
      <c r="D96" s="182"/>
      <c r="E96" s="182"/>
      <c r="F96" s="16"/>
    </row>
    <row r="97" spans="1:6" x14ac:dyDescent="0.4">
      <c r="A97" s="176">
        <v>3710</v>
      </c>
      <c r="B97" s="78">
        <f t="shared" ref="B97:B146" si="3">MAX(A97-$C$11,0)*$C$15*$C$16-($C$12*$C$15*$C$16)</f>
        <v>-13890</v>
      </c>
      <c r="C97" s="78">
        <f t="shared" ref="C97:C146" si="4">MAX($C$13-A97,0)*$C$15*$C$16-($C$14*$C$15*$C$16)</f>
        <v>64410</v>
      </c>
      <c r="D97" s="182"/>
      <c r="E97" s="182"/>
      <c r="F97" s="16"/>
    </row>
    <row r="98" spans="1:6" x14ac:dyDescent="0.4">
      <c r="A98" s="176">
        <v>3720</v>
      </c>
      <c r="B98" s="78">
        <f t="shared" si="3"/>
        <v>-13890</v>
      </c>
      <c r="C98" s="78">
        <f t="shared" si="4"/>
        <v>61410</v>
      </c>
      <c r="D98" s="182"/>
      <c r="E98" s="182"/>
      <c r="F98" s="16"/>
    </row>
    <row r="99" spans="1:6" x14ac:dyDescent="0.4">
      <c r="A99" s="176">
        <v>3730</v>
      </c>
      <c r="B99" s="78">
        <f t="shared" si="3"/>
        <v>-13890</v>
      </c>
      <c r="C99" s="78">
        <f t="shared" si="4"/>
        <v>58410</v>
      </c>
      <c r="D99" s="182"/>
      <c r="E99" s="182"/>
      <c r="F99" s="16"/>
    </row>
    <row r="100" spans="1:6" x14ac:dyDescent="0.4">
      <c r="A100" s="176">
        <v>3740</v>
      </c>
      <c r="B100" s="78">
        <f t="shared" si="3"/>
        <v>-13890</v>
      </c>
      <c r="C100" s="78">
        <f t="shared" si="4"/>
        <v>55410</v>
      </c>
      <c r="D100" s="182"/>
      <c r="E100" s="182"/>
      <c r="F100" s="16"/>
    </row>
    <row r="101" spans="1:6" x14ac:dyDescent="0.4">
      <c r="A101" s="176">
        <v>3750</v>
      </c>
      <c r="B101" s="78">
        <f t="shared" si="3"/>
        <v>-13890</v>
      </c>
      <c r="C101" s="78">
        <f t="shared" si="4"/>
        <v>52410</v>
      </c>
      <c r="D101" s="182"/>
      <c r="E101" s="182"/>
      <c r="F101" s="16"/>
    </row>
    <row r="102" spans="1:6" x14ac:dyDescent="0.4">
      <c r="A102" s="176">
        <v>3760</v>
      </c>
      <c r="B102" s="78">
        <f t="shared" si="3"/>
        <v>-13890</v>
      </c>
      <c r="C102" s="78">
        <f t="shared" si="4"/>
        <v>49410</v>
      </c>
      <c r="D102" s="182"/>
      <c r="E102" s="182"/>
      <c r="F102" s="16"/>
    </row>
    <row r="103" spans="1:6" x14ac:dyDescent="0.4">
      <c r="A103" s="176">
        <v>3770</v>
      </c>
      <c r="B103" s="78">
        <f t="shared" si="3"/>
        <v>-13890</v>
      </c>
      <c r="C103" s="78">
        <f t="shared" si="4"/>
        <v>46410</v>
      </c>
      <c r="D103" s="182"/>
      <c r="E103" s="182"/>
      <c r="F103" s="16"/>
    </row>
    <row r="104" spans="1:6" x14ac:dyDescent="0.4">
      <c r="A104" s="176">
        <v>3780</v>
      </c>
      <c r="B104" s="78">
        <f t="shared" si="3"/>
        <v>-13890</v>
      </c>
      <c r="C104" s="78">
        <f t="shared" si="4"/>
        <v>43410</v>
      </c>
      <c r="D104" s="182"/>
      <c r="E104" s="182"/>
      <c r="F104" s="16"/>
    </row>
    <row r="105" spans="1:6" x14ac:dyDescent="0.4">
      <c r="A105" s="176">
        <v>3790</v>
      </c>
      <c r="B105" s="78">
        <f t="shared" si="3"/>
        <v>-13890</v>
      </c>
      <c r="C105" s="78">
        <f t="shared" si="4"/>
        <v>40410</v>
      </c>
      <c r="D105" s="182"/>
      <c r="E105" s="182"/>
      <c r="F105" s="16"/>
    </row>
    <row r="106" spans="1:6" x14ac:dyDescent="0.4">
      <c r="A106" s="176">
        <v>3800</v>
      </c>
      <c r="B106" s="78">
        <f t="shared" si="3"/>
        <v>-13890</v>
      </c>
      <c r="C106" s="78">
        <f t="shared" si="4"/>
        <v>37410</v>
      </c>
      <c r="D106" s="182"/>
      <c r="E106" s="182"/>
      <c r="F106" s="16"/>
    </row>
    <row r="107" spans="1:6" x14ac:dyDescent="0.4">
      <c r="A107" s="176">
        <v>3810</v>
      </c>
      <c r="B107" s="78">
        <f t="shared" si="3"/>
        <v>-13890</v>
      </c>
      <c r="C107" s="78">
        <f t="shared" si="4"/>
        <v>34410</v>
      </c>
      <c r="D107" s="182"/>
      <c r="E107" s="182"/>
      <c r="F107" s="16"/>
    </row>
    <row r="108" spans="1:6" x14ac:dyDescent="0.4">
      <c r="A108" s="176">
        <v>3820</v>
      </c>
      <c r="B108" s="78">
        <f t="shared" si="3"/>
        <v>-13890</v>
      </c>
      <c r="C108" s="78">
        <f t="shared" si="4"/>
        <v>31410</v>
      </c>
      <c r="D108" s="182"/>
      <c r="E108" s="182"/>
      <c r="F108" s="16"/>
    </row>
    <row r="109" spans="1:6" x14ac:dyDescent="0.4">
      <c r="A109" s="176">
        <v>3830</v>
      </c>
      <c r="B109" s="78">
        <f t="shared" si="3"/>
        <v>-13890</v>
      </c>
      <c r="C109" s="78">
        <f t="shared" si="4"/>
        <v>28410</v>
      </c>
      <c r="D109" s="182"/>
      <c r="E109" s="182"/>
      <c r="F109" s="16"/>
    </row>
    <row r="110" spans="1:6" x14ac:dyDescent="0.4">
      <c r="A110" s="176">
        <v>3840</v>
      </c>
      <c r="B110" s="78">
        <f t="shared" si="3"/>
        <v>-13890</v>
      </c>
      <c r="C110" s="78">
        <f t="shared" si="4"/>
        <v>25410</v>
      </c>
      <c r="D110" s="182"/>
      <c r="E110" s="182"/>
      <c r="F110" s="16"/>
    </row>
    <row r="111" spans="1:6" x14ac:dyDescent="0.4">
      <c r="A111" s="176">
        <v>3850</v>
      </c>
      <c r="B111" s="78">
        <f t="shared" si="3"/>
        <v>-13890</v>
      </c>
      <c r="C111" s="78">
        <f t="shared" si="4"/>
        <v>22410</v>
      </c>
      <c r="D111" s="182"/>
      <c r="E111" s="182"/>
      <c r="F111" s="16"/>
    </row>
    <row r="112" spans="1:6" x14ac:dyDescent="0.4">
      <c r="A112" s="176">
        <v>3860</v>
      </c>
      <c r="B112" s="78">
        <f t="shared" si="3"/>
        <v>-13890</v>
      </c>
      <c r="C112" s="78">
        <f t="shared" si="4"/>
        <v>19410</v>
      </c>
      <c r="D112" s="182"/>
      <c r="E112" s="182"/>
      <c r="F112" s="16"/>
    </row>
    <row r="113" spans="1:6" x14ac:dyDescent="0.4">
      <c r="A113" s="176">
        <v>3870</v>
      </c>
      <c r="B113" s="78">
        <f t="shared" si="3"/>
        <v>-13890</v>
      </c>
      <c r="C113" s="78">
        <f t="shared" si="4"/>
        <v>16410</v>
      </c>
      <c r="D113" s="182"/>
      <c r="E113" s="182"/>
      <c r="F113" s="16"/>
    </row>
    <row r="114" spans="1:6" x14ac:dyDescent="0.4">
      <c r="A114" s="176">
        <v>3880</v>
      </c>
      <c r="B114" s="78">
        <f t="shared" si="3"/>
        <v>-13890</v>
      </c>
      <c r="C114" s="78">
        <f t="shared" si="4"/>
        <v>13410</v>
      </c>
      <c r="D114" s="182"/>
      <c r="E114" s="182"/>
      <c r="F114" s="16"/>
    </row>
    <row r="115" spans="1:6" x14ac:dyDescent="0.4">
      <c r="A115" s="176">
        <v>3890</v>
      </c>
      <c r="B115" s="78">
        <f t="shared" si="3"/>
        <v>-10890</v>
      </c>
      <c r="C115" s="78">
        <f t="shared" si="4"/>
        <v>10410</v>
      </c>
      <c r="D115" s="182"/>
      <c r="E115" s="182"/>
      <c r="F115" s="16"/>
    </row>
    <row r="116" spans="1:6" x14ac:dyDescent="0.4">
      <c r="A116" s="176">
        <v>3900</v>
      </c>
      <c r="B116" s="78">
        <f t="shared" si="3"/>
        <v>-7890</v>
      </c>
      <c r="C116" s="78">
        <f t="shared" si="4"/>
        <v>7410</v>
      </c>
      <c r="D116" s="182"/>
      <c r="E116" s="182"/>
      <c r="F116" s="16"/>
    </row>
    <row r="117" spans="1:6" x14ac:dyDescent="0.4">
      <c r="A117" s="176">
        <v>3910</v>
      </c>
      <c r="B117" s="78">
        <f t="shared" si="3"/>
        <v>-4890</v>
      </c>
      <c r="C117" s="78">
        <f t="shared" si="4"/>
        <v>4410</v>
      </c>
      <c r="D117" s="182"/>
      <c r="E117" s="182"/>
      <c r="F117" s="16"/>
    </row>
    <row r="118" spans="1:6" x14ac:dyDescent="0.4">
      <c r="A118" s="176">
        <v>3920</v>
      </c>
      <c r="B118" s="78">
        <f t="shared" si="3"/>
        <v>-1890</v>
      </c>
      <c r="C118" s="78">
        <f t="shared" si="4"/>
        <v>1410</v>
      </c>
      <c r="D118" s="182"/>
      <c r="E118" s="182"/>
      <c r="F118" s="16"/>
    </row>
    <row r="119" spans="1:6" x14ac:dyDescent="0.4">
      <c r="A119" s="176">
        <v>3930</v>
      </c>
      <c r="B119" s="78">
        <f t="shared" si="3"/>
        <v>1110</v>
      </c>
      <c r="C119" s="78">
        <f t="shared" si="4"/>
        <v>-1590</v>
      </c>
      <c r="D119" s="182"/>
      <c r="E119" s="182"/>
      <c r="F119" s="16"/>
    </row>
    <row r="120" spans="1:6" x14ac:dyDescent="0.4">
      <c r="A120" s="176">
        <v>3940</v>
      </c>
      <c r="B120" s="78">
        <f t="shared" si="3"/>
        <v>4110</v>
      </c>
      <c r="C120" s="78">
        <f t="shared" si="4"/>
        <v>-4590</v>
      </c>
      <c r="D120" s="182"/>
      <c r="E120" s="182"/>
      <c r="F120" s="16"/>
    </row>
    <row r="121" spans="1:6" x14ac:dyDescent="0.4">
      <c r="A121" s="176">
        <v>3950</v>
      </c>
      <c r="B121" s="78">
        <f t="shared" si="3"/>
        <v>7110</v>
      </c>
      <c r="C121" s="78">
        <f t="shared" si="4"/>
        <v>-7590</v>
      </c>
      <c r="D121" s="182"/>
      <c r="E121" s="182"/>
      <c r="F121" s="16"/>
    </row>
    <row r="122" spans="1:6" x14ac:dyDescent="0.4">
      <c r="A122" s="176">
        <v>3960</v>
      </c>
      <c r="B122" s="78">
        <f t="shared" si="3"/>
        <v>10110</v>
      </c>
      <c r="C122" s="78">
        <f t="shared" si="4"/>
        <v>-10590</v>
      </c>
      <c r="D122" s="182"/>
      <c r="E122" s="182"/>
      <c r="F122" s="16"/>
    </row>
    <row r="123" spans="1:6" x14ac:dyDescent="0.4">
      <c r="A123" s="176">
        <v>3970</v>
      </c>
      <c r="B123" s="78">
        <f t="shared" si="3"/>
        <v>13110</v>
      </c>
      <c r="C123" s="78">
        <f t="shared" si="4"/>
        <v>-13590</v>
      </c>
      <c r="D123" s="182"/>
      <c r="E123" s="182"/>
      <c r="F123" s="16"/>
    </row>
    <row r="124" spans="1:6" x14ac:dyDescent="0.4">
      <c r="A124" s="176">
        <v>3980</v>
      </c>
      <c r="B124" s="78">
        <f t="shared" si="3"/>
        <v>16110</v>
      </c>
      <c r="C124" s="78">
        <f t="shared" si="4"/>
        <v>-16590</v>
      </c>
      <c r="D124" s="182"/>
      <c r="E124" s="182"/>
      <c r="F124" s="16"/>
    </row>
    <row r="125" spans="1:6" x14ac:dyDescent="0.4">
      <c r="A125" s="176">
        <v>3990</v>
      </c>
      <c r="B125" s="78">
        <f t="shared" si="3"/>
        <v>19110</v>
      </c>
      <c r="C125" s="78">
        <f t="shared" si="4"/>
        <v>-19590</v>
      </c>
      <c r="D125" s="182"/>
      <c r="E125" s="182"/>
      <c r="F125" s="16"/>
    </row>
    <row r="126" spans="1:6" x14ac:dyDescent="0.4">
      <c r="A126" s="176">
        <v>4000</v>
      </c>
      <c r="B126" s="78">
        <f t="shared" si="3"/>
        <v>22110</v>
      </c>
      <c r="C126" s="78">
        <f t="shared" si="4"/>
        <v>-22590</v>
      </c>
      <c r="D126" s="182"/>
      <c r="E126" s="182"/>
      <c r="F126" s="16"/>
    </row>
    <row r="127" spans="1:6" x14ac:dyDescent="0.4">
      <c r="A127" s="176">
        <v>4010</v>
      </c>
      <c r="B127" s="78">
        <f t="shared" si="3"/>
        <v>25110</v>
      </c>
      <c r="C127" s="78">
        <f t="shared" si="4"/>
        <v>-22590</v>
      </c>
      <c r="D127" s="182"/>
      <c r="E127" s="182"/>
      <c r="F127" s="16"/>
    </row>
    <row r="128" spans="1:6" x14ac:dyDescent="0.4">
      <c r="A128" s="176">
        <v>4020</v>
      </c>
      <c r="B128" s="78">
        <f t="shared" si="3"/>
        <v>28110</v>
      </c>
      <c r="C128" s="78">
        <f t="shared" si="4"/>
        <v>-22590</v>
      </c>
      <c r="D128" s="182"/>
      <c r="E128" s="182"/>
      <c r="F128" s="16"/>
    </row>
    <row r="129" spans="1:6" x14ac:dyDescent="0.4">
      <c r="A129" s="176">
        <v>4030</v>
      </c>
      <c r="B129" s="78">
        <f t="shared" si="3"/>
        <v>31110</v>
      </c>
      <c r="C129" s="78">
        <f t="shared" si="4"/>
        <v>-22590</v>
      </c>
      <c r="D129" s="182"/>
      <c r="E129" s="182"/>
      <c r="F129" s="16"/>
    </row>
    <row r="130" spans="1:6" x14ac:dyDescent="0.4">
      <c r="A130" s="176">
        <v>4040</v>
      </c>
      <c r="B130" s="78">
        <f t="shared" si="3"/>
        <v>34110</v>
      </c>
      <c r="C130" s="78">
        <f t="shared" si="4"/>
        <v>-22590</v>
      </c>
      <c r="D130" s="182"/>
      <c r="E130" s="182"/>
      <c r="F130" s="16"/>
    </row>
    <row r="131" spans="1:6" x14ac:dyDescent="0.4">
      <c r="A131" s="176">
        <v>4050</v>
      </c>
      <c r="B131" s="78">
        <f t="shared" si="3"/>
        <v>37110</v>
      </c>
      <c r="C131" s="78">
        <f t="shared" si="4"/>
        <v>-22590</v>
      </c>
      <c r="D131" s="182"/>
      <c r="E131" s="182"/>
      <c r="F131" s="16"/>
    </row>
    <row r="132" spans="1:6" x14ac:dyDescent="0.4">
      <c r="A132" s="176">
        <v>4060</v>
      </c>
      <c r="B132" s="78">
        <f t="shared" si="3"/>
        <v>40110</v>
      </c>
      <c r="C132" s="78">
        <f t="shared" si="4"/>
        <v>-22590</v>
      </c>
      <c r="D132" s="182"/>
      <c r="E132" s="182"/>
      <c r="F132" s="16"/>
    </row>
    <row r="133" spans="1:6" x14ac:dyDescent="0.4">
      <c r="A133" s="176">
        <v>4070</v>
      </c>
      <c r="B133" s="78">
        <f t="shared" si="3"/>
        <v>43110</v>
      </c>
      <c r="C133" s="78">
        <f t="shared" si="4"/>
        <v>-22590</v>
      </c>
      <c r="D133" s="182"/>
      <c r="E133" s="182"/>
      <c r="F133" s="16"/>
    </row>
    <row r="134" spans="1:6" x14ac:dyDescent="0.4">
      <c r="A134" s="176">
        <v>4080</v>
      </c>
      <c r="B134" s="78">
        <f t="shared" si="3"/>
        <v>46110</v>
      </c>
      <c r="C134" s="78">
        <f t="shared" si="4"/>
        <v>-22590</v>
      </c>
      <c r="D134" s="182"/>
      <c r="E134" s="182"/>
      <c r="F134" s="16"/>
    </row>
    <row r="135" spans="1:6" x14ac:dyDescent="0.4">
      <c r="A135" s="176">
        <v>4090</v>
      </c>
      <c r="B135" s="78">
        <f t="shared" si="3"/>
        <v>49110</v>
      </c>
      <c r="C135" s="78">
        <f t="shared" si="4"/>
        <v>-22590</v>
      </c>
      <c r="D135" s="182"/>
      <c r="E135" s="182"/>
      <c r="F135" s="16"/>
    </row>
    <row r="136" spans="1:6" x14ac:dyDescent="0.4">
      <c r="A136" s="176">
        <v>4100</v>
      </c>
      <c r="B136" s="78">
        <f t="shared" si="3"/>
        <v>52110</v>
      </c>
      <c r="C136" s="78">
        <f t="shared" si="4"/>
        <v>-22590</v>
      </c>
      <c r="D136" s="182"/>
      <c r="E136" s="182"/>
      <c r="F136" s="16"/>
    </row>
    <row r="137" spans="1:6" x14ac:dyDescent="0.4">
      <c r="A137" s="176">
        <v>4110</v>
      </c>
      <c r="B137" s="78">
        <f t="shared" si="3"/>
        <v>55110</v>
      </c>
      <c r="C137" s="78">
        <f t="shared" si="4"/>
        <v>-22590</v>
      </c>
      <c r="D137" s="182"/>
      <c r="E137" s="182"/>
      <c r="F137" s="16"/>
    </row>
    <row r="138" spans="1:6" x14ac:dyDescent="0.4">
      <c r="A138" s="176">
        <v>4120</v>
      </c>
      <c r="B138" s="78">
        <f t="shared" si="3"/>
        <v>58110</v>
      </c>
      <c r="C138" s="78">
        <f t="shared" si="4"/>
        <v>-22590</v>
      </c>
      <c r="D138" s="182"/>
      <c r="E138" s="182"/>
      <c r="F138" s="16"/>
    </row>
    <row r="139" spans="1:6" x14ac:dyDescent="0.4">
      <c r="A139" s="176">
        <v>4130</v>
      </c>
      <c r="B139" s="78">
        <f t="shared" si="3"/>
        <v>61110</v>
      </c>
      <c r="C139" s="78">
        <f t="shared" si="4"/>
        <v>-22590</v>
      </c>
      <c r="D139" s="182"/>
      <c r="E139" s="182"/>
      <c r="F139" s="16"/>
    </row>
    <row r="140" spans="1:6" x14ac:dyDescent="0.4">
      <c r="A140" s="176">
        <v>4140</v>
      </c>
      <c r="B140" s="78">
        <f t="shared" si="3"/>
        <v>64110</v>
      </c>
      <c r="C140" s="78">
        <f t="shared" si="4"/>
        <v>-22590</v>
      </c>
      <c r="D140" s="182"/>
      <c r="E140" s="182"/>
      <c r="F140" s="16"/>
    </row>
    <row r="141" spans="1:6" x14ac:dyDescent="0.4">
      <c r="A141" s="176">
        <v>4150</v>
      </c>
      <c r="B141" s="78">
        <f t="shared" si="3"/>
        <v>67110</v>
      </c>
      <c r="C141" s="78">
        <f t="shared" si="4"/>
        <v>-22590</v>
      </c>
      <c r="D141" s="182"/>
      <c r="E141" s="182"/>
      <c r="F141" s="16"/>
    </row>
    <row r="142" spans="1:6" x14ac:dyDescent="0.4">
      <c r="A142" s="176">
        <v>4160</v>
      </c>
      <c r="B142" s="78">
        <f t="shared" si="3"/>
        <v>70110</v>
      </c>
      <c r="C142" s="78">
        <f t="shared" si="4"/>
        <v>-22590</v>
      </c>
      <c r="D142" s="182"/>
      <c r="E142" s="182"/>
      <c r="F142" s="16"/>
    </row>
    <row r="143" spans="1:6" x14ac:dyDescent="0.4">
      <c r="A143" s="176">
        <v>4170</v>
      </c>
      <c r="B143" s="78">
        <f t="shared" si="3"/>
        <v>73110</v>
      </c>
      <c r="C143" s="78">
        <f t="shared" si="4"/>
        <v>-22590</v>
      </c>
      <c r="D143" s="182"/>
      <c r="E143" s="182"/>
      <c r="F143" s="16"/>
    </row>
    <row r="144" spans="1:6" x14ac:dyDescent="0.4">
      <c r="A144" s="176">
        <v>4180</v>
      </c>
      <c r="B144" s="78">
        <f t="shared" si="3"/>
        <v>76110</v>
      </c>
      <c r="C144" s="78">
        <f t="shared" si="4"/>
        <v>-22590</v>
      </c>
      <c r="D144" s="182"/>
      <c r="E144" s="182"/>
      <c r="F144" s="16"/>
    </row>
    <row r="145" spans="1:6" x14ac:dyDescent="0.4">
      <c r="A145" s="176">
        <v>4190</v>
      </c>
      <c r="B145" s="78">
        <f t="shared" si="3"/>
        <v>79110</v>
      </c>
      <c r="C145" s="78">
        <f t="shared" si="4"/>
        <v>-22590</v>
      </c>
      <c r="D145" s="182"/>
      <c r="E145" s="182"/>
      <c r="F145" s="16"/>
    </row>
    <row r="146" spans="1:6" x14ac:dyDescent="0.4">
      <c r="A146" s="176">
        <v>4200</v>
      </c>
      <c r="B146" s="78">
        <f t="shared" si="3"/>
        <v>82110</v>
      </c>
      <c r="C146" s="78">
        <f t="shared" si="4"/>
        <v>-22590</v>
      </c>
      <c r="D146" s="182"/>
      <c r="E146" s="182"/>
      <c r="F146" s="16"/>
    </row>
    <row r="147" spans="1:6" x14ac:dyDescent="0.4">
      <c r="A147" s="15"/>
      <c r="B147" s="182"/>
      <c r="C147" s="182"/>
      <c r="D147" s="182"/>
      <c r="E147" s="182"/>
      <c r="F147" s="16"/>
    </row>
    <row r="148" spans="1:6" x14ac:dyDescent="0.4">
      <c r="A148" s="15"/>
      <c r="B148" s="182"/>
      <c r="C148" s="182"/>
      <c r="D148" s="182"/>
      <c r="E148" s="182"/>
      <c r="F148" s="16"/>
    </row>
    <row r="149" spans="1:6" x14ac:dyDescent="0.4">
      <c r="A149" s="15"/>
      <c r="B149" s="182"/>
      <c r="C149" s="182"/>
      <c r="D149" s="182"/>
      <c r="E149" s="182"/>
      <c r="F149" s="16"/>
    </row>
    <row r="150" spans="1:6" x14ac:dyDescent="0.4">
      <c r="A150" s="15"/>
      <c r="B150" s="182"/>
      <c r="C150" s="182"/>
      <c r="D150" s="182"/>
      <c r="E150" s="182"/>
      <c r="F150" s="16"/>
    </row>
    <row r="151" spans="1:6" x14ac:dyDescent="0.4">
      <c r="A151" s="15"/>
      <c r="B151" s="182"/>
      <c r="C151" s="182"/>
      <c r="D151" s="182"/>
      <c r="E151" s="182"/>
      <c r="F151" s="16"/>
    </row>
    <row r="152" spans="1:6" x14ac:dyDescent="0.4">
      <c r="A152" s="15"/>
      <c r="B152" s="182"/>
      <c r="C152" s="182"/>
      <c r="D152" s="182"/>
      <c r="E152" s="182"/>
      <c r="F152" s="16"/>
    </row>
    <row r="153" spans="1:6" x14ac:dyDescent="0.4">
      <c r="A153" s="15"/>
      <c r="B153" s="182"/>
      <c r="C153" s="182"/>
      <c r="D153" s="182"/>
      <c r="E153" s="182"/>
      <c r="F153" s="16"/>
    </row>
    <row r="154" spans="1:6" x14ac:dyDescent="0.4">
      <c r="A154" s="15"/>
      <c r="B154" s="182"/>
      <c r="C154" s="182"/>
      <c r="D154" s="182"/>
      <c r="E154" s="182"/>
      <c r="F154" s="16"/>
    </row>
    <row r="155" spans="1:6" x14ac:dyDescent="0.4">
      <c r="A155" s="15"/>
      <c r="B155" s="182"/>
      <c r="C155" s="182"/>
      <c r="D155" s="182"/>
      <c r="E155" s="182"/>
      <c r="F155" s="16"/>
    </row>
    <row r="156" spans="1:6" x14ac:dyDescent="0.4">
      <c r="A156" s="15"/>
      <c r="B156" s="182"/>
      <c r="C156" s="182"/>
      <c r="D156" s="182"/>
      <c r="E156" s="182"/>
      <c r="F156" s="16"/>
    </row>
    <row r="157" spans="1:6" x14ac:dyDescent="0.4">
      <c r="A157" s="15"/>
      <c r="B157" s="182"/>
      <c r="C157" s="182"/>
      <c r="D157" s="182"/>
      <c r="E157" s="182"/>
      <c r="F157" s="16"/>
    </row>
    <row r="158" spans="1:6" x14ac:dyDescent="0.4">
      <c r="A158" s="15"/>
      <c r="B158" s="182"/>
      <c r="C158" s="182"/>
      <c r="D158" s="182"/>
      <c r="E158" s="182"/>
      <c r="F158" s="16"/>
    </row>
    <row r="159" spans="1:6" x14ac:dyDescent="0.4">
      <c r="A159" s="15"/>
      <c r="B159" s="182"/>
      <c r="C159" s="182"/>
      <c r="D159" s="182"/>
      <c r="E159" s="182"/>
      <c r="F159" s="16"/>
    </row>
    <row r="160" spans="1:6" x14ac:dyDescent="0.4">
      <c r="A160" s="15"/>
      <c r="B160" s="182"/>
      <c r="C160" s="182"/>
      <c r="D160" s="182"/>
      <c r="E160" s="182"/>
      <c r="F160" s="16"/>
    </row>
    <row r="161" spans="1:6" x14ac:dyDescent="0.4">
      <c r="A161" s="15"/>
      <c r="B161" s="182"/>
      <c r="C161" s="182"/>
      <c r="D161" s="182"/>
      <c r="E161" s="182"/>
      <c r="F161" s="16"/>
    </row>
    <row r="162" spans="1:6" x14ac:dyDescent="0.4">
      <c r="A162" s="15"/>
      <c r="B162" s="182"/>
      <c r="C162" s="182"/>
      <c r="D162" s="182"/>
      <c r="E162" s="182"/>
      <c r="F162" s="16"/>
    </row>
    <row r="163" spans="1:6" x14ac:dyDescent="0.4">
      <c r="A163" s="15"/>
      <c r="B163" s="182"/>
      <c r="C163" s="182"/>
      <c r="D163" s="182"/>
      <c r="E163" s="182"/>
      <c r="F163" s="16"/>
    </row>
    <row r="164" spans="1:6" x14ac:dyDescent="0.4">
      <c r="A164" s="15"/>
      <c r="B164" s="182"/>
      <c r="C164" s="182"/>
      <c r="D164" s="182"/>
      <c r="E164" s="182"/>
      <c r="F164" s="16"/>
    </row>
    <row r="165" spans="1:6" x14ac:dyDescent="0.4">
      <c r="A165" s="15"/>
      <c r="B165" s="182"/>
      <c r="C165" s="182"/>
      <c r="D165" s="182"/>
      <c r="E165" s="182"/>
      <c r="F165" s="16"/>
    </row>
    <row r="166" spans="1:6" x14ac:dyDescent="0.4">
      <c r="A166" s="15"/>
      <c r="B166" s="182"/>
      <c r="C166" s="182"/>
      <c r="D166" s="182"/>
      <c r="E166" s="182"/>
      <c r="F166" s="16"/>
    </row>
    <row r="167" spans="1:6" x14ac:dyDescent="0.4">
      <c r="A167" s="15"/>
      <c r="B167" s="182"/>
      <c r="C167" s="182"/>
      <c r="D167" s="182"/>
      <c r="E167" s="182"/>
      <c r="F167" s="16"/>
    </row>
    <row r="168" spans="1:6" x14ac:dyDescent="0.4">
      <c r="A168" s="15"/>
      <c r="B168" s="182"/>
      <c r="C168" s="182"/>
      <c r="D168" s="182"/>
      <c r="E168" s="182"/>
      <c r="F168" s="16"/>
    </row>
    <row r="169" spans="1:6" x14ac:dyDescent="0.4">
      <c r="A169" s="174" t="s">
        <v>328</v>
      </c>
      <c r="B169" s="174"/>
      <c r="C169" s="174"/>
      <c r="D169" s="174"/>
      <c r="E169" s="174"/>
      <c r="F169" s="174"/>
    </row>
    <row r="170" spans="1:6" x14ac:dyDescent="0.4">
      <c r="A170" s="15"/>
      <c r="B170" s="182"/>
      <c r="C170" s="182"/>
      <c r="D170" s="182"/>
      <c r="E170" s="182"/>
      <c r="F170" s="16"/>
    </row>
    <row r="171" spans="1:6" x14ac:dyDescent="0.4">
      <c r="A171" s="175" t="s">
        <v>6</v>
      </c>
      <c r="B171" s="175"/>
      <c r="C171" s="182"/>
      <c r="D171" s="182"/>
      <c r="E171" s="182"/>
      <c r="F171" s="16"/>
    </row>
    <row r="172" spans="1:6" x14ac:dyDescent="0.4">
      <c r="A172" s="22" t="str">
        <f>A33</f>
        <v>Spot Price</v>
      </c>
      <c r="B172" s="22" t="s">
        <v>329</v>
      </c>
      <c r="C172" s="182"/>
      <c r="D172" s="182"/>
      <c r="E172" s="182"/>
      <c r="F172" s="16"/>
    </row>
    <row r="173" spans="1:6" x14ac:dyDescent="0.4">
      <c r="A173" s="78">
        <f>A34</f>
        <v>120</v>
      </c>
      <c r="B173" s="78">
        <f>(A173-$B$9)*$B$15*$B$16</f>
        <v>-300000</v>
      </c>
      <c r="C173" s="182"/>
      <c r="D173" s="182"/>
      <c r="E173" s="182"/>
      <c r="F173" s="16"/>
    </row>
    <row r="174" spans="1:6" x14ac:dyDescent="0.4">
      <c r="A174" s="78">
        <f>A35</f>
        <v>122</v>
      </c>
      <c r="B174" s="78">
        <f t="shared" ref="B174:B210" si="5">(A174-$B$9)*$B$15*$B$16</f>
        <v>-290000</v>
      </c>
      <c r="C174" s="182"/>
      <c r="D174" s="182"/>
      <c r="E174" s="182"/>
      <c r="F174" s="16"/>
    </row>
    <row r="175" spans="1:6" x14ac:dyDescent="0.4">
      <c r="A175" s="78">
        <f>A36</f>
        <v>124</v>
      </c>
      <c r="B175" s="78">
        <f t="shared" si="5"/>
        <v>-280000</v>
      </c>
      <c r="C175" s="182"/>
      <c r="D175" s="182"/>
      <c r="E175" s="182"/>
      <c r="F175" s="16"/>
    </row>
    <row r="176" spans="1:6" x14ac:dyDescent="0.4">
      <c r="A176" s="78">
        <f>A37</f>
        <v>126</v>
      </c>
      <c r="B176" s="78">
        <f t="shared" si="5"/>
        <v>-270000</v>
      </c>
      <c r="C176" s="182"/>
      <c r="D176" s="182"/>
      <c r="E176" s="182"/>
      <c r="F176" s="16"/>
    </row>
    <row r="177" spans="1:6" x14ac:dyDescent="0.4">
      <c r="A177" s="78">
        <f>A38</f>
        <v>128</v>
      </c>
      <c r="B177" s="78">
        <f t="shared" si="5"/>
        <v>-260000</v>
      </c>
      <c r="C177" s="182"/>
      <c r="D177" s="182"/>
      <c r="E177" s="182"/>
      <c r="F177" s="16"/>
    </row>
    <row r="178" spans="1:6" x14ac:dyDescent="0.4">
      <c r="A178" s="78">
        <f>A39</f>
        <v>130</v>
      </c>
      <c r="B178" s="78">
        <f t="shared" si="5"/>
        <v>-250000</v>
      </c>
      <c r="C178" s="182"/>
      <c r="D178" s="182"/>
      <c r="E178" s="182"/>
      <c r="F178" s="16"/>
    </row>
    <row r="179" spans="1:6" x14ac:dyDescent="0.4">
      <c r="A179" s="78">
        <f>A40</f>
        <v>132</v>
      </c>
      <c r="B179" s="78">
        <f t="shared" si="5"/>
        <v>-240000</v>
      </c>
      <c r="C179" s="182"/>
      <c r="D179" s="182"/>
      <c r="E179" s="182"/>
      <c r="F179" s="16"/>
    </row>
    <row r="180" spans="1:6" x14ac:dyDescent="0.4">
      <c r="A180" s="78">
        <f>A41</f>
        <v>134</v>
      </c>
      <c r="B180" s="78">
        <f t="shared" si="5"/>
        <v>-230000</v>
      </c>
      <c r="C180" s="182"/>
      <c r="D180" s="182"/>
      <c r="E180" s="182"/>
      <c r="F180" s="16"/>
    </row>
    <row r="181" spans="1:6" x14ac:dyDescent="0.4">
      <c r="A181" s="78">
        <f>A42</f>
        <v>136</v>
      </c>
      <c r="B181" s="78">
        <f t="shared" si="5"/>
        <v>-220000</v>
      </c>
      <c r="C181" s="182"/>
      <c r="D181" s="182"/>
      <c r="E181" s="182"/>
      <c r="F181" s="16"/>
    </row>
    <row r="182" spans="1:6" x14ac:dyDescent="0.4">
      <c r="A182" s="78">
        <f>A43</f>
        <v>138</v>
      </c>
      <c r="B182" s="78">
        <f t="shared" si="5"/>
        <v>-210000</v>
      </c>
      <c r="C182" s="182"/>
      <c r="D182" s="182"/>
      <c r="E182" s="182"/>
      <c r="F182" s="16"/>
    </row>
    <row r="183" spans="1:6" x14ac:dyDescent="0.4">
      <c r="A183" s="78">
        <f>A44</f>
        <v>140</v>
      </c>
      <c r="B183" s="78">
        <f t="shared" si="5"/>
        <v>-200000</v>
      </c>
      <c r="C183" s="182"/>
      <c r="D183" s="182"/>
      <c r="E183" s="182"/>
      <c r="F183" s="16"/>
    </row>
    <row r="184" spans="1:6" x14ac:dyDescent="0.4">
      <c r="A184" s="78">
        <f>A45</f>
        <v>142</v>
      </c>
      <c r="B184" s="78">
        <f t="shared" si="5"/>
        <v>-190000</v>
      </c>
      <c r="C184" s="182"/>
      <c r="D184" s="182"/>
      <c r="E184" s="182"/>
      <c r="F184" s="16"/>
    </row>
    <row r="185" spans="1:6" x14ac:dyDescent="0.4">
      <c r="A185" s="78">
        <f>A46</f>
        <v>144</v>
      </c>
      <c r="B185" s="78">
        <f t="shared" si="5"/>
        <v>-180000</v>
      </c>
      <c r="C185" s="182"/>
      <c r="D185" s="182"/>
      <c r="E185" s="182"/>
      <c r="F185" s="16"/>
    </row>
    <row r="186" spans="1:6" x14ac:dyDescent="0.4">
      <c r="A186" s="78">
        <f>A47</f>
        <v>146</v>
      </c>
      <c r="B186" s="78">
        <f t="shared" si="5"/>
        <v>-170000</v>
      </c>
      <c r="C186" s="182"/>
      <c r="D186" s="182"/>
      <c r="E186" s="182"/>
      <c r="F186" s="16"/>
    </row>
    <row r="187" spans="1:6" x14ac:dyDescent="0.4">
      <c r="A187" s="78">
        <f>A48</f>
        <v>148</v>
      </c>
      <c r="B187" s="78">
        <f t="shared" si="5"/>
        <v>-160000</v>
      </c>
      <c r="C187" s="182"/>
      <c r="D187" s="182"/>
      <c r="E187" s="182"/>
      <c r="F187" s="16"/>
    </row>
    <row r="188" spans="1:6" x14ac:dyDescent="0.4">
      <c r="A188" s="78">
        <f>A49</f>
        <v>150</v>
      </c>
      <c r="B188" s="78">
        <f t="shared" si="5"/>
        <v>-150000</v>
      </c>
      <c r="C188" s="182"/>
      <c r="D188" s="182"/>
      <c r="E188" s="182"/>
      <c r="F188" s="16"/>
    </row>
    <row r="189" spans="1:6" x14ac:dyDescent="0.4">
      <c r="A189" s="78">
        <f>A50</f>
        <v>152</v>
      </c>
      <c r="B189" s="78">
        <f t="shared" si="5"/>
        <v>-140000</v>
      </c>
      <c r="C189" s="182"/>
      <c r="D189" s="182"/>
      <c r="E189" s="182"/>
      <c r="F189" s="16"/>
    </row>
    <row r="190" spans="1:6" x14ac:dyDescent="0.4">
      <c r="A190" s="78">
        <f>A51</f>
        <v>154</v>
      </c>
      <c r="B190" s="78">
        <f t="shared" si="5"/>
        <v>-130000</v>
      </c>
      <c r="C190" s="182"/>
      <c r="D190" s="182"/>
      <c r="E190" s="182"/>
      <c r="F190" s="16"/>
    </row>
    <row r="191" spans="1:6" x14ac:dyDescent="0.4">
      <c r="A191" s="78">
        <f>A52</f>
        <v>156</v>
      </c>
      <c r="B191" s="78">
        <f t="shared" si="5"/>
        <v>-120000</v>
      </c>
      <c r="C191" s="182"/>
      <c r="D191" s="182"/>
      <c r="E191" s="182"/>
      <c r="F191" s="16"/>
    </row>
    <row r="192" spans="1:6" x14ac:dyDescent="0.4">
      <c r="A192" s="78">
        <f>A53</f>
        <v>158</v>
      </c>
      <c r="B192" s="78">
        <f t="shared" si="5"/>
        <v>-110000</v>
      </c>
      <c r="C192" s="182"/>
      <c r="D192" s="182"/>
      <c r="E192" s="182"/>
      <c r="F192" s="16"/>
    </row>
    <row r="193" spans="1:6" x14ac:dyDescent="0.4">
      <c r="A193" s="78">
        <f>A54</f>
        <v>160</v>
      </c>
      <c r="B193" s="78">
        <f t="shared" si="5"/>
        <v>-100000</v>
      </c>
      <c r="C193" s="182"/>
      <c r="D193" s="182"/>
      <c r="E193" s="182"/>
      <c r="F193" s="16"/>
    </row>
    <row r="194" spans="1:6" x14ac:dyDescent="0.4">
      <c r="A194" s="78">
        <f>A55</f>
        <v>162</v>
      </c>
      <c r="B194" s="78">
        <f t="shared" si="5"/>
        <v>-90000</v>
      </c>
      <c r="C194" s="182"/>
      <c r="D194" s="182"/>
      <c r="E194" s="182"/>
      <c r="F194" s="16"/>
    </row>
    <row r="195" spans="1:6" x14ac:dyDescent="0.4">
      <c r="A195" s="78">
        <f>A56</f>
        <v>164</v>
      </c>
      <c r="B195" s="78">
        <f t="shared" si="5"/>
        <v>-80000</v>
      </c>
      <c r="C195" s="182"/>
      <c r="D195" s="182"/>
      <c r="E195" s="182"/>
      <c r="F195" s="16"/>
    </row>
    <row r="196" spans="1:6" x14ac:dyDescent="0.4">
      <c r="A196" s="78">
        <f>A57</f>
        <v>166</v>
      </c>
      <c r="B196" s="78">
        <f t="shared" si="5"/>
        <v>-70000</v>
      </c>
      <c r="C196" s="182"/>
      <c r="D196" s="182"/>
      <c r="E196" s="182"/>
      <c r="F196" s="16"/>
    </row>
    <row r="197" spans="1:6" x14ac:dyDescent="0.4">
      <c r="A197" s="78">
        <f>A58</f>
        <v>168</v>
      </c>
      <c r="B197" s="78">
        <f t="shared" si="5"/>
        <v>-60000</v>
      </c>
      <c r="C197" s="182"/>
      <c r="D197" s="182"/>
      <c r="E197" s="182"/>
      <c r="F197" s="16"/>
    </row>
    <row r="198" spans="1:6" x14ac:dyDescent="0.4">
      <c r="A198" s="78">
        <f>A59</f>
        <v>170</v>
      </c>
      <c r="B198" s="78">
        <f t="shared" si="5"/>
        <v>-50000</v>
      </c>
      <c r="C198" s="182"/>
      <c r="D198" s="182"/>
      <c r="E198" s="182"/>
      <c r="F198" s="16"/>
    </row>
    <row r="199" spans="1:6" x14ac:dyDescent="0.4">
      <c r="A199" s="78">
        <f>A60</f>
        <v>172</v>
      </c>
      <c r="B199" s="78">
        <f t="shared" si="5"/>
        <v>-40000</v>
      </c>
      <c r="C199" s="182"/>
      <c r="D199" s="182"/>
      <c r="E199" s="182"/>
      <c r="F199" s="16"/>
    </row>
    <row r="200" spans="1:6" x14ac:dyDescent="0.4">
      <c r="A200" s="78">
        <f>A61</f>
        <v>174</v>
      </c>
      <c r="B200" s="78">
        <f t="shared" si="5"/>
        <v>-30000</v>
      </c>
      <c r="C200" s="182"/>
      <c r="D200" s="182"/>
      <c r="E200" s="182"/>
      <c r="F200" s="16"/>
    </row>
    <row r="201" spans="1:6" x14ac:dyDescent="0.4">
      <c r="A201" s="78">
        <f>A62</f>
        <v>176</v>
      </c>
      <c r="B201" s="78">
        <f t="shared" si="5"/>
        <v>-20000</v>
      </c>
      <c r="C201" s="182"/>
      <c r="D201" s="182"/>
      <c r="E201" s="182"/>
      <c r="F201" s="16"/>
    </row>
    <row r="202" spans="1:6" x14ac:dyDescent="0.4">
      <c r="A202" s="78">
        <f>A63</f>
        <v>178</v>
      </c>
      <c r="B202" s="78">
        <f t="shared" si="5"/>
        <v>-10000</v>
      </c>
      <c r="C202" s="182"/>
      <c r="D202" s="182"/>
      <c r="E202" s="182"/>
      <c r="F202" s="16"/>
    </row>
    <row r="203" spans="1:6" x14ac:dyDescent="0.4">
      <c r="A203" s="78">
        <f>A64</f>
        <v>180</v>
      </c>
      <c r="B203" s="78">
        <f t="shared" si="5"/>
        <v>0</v>
      </c>
      <c r="C203" s="182"/>
      <c r="D203" s="182"/>
      <c r="E203" s="182"/>
      <c r="F203" s="16"/>
    </row>
    <row r="204" spans="1:6" x14ac:dyDescent="0.4">
      <c r="A204" s="78">
        <f t="shared" ref="A204:A210" si="6">A65</f>
        <v>182</v>
      </c>
      <c r="B204" s="78">
        <f t="shared" si="5"/>
        <v>10000</v>
      </c>
      <c r="C204" s="182"/>
      <c r="D204" s="182"/>
      <c r="E204" s="182"/>
      <c r="F204" s="16"/>
    </row>
    <row r="205" spans="1:6" x14ac:dyDescent="0.4">
      <c r="A205" s="78">
        <f t="shared" si="6"/>
        <v>184</v>
      </c>
      <c r="B205" s="78">
        <f t="shared" si="5"/>
        <v>20000</v>
      </c>
      <c r="C205" s="182"/>
      <c r="D205" s="182"/>
      <c r="E205" s="182"/>
      <c r="F205" s="16"/>
    </row>
    <row r="206" spans="1:6" x14ac:dyDescent="0.4">
      <c r="A206" s="78">
        <f t="shared" si="6"/>
        <v>186</v>
      </c>
      <c r="B206" s="78">
        <f t="shared" si="5"/>
        <v>30000</v>
      </c>
      <c r="C206" s="182"/>
      <c r="D206" s="182"/>
      <c r="E206" s="182"/>
      <c r="F206" s="16"/>
    </row>
    <row r="207" spans="1:6" x14ac:dyDescent="0.4">
      <c r="A207" s="78">
        <f t="shared" si="6"/>
        <v>188</v>
      </c>
      <c r="B207" s="78">
        <f t="shared" si="5"/>
        <v>40000</v>
      </c>
      <c r="C207" s="182"/>
      <c r="D207" s="182"/>
      <c r="E207" s="182"/>
      <c r="F207" s="16"/>
    </row>
    <row r="208" spans="1:6" x14ac:dyDescent="0.4">
      <c r="A208" s="78">
        <f t="shared" si="6"/>
        <v>190</v>
      </c>
      <c r="B208" s="78">
        <f t="shared" si="5"/>
        <v>50000</v>
      </c>
      <c r="C208" s="182"/>
      <c r="D208" s="182"/>
      <c r="E208" s="182"/>
      <c r="F208" s="16"/>
    </row>
    <row r="209" spans="1:6" x14ac:dyDescent="0.4">
      <c r="A209" s="78">
        <f t="shared" si="6"/>
        <v>192</v>
      </c>
      <c r="B209" s="78">
        <f t="shared" si="5"/>
        <v>60000</v>
      </c>
      <c r="C209" s="182"/>
      <c r="D209" s="182"/>
      <c r="E209" s="182"/>
      <c r="F209" s="16"/>
    </row>
    <row r="210" spans="1:6" x14ac:dyDescent="0.4">
      <c r="A210" s="78">
        <f t="shared" si="6"/>
        <v>194</v>
      </c>
      <c r="B210" s="78">
        <f t="shared" si="5"/>
        <v>70000</v>
      </c>
      <c r="C210" s="182"/>
      <c r="D210" s="182"/>
      <c r="E210" s="182"/>
      <c r="F210" s="16"/>
    </row>
    <row r="211" spans="1:6" x14ac:dyDescent="0.4">
      <c r="A211" s="183"/>
      <c r="B211" s="178"/>
      <c r="C211" s="182"/>
      <c r="D211" s="182"/>
      <c r="E211" s="182"/>
      <c r="F211" s="16"/>
    </row>
    <row r="212" spans="1:6" x14ac:dyDescent="0.4">
      <c r="A212" s="15"/>
      <c r="B212" s="182"/>
      <c r="C212" s="182"/>
      <c r="D212" s="182"/>
      <c r="E212" s="182"/>
      <c r="F212" s="16"/>
    </row>
    <row r="213" spans="1:6" x14ac:dyDescent="0.4">
      <c r="A213" s="175" t="s">
        <v>7</v>
      </c>
      <c r="B213" s="175"/>
      <c r="C213" s="182"/>
      <c r="D213" s="182"/>
      <c r="E213" s="182"/>
      <c r="F213" s="16"/>
    </row>
    <row r="214" spans="1:6" x14ac:dyDescent="0.4">
      <c r="A214" s="22" t="str">
        <f>A95</f>
        <v>Spot Price</v>
      </c>
      <c r="B214" s="22" t="s">
        <v>329</v>
      </c>
      <c r="C214" s="182"/>
      <c r="D214" s="182"/>
      <c r="E214" s="182"/>
      <c r="F214" s="16"/>
    </row>
    <row r="215" spans="1:6" x14ac:dyDescent="0.4">
      <c r="A215" s="177">
        <f>A96</f>
        <v>3700</v>
      </c>
      <c r="B215" s="78">
        <f>(A215-$C$9)*$C$15*$C$16</f>
        <v>330000</v>
      </c>
      <c r="C215" s="182"/>
      <c r="D215" s="182"/>
      <c r="E215" s="182"/>
      <c r="F215" s="16"/>
    </row>
    <row r="216" spans="1:6" x14ac:dyDescent="0.4">
      <c r="A216" s="177">
        <f>A97</f>
        <v>3710</v>
      </c>
      <c r="B216" s="78">
        <f t="shared" ref="B216:B265" si="7">(A216-$C$9)*$C$15*$C$16</f>
        <v>333000</v>
      </c>
      <c r="C216" s="182"/>
      <c r="D216" s="182"/>
      <c r="E216" s="182"/>
      <c r="F216" s="16"/>
    </row>
    <row r="217" spans="1:6" x14ac:dyDescent="0.4">
      <c r="A217" s="177">
        <f>A98</f>
        <v>3720</v>
      </c>
      <c r="B217" s="78">
        <f t="shared" si="7"/>
        <v>336000</v>
      </c>
      <c r="C217" s="182"/>
      <c r="D217" s="182"/>
      <c r="E217" s="182"/>
      <c r="F217" s="16"/>
    </row>
    <row r="218" spans="1:6" x14ac:dyDescent="0.4">
      <c r="A218" s="177">
        <f>A99</f>
        <v>3730</v>
      </c>
      <c r="B218" s="78">
        <f t="shared" si="7"/>
        <v>339000</v>
      </c>
      <c r="C218" s="182"/>
      <c r="D218" s="182"/>
      <c r="E218" s="182"/>
      <c r="F218" s="16"/>
    </row>
    <row r="219" spans="1:6" x14ac:dyDescent="0.4">
      <c r="A219" s="177">
        <f>A100</f>
        <v>3740</v>
      </c>
      <c r="B219" s="78">
        <f t="shared" si="7"/>
        <v>342000</v>
      </c>
      <c r="C219" s="182"/>
      <c r="D219" s="182"/>
      <c r="E219" s="182"/>
      <c r="F219" s="16"/>
    </row>
    <row r="220" spans="1:6" x14ac:dyDescent="0.4">
      <c r="A220" s="177">
        <f>A101</f>
        <v>3750</v>
      </c>
      <c r="B220" s="78">
        <f t="shared" si="7"/>
        <v>345000</v>
      </c>
      <c r="C220" s="182"/>
      <c r="D220" s="182"/>
      <c r="E220" s="182"/>
      <c r="F220" s="16"/>
    </row>
    <row r="221" spans="1:6" x14ac:dyDescent="0.4">
      <c r="A221" s="177">
        <f>A102</f>
        <v>3760</v>
      </c>
      <c r="B221" s="78">
        <f t="shared" si="7"/>
        <v>348000</v>
      </c>
      <c r="C221" s="182"/>
      <c r="D221" s="182"/>
      <c r="E221" s="182"/>
      <c r="F221" s="16"/>
    </row>
    <row r="222" spans="1:6" x14ac:dyDescent="0.4">
      <c r="A222" s="177">
        <f>A103</f>
        <v>3770</v>
      </c>
      <c r="B222" s="78">
        <f t="shared" si="7"/>
        <v>351000</v>
      </c>
      <c r="C222" s="182"/>
      <c r="D222" s="182"/>
      <c r="E222" s="182"/>
      <c r="F222" s="16"/>
    </row>
    <row r="223" spans="1:6" x14ac:dyDescent="0.4">
      <c r="A223" s="177">
        <f>A104</f>
        <v>3780</v>
      </c>
      <c r="B223" s="78">
        <f t="shared" si="7"/>
        <v>354000</v>
      </c>
      <c r="C223" s="182"/>
      <c r="D223" s="182"/>
      <c r="E223" s="182"/>
      <c r="F223" s="16"/>
    </row>
    <row r="224" spans="1:6" x14ac:dyDescent="0.4">
      <c r="A224" s="177">
        <f>A105</f>
        <v>3790</v>
      </c>
      <c r="B224" s="78">
        <f t="shared" si="7"/>
        <v>357000</v>
      </c>
      <c r="C224" s="182"/>
      <c r="D224" s="182"/>
      <c r="E224" s="182"/>
      <c r="F224" s="16"/>
    </row>
    <row r="225" spans="1:6" x14ac:dyDescent="0.4">
      <c r="A225" s="177">
        <f>A106</f>
        <v>3800</v>
      </c>
      <c r="B225" s="78">
        <f t="shared" si="7"/>
        <v>360000</v>
      </c>
      <c r="C225" s="182"/>
      <c r="D225" s="182"/>
      <c r="E225" s="182"/>
      <c r="F225" s="16"/>
    </row>
    <row r="226" spans="1:6" x14ac:dyDescent="0.4">
      <c r="A226" s="177">
        <f>A107</f>
        <v>3810</v>
      </c>
      <c r="B226" s="78">
        <f t="shared" si="7"/>
        <v>363000</v>
      </c>
      <c r="C226" s="182"/>
      <c r="D226" s="182"/>
      <c r="E226" s="182"/>
      <c r="F226" s="16"/>
    </row>
    <row r="227" spans="1:6" x14ac:dyDescent="0.4">
      <c r="A227" s="177">
        <f>A108</f>
        <v>3820</v>
      </c>
      <c r="B227" s="78">
        <f t="shared" si="7"/>
        <v>366000</v>
      </c>
      <c r="C227" s="182"/>
      <c r="D227" s="182"/>
      <c r="E227" s="182"/>
      <c r="F227" s="16"/>
    </row>
    <row r="228" spans="1:6" x14ac:dyDescent="0.4">
      <c r="A228" s="177">
        <f>A109</f>
        <v>3830</v>
      </c>
      <c r="B228" s="78">
        <f t="shared" si="7"/>
        <v>369000</v>
      </c>
      <c r="C228" s="182"/>
      <c r="D228" s="182"/>
      <c r="E228" s="182"/>
      <c r="F228" s="16"/>
    </row>
    <row r="229" spans="1:6" x14ac:dyDescent="0.4">
      <c r="A229" s="177">
        <f>A110</f>
        <v>3840</v>
      </c>
      <c r="B229" s="78">
        <f t="shared" si="7"/>
        <v>372000</v>
      </c>
      <c r="C229" s="182"/>
      <c r="D229" s="182"/>
      <c r="E229" s="182"/>
      <c r="F229" s="16"/>
    </row>
    <row r="230" spans="1:6" x14ac:dyDescent="0.4">
      <c r="A230" s="177">
        <f>A111</f>
        <v>3850</v>
      </c>
      <c r="B230" s="78">
        <f t="shared" si="7"/>
        <v>375000</v>
      </c>
      <c r="C230" s="182"/>
      <c r="D230" s="182"/>
      <c r="E230" s="182"/>
      <c r="F230" s="16"/>
    </row>
    <row r="231" spans="1:6" x14ac:dyDescent="0.4">
      <c r="A231" s="177">
        <f>A112</f>
        <v>3860</v>
      </c>
      <c r="B231" s="78">
        <f t="shared" si="7"/>
        <v>378000</v>
      </c>
      <c r="C231" s="182"/>
      <c r="D231" s="182"/>
      <c r="E231" s="182"/>
      <c r="F231" s="16"/>
    </row>
    <row r="232" spans="1:6" x14ac:dyDescent="0.4">
      <c r="A232" s="177">
        <f>A113</f>
        <v>3870</v>
      </c>
      <c r="B232" s="78">
        <f t="shared" si="7"/>
        <v>381000</v>
      </c>
      <c r="C232" s="182"/>
      <c r="D232" s="182"/>
      <c r="E232" s="182"/>
      <c r="F232" s="16"/>
    </row>
    <row r="233" spans="1:6" x14ac:dyDescent="0.4">
      <c r="A233" s="177">
        <f>A114</f>
        <v>3880</v>
      </c>
      <c r="B233" s="78">
        <f t="shared" si="7"/>
        <v>384000</v>
      </c>
      <c r="C233" s="182"/>
      <c r="D233" s="182"/>
      <c r="E233" s="182"/>
      <c r="F233" s="16"/>
    </row>
    <row r="234" spans="1:6" x14ac:dyDescent="0.4">
      <c r="A234" s="177">
        <f>A115</f>
        <v>3890</v>
      </c>
      <c r="B234" s="78">
        <f t="shared" si="7"/>
        <v>387000</v>
      </c>
      <c r="C234" s="182"/>
      <c r="D234" s="182"/>
      <c r="E234" s="182"/>
      <c r="F234" s="16"/>
    </row>
    <row r="235" spans="1:6" x14ac:dyDescent="0.4">
      <c r="A235" s="177">
        <f>A116</f>
        <v>3900</v>
      </c>
      <c r="B235" s="78">
        <f t="shared" si="7"/>
        <v>390000</v>
      </c>
      <c r="C235" s="182"/>
      <c r="D235" s="182"/>
      <c r="E235" s="182"/>
      <c r="F235" s="16"/>
    </row>
    <row r="236" spans="1:6" x14ac:dyDescent="0.4">
      <c r="A236" s="177">
        <f>A117</f>
        <v>3910</v>
      </c>
      <c r="B236" s="78">
        <f t="shared" si="7"/>
        <v>393000</v>
      </c>
      <c r="C236" s="182"/>
      <c r="D236" s="182"/>
      <c r="E236" s="182"/>
      <c r="F236" s="16"/>
    </row>
    <row r="237" spans="1:6" x14ac:dyDescent="0.4">
      <c r="A237" s="177">
        <f>A118</f>
        <v>3920</v>
      </c>
      <c r="B237" s="78">
        <f t="shared" si="7"/>
        <v>396000</v>
      </c>
      <c r="C237" s="182"/>
      <c r="D237" s="182"/>
      <c r="E237" s="182"/>
      <c r="F237" s="16"/>
    </row>
    <row r="238" spans="1:6" x14ac:dyDescent="0.4">
      <c r="A238" s="177">
        <f>A119</f>
        <v>3930</v>
      </c>
      <c r="B238" s="78">
        <f t="shared" si="7"/>
        <v>399000</v>
      </c>
      <c r="C238" s="182"/>
      <c r="D238" s="182"/>
      <c r="E238" s="182"/>
      <c r="F238" s="16"/>
    </row>
    <row r="239" spans="1:6" x14ac:dyDescent="0.4">
      <c r="A239" s="177">
        <f>A120</f>
        <v>3940</v>
      </c>
      <c r="B239" s="78">
        <f t="shared" si="7"/>
        <v>402000</v>
      </c>
      <c r="C239" s="182"/>
      <c r="D239" s="182"/>
      <c r="E239" s="182"/>
      <c r="F239" s="16"/>
    </row>
    <row r="240" spans="1:6" x14ac:dyDescent="0.4">
      <c r="A240" s="177">
        <f>A121</f>
        <v>3950</v>
      </c>
      <c r="B240" s="78">
        <f t="shared" si="7"/>
        <v>405000</v>
      </c>
      <c r="C240" s="182"/>
      <c r="D240" s="182"/>
      <c r="E240" s="182"/>
      <c r="F240" s="16"/>
    </row>
    <row r="241" spans="1:6" x14ac:dyDescent="0.4">
      <c r="A241" s="177">
        <f>A122</f>
        <v>3960</v>
      </c>
      <c r="B241" s="78">
        <f t="shared" si="7"/>
        <v>408000</v>
      </c>
      <c r="C241" s="182"/>
      <c r="D241" s="182"/>
      <c r="E241" s="182"/>
      <c r="F241" s="16"/>
    </row>
    <row r="242" spans="1:6" x14ac:dyDescent="0.4">
      <c r="A242" s="177">
        <f>A123</f>
        <v>3970</v>
      </c>
      <c r="B242" s="78">
        <f t="shared" si="7"/>
        <v>411000</v>
      </c>
      <c r="C242" s="182"/>
      <c r="D242" s="182"/>
      <c r="E242" s="182"/>
      <c r="F242" s="16"/>
    </row>
    <row r="243" spans="1:6" x14ac:dyDescent="0.4">
      <c r="A243" s="177">
        <f>A124</f>
        <v>3980</v>
      </c>
      <c r="B243" s="78">
        <f t="shared" si="7"/>
        <v>414000</v>
      </c>
      <c r="C243" s="182"/>
      <c r="D243" s="182"/>
      <c r="E243" s="182"/>
      <c r="F243" s="16"/>
    </row>
    <row r="244" spans="1:6" x14ac:dyDescent="0.4">
      <c r="A244" s="177">
        <f>A125</f>
        <v>3990</v>
      </c>
      <c r="B244" s="78">
        <f t="shared" si="7"/>
        <v>417000</v>
      </c>
      <c r="C244" s="182"/>
      <c r="D244" s="182"/>
      <c r="E244" s="182"/>
      <c r="F244" s="16"/>
    </row>
    <row r="245" spans="1:6" x14ac:dyDescent="0.4">
      <c r="A245" s="177">
        <f>A126</f>
        <v>4000</v>
      </c>
      <c r="B245" s="78">
        <f t="shared" si="7"/>
        <v>420000</v>
      </c>
      <c r="C245" s="182"/>
      <c r="D245" s="182"/>
      <c r="E245" s="182"/>
      <c r="F245" s="16"/>
    </row>
    <row r="246" spans="1:6" x14ac:dyDescent="0.4">
      <c r="A246" s="177">
        <f>A127</f>
        <v>4010</v>
      </c>
      <c r="B246" s="78">
        <f t="shared" si="7"/>
        <v>423000</v>
      </c>
      <c r="C246" s="182"/>
      <c r="D246" s="182"/>
      <c r="E246" s="182"/>
      <c r="F246" s="16"/>
    </row>
    <row r="247" spans="1:6" x14ac:dyDescent="0.4">
      <c r="A247" s="177">
        <f>A128</f>
        <v>4020</v>
      </c>
      <c r="B247" s="78">
        <f t="shared" si="7"/>
        <v>426000</v>
      </c>
      <c r="C247" s="182"/>
      <c r="D247" s="182"/>
      <c r="E247" s="182"/>
      <c r="F247" s="16"/>
    </row>
    <row r="248" spans="1:6" x14ac:dyDescent="0.4">
      <c r="A248" s="177">
        <f>A129</f>
        <v>4030</v>
      </c>
      <c r="B248" s="78">
        <f t="shared" si="7"/>
        <v>429000</v>
      </c>
      <c r="C248" s="182"/>
      <c r="D248" s="182"/>
      <c r="E248" s="182"/>
      <c r="F248" s="16"/>
    </row>
    <row r="249" spans="1:6" x14ac:dyDescent="0.4">
      <c r="A249" s="177">
        <f>A130</f>
        <v>4040</v>
      </c>
      <c r="B249" s="78">
        <f t="shared" si="7"/>
        <v>432000</v>
      </c>
      <c r="C249" s="182"/>
      <c r="D249" s="182"/>
      <c r="E249" s="182"/>
      <c r="F249" s="16"/>
    </row>
    <row r="250" spans="1:6" x14ac:dyDescent="0.4">
      <c r="A250" s="177">
        <f>A131</f>
        <v>4050</v>
      </c>
      <c r="B250" s="78">
        <f t="shared" si="7"/>
        <v>435000</v>
      </c>
      <c r="C250" s="182"/>
      <c r="D250" s="182"/>
      <c r="E250" s="182"/>
      <c r="F250" s="16"/>
    </row>
    <row r="251" spans="1:6" x14ac:dyDescent="0.4">
      <c r="A251" s="177">
        <f>A132</f>
        <v>4060</v>
      </c>
      <c r="B251" s="78">
        <f t="shared" si="7"/>
        <v>438000</v>
      </c>
      <c r="C251" s="182"/>
      <c r="D251" s="182"/>
      <c r="E251" s="182"/>
      <c r="F251" s="16"/>
    </row>
    <row r="252" spans="1:6" x14ac:dyDescent="0.4">
      <c r="A252" s="177">
        <f>A133</f>
        <v>4070</v>
      </c>
      <c r="B252" s="78">
        <f t="shared" si="7"/>
        <v>441000</v>
      </c>
      <c r="C252" s="182"/>
      <c r="D252" s="182"/>
      <c r="E252" s="182"/>
      <c r="F252" s="16"/>
    </row>
    <row r="253" spans="1:6" x14ac:dyDescent="0.4">
      <c r="A253" s="177">
        <f>A134</f>
        <v>4080</v>
      </c>
      <c r="B253" s="78">
        <f t="shared" si="7"/>
        <v>444000</v>
      </c>
      <c r="C253" s="182"/>
      <c r="D253" s="182"/>
      <c r="E253" s="182"/>
      <c r="F253" s="16"/>
    </row>
    <row r="254" spans="1:6" x14ac:dyDescent="0.4">
      <c r="A254" s="177">
        <f>A135</f>
        <v>4090</v>
      </c>
      <c r="B254" s="78">
        <f t="shared" si="7"/>
        <v>447000</v>
      </c>
      <c r="C254" s="182"/>
      <c r="D254" s="182"/>
      <c r="E254" s="182"/>
      <c r="F254" s="16"/>
    </row>
    <row r="255" spans="1:6" x14ac:dyDescent="0.4">
      <c r="A255" s="177">
        <f>A136</f>
        <v>4100</v>
      </c>
      <c r="B255" s="78">
        <f t="shared" si="7"/>
        <v>450000</v>
      </c>
      <c r="C255" s="182"/>
      <c r="D255" s="182"/>
      <c r="E255" s="182"/>
      <c r="F255" s="16"/>
    </row>
    <row r="256" spans="1:6" x14ac:dyDescent="0.4">
      <c r="A256" s="177">
        <f>A137</f>
        <v>4110</v>
      </c>
      <c r="B256" s="78">
        <f t="shared" si="7"/>
        <v>453000</v>
      </c>
      <c r="C256" s="182"/>
      <c r="D256" s="182"/>
      <c r="E256" s="182"/>
      <c r="F256" s="16"/>
    </row>
    <row r="257" spans="1:6" x14ac:dyDescent="0.4">
      <c r="A257" s="177">
        <f>A138</f>
        <v>4120</v>
      </c>
      <c r="B257" s="78">
        <f t="shared" si="7"/>
        <v>456000</v>
      </c>
      <c r="C257" s="182"/>
      <c r="D257" s="182"/>
      <c r="E257" s="182"/>
      <c r="F257" s="16"/>
    </row>
    <row r="258" spans="1:6" x14ac:dyDescent="0.4">
      <c r="A258" s="177">
        <f>A139</f>
        <v>4130</v>
      </c>
      <c r="B258" s="78">
        <f t="shared" si="7"/>
        <v>459000</v>
      </c>
      <c r="C258" s="182"/>
      <c r="D258" s="182"/>
      <c r="E258" s="182"/>
      <c r="F258" s="16"/>
    </row>
    <row r="259" spans="1:6" x14ac:dyDescent="0.4">
      <c r="A259" s="177">
        <f>A140</f>
        <v>4140</v>
      </c>
      <c r="B259" s="78">
        <f t="shared" si="7"/>
        <v>462000</v>
      </c>
      <c r="C259" s="182"/>
      <c r="D259" s="182"/>
      <c r="E259" s="182"/>
      <c r="F259" s="16"/>
    </row>
    <row r="260" spans="1:6" x14ac:dyDescent="0.4">
      <c r="A260" s="177">
        <f>A141</f>
        <v>4150</v>
      </c>
      <c r="B260" s="78">
        <f t="shared" si="7"/>
        <v>465000</v>
      </c>
      <c r="C260" s="182"/>
      <c r="D260" s="182"/>
      <c r="E260" s="182"/>
      <c r="F260" s="16"/>
    </row>
    <row r="261" spans="1:6" x14ac:dyDescent="0.4">
      <c r="A261" s="177">
        <f>A142</f>
        <v>4160</v>
      </c>
      <c r="B261" s="78">
        <f t="shared" si="7"/>
        <v>468000</v>
      </c>
      <c r="C261" s="182"/>
      <c r="D261" s="182"/>
      <c r="E261" s="182"/>
      <c r="F261" s="16"/>
    </row>
    <row r="262" spans="1:6" x14ac:dyDescent="0.4">
      <c r="A262" s="177">
        <f>A143</f>
        <v>4170</v>
      </c>
      <c r="B262" s="78">
        <f t="shared" si="7"/>
        <v>471000</v>
      </c>
      <c r="C262" s="182"/>
      <c r="D262" s="182"/>
      <c r="E262" s="182"/>
      <c r="F262" s="16"/>
    </row>
    <row r="263" spans="1:6" x14ac:dyDescent="0.4">
      <c r="A263" s="177">
        <f>A144</f>
        <v>4180</v>
      </c>
      <c r="B263" s="78">
        <f t="shared" si="7"/>
        <v>474000</v>
      </c>
      <c r="C263" s="182"/>
      <c r="D263" s="182"/>
      <c r="E263" s="182"/>
      <c r="F263" s="16"/>
    </row>
    <row r="264" spans="1:6" x14ac:dyDescent="0.4">
      <c r="A264" s="177">
        <f>A145</f>
        <v>4190</v>
      </c>
      <c r="B264" s="78">
        <f t="shared" si="7"/>
        <v>477000</v>
      </c>
      <c r="C264" s="182"/>
      <c r="D264" s="182"/>
      <c r="E264" s="182"/>
      <c r="F264" s="16"/>
    </row>
    <row r="265" spans="1:6" x14ac:dyDescent="0.4">
      <c r="A265" s="177">
        <f>A146</f>
        <v>4200</v>
      </c>
      <c r="B265" s="78">
        <f t="shared" si="7"/>
        <v>480000</v>
      </c>
      <c r="C265" s="182"/>
      <c r="D265" s="182"/>
      <c r="E265" s="182"/>
      <c r="F265" s="16"/>
    </row>
    <row r="266" spans="1:6" x14ac:dyDescent="0.4">
      <c r="A266" s="15"/>
      <c r="B266" s="182"/>
      <c r="C266" s="182"/>
      <c r="D266" s="182"/>
      <c r="E266" s="182"/>
      <c r="F266" s="16"/>
    </row>
    <row r="267" spans="1:6" x14ac:dyDescent="0.4">
      <c r="A267" s="174" t="s">
        <v>330</v>
      </c>
      <c r="B267" s="174"/>
      <c r="C267" s="174"/>
      <c r="D267" s="174"/>
      <c r="E267" s="174"/>
      <c r="F267" s="174"/>
    </row>
    <row r="268" spans="1:6" x14ac:dyDescent="0.4">
      <c r="A268" s="15"/>
      <c r="B268" s="182"/>
      <c r="C268" s="182"/>
      <c r="D268" s="182"/>
      <c r="E268" s="182"/>
      <c r="F268" s="16"/>
    </row>
    <row r="269" spans="1:6" x14ac:dyDescent="0.4">
      <c r="A269" s="175" t="s">
        <v>6</v>
      </c>
      <c r="B269" s="175"/>
      <c r="C269" s="175"/>
      <c r="D269" s="175"/>
      <c r="E269" s="182"/>
      <c r="F269" s="16"/>
    </row>
    <row r="270" spans="1:6" x14ac:dyDescent="0.4">
      <c r="A270" s="80" t="str">
        <f>A172</f>
        <v>Spot Price</v>
      </c>
      <c r="B270" s="80" t="str">
        <f>B172</f>
        <v>Stock P/L</v>
      </c>
      <c r="C270" s="80" t="s">
        <v>332</v>
      </c>
      <c r="D270" s="80" t="s">
        <v>333</v>
      </c>
      <c r="E270" s="182"/>
      <c r="F270" s="16"/>
    </row>
    <row r="271" spans="1:6" x14ac:dyDescent="0.4">
      <c r="A271" s="78">
        <f>A173</f>
        <v>120</v>
      </c>
      <c r="B271" s="78">
        <f>B173</f>
        <v>-300000</v>
      </c>
      <c r="C271" s="69">
        <f>C34</f>
        <v>103500</v>
      </c>
      <c r="D271" s="69">
        <f>B271+C271</f>
        <v>-196500</v>
      </c>
      <c r="E271" s="182"/>
      <c r="F271" s="16"/>
    </row>
    <row r="272" spans="1:6" x14ac:dyDescent="0.4">
      <c r="A272" s="78">
        <f>A174</f>
        <v>122</v>
      </c>
      <c r="B272" s="78">
        <f>B174</f>
        <v>-290000</v>
      </c>
      <c r="C272" s="69">
        <f>C35</f>
        <v>93500</v>
      </c>
      <c r="D272" s="69">
        <f t="shared" ref="D272:D301" si="8">B272+C272</f>
        <v>-196500</v>
      </c>
      <c r="E272" s="182"/>
      <c r="F272" s="16"/>
    </row>
    <row r="273" spans="1:6" x14ac:dyDescent="0.4">
      <c r="A273" s="78">
        <f>A175</f>
        <v>124</v>
      </c>
      <c r="B273" s="78">
        <f>B175</f>
        <v>-280000</v>
      </c>
      <c r="C273" s="69">
        <f>C36</f>
        <v>83500</v>
      </c>
      <c r="D273" s="69">
        <f t="shared" si="8"/>
        <v>-196500</v>
      </c>
      <c r="E273" s="182"/>
      <c r="F273" s="16"/>
    </row>
    <row r="274" spans="1:6" x14ac:dyDescent="0.4">
      <c r="A274" s="78">
        <f>A176</f>
        <v>126</v>
      </c>
      <c r="B274" s="78">
        <f>B176</f>
        <v>-270000</v>
      </c>
      <c r="C274" s="69">
        <f>C37</f>
        <v>73500</v>
      </c>
      <c r="D274" s="69">
        <f t="shared" si="8"/>
        <v>-196500</v>
      </c>
      <c r="E274" s="182"/>
      <c r="F274" s="16"/>
    </row>
    <row r="275" spans="1:6" x14ac:dyDescent="0.4">
      <c r="A275" s="78">
        <f>A177</f>
        <v>128</v>
      </c>
      <c r="B275" s="78">
        <f>B177</f>
        <v>-260000</v>
      </c>
      <c r="C275" s="69">
        <f>C38</f>
        <v>63500</v>
      </c>
      <c r="D275" s="69">
        <f t="shared" si="8"/>
        <v>-196500</v>
      </c>
      <c r="E275" s="182"/>
      <c r="F275" s="16"/>
    </row>
    <row r="276" spans="1:6" x14ac:dyDescent="0.4">
      <c r="A276" s="78">
        <f>A178</f>
        <v>130</v>
      </c>
      <c r="B276" s="78">
        <f>B178</f>
        <v>-250000</v>
      </c>
      <c r="C276" s="69">
        <f>C39</f>
        <v>53500</v>
      </c>
      <c r="D276" s="69">
        <f t="shared" si="8"/>
        <v>-196500</v>
      </c>
      <c r="E276" s="182"/>
      <c r="F276" s="16"/>
    </row>
    <row r="277" spans="1:6" x14ac:dyDescent="0.4">
      <c r="A277" s="78">
        <f>A179</f>
        <v>132</v>
      </c>
      <c r="B277" s="78">
        <f>B179</f>
        <v>-240000</v>
      </c>
      <c r="C277" s="69">
        <f>C40</f>
        <v>43500</v>
      </c>
      <c r="D277" s="69">
        <f t="shared" si="8"/>
        <v>-196500</v>
      </c>
      <c r="E277" s="182"/>
      <c r="F277" s="16"/>
    </row>
    <row r="278" spans="1:6" x14ac:dyDescent="0.4">
      <c r="A278" s="78">
        <f>A180</f>
        <v>134</v>
      </c>
      <c r="B278" s="78">
        <f>B180</f>
        <v>-230000</v>
      </c>
      <c r="C278" s="69">
        <f>C41</f>
        <v>33500</v>
      </c>
      <c r="D278" s="69">
        <f t="shared" si="8"/>
        <v>-196500</v>
      </c>
      <c r="E278" s="182"/>
      <c r="F278" s="16"/>
    </row>
    <row r="279" spans="1:6" x14ac:dyDescent="0.4">
      <c r="A279" s="78">
        <f>A181</f>
        <v>136</v>
      </c>
      <c r="B279" s="78">
        <f>B181</f>
        <v>-220000</v>
      </c>
      <c r="C279" s="69">
        <f>C42</f>
        <v>23500</v>
      </c>
      <c r="D279" s="69">
        <f t="shared" si="8"/>
        <v>-196500</v>
      </c>
      <c r="E279" s="182"/>
      <c r="F279" s="16"/>
    </row>
    <row r="280" spans="1:6" x14ac:dyDescent="0.4">
      <c r="A280" s="78">
        <f>A182</f>
        <v>138</v>
      </c>
      <c r="B280" s="78">
        <f>B182</f>
        <v>-210000</v>
      </c>
      <c r="C280" s="69">
        <f>C43</f>
        <v>13500</v>
      </c>
      <c r="D280" s="69">
        <f t="shared" si="8"/>
        <v>-196500</v>
      </c>
      <c r="E280" s="182"/>
      <c r="F280" s="16"/>
    </row>
    <row r="281" spans="1:6" x14ac:dyDescent="0.4">
      <c r="A281" s="78">
        <f>A183</f>
        <v>140</v>
      </c>
      <c r="B281" s="78">
        <f>B183</f>
        <v>-200000</v>
      </c>
      <c r="C281" s="69">
        <f>C44</f>
        <v>3500</v>
      </c>
      <c r="D281" s="69">
        <f t="shared" si="8"/>
        <v>-196500</v>
      </c>
      <c r="E281" s="182"/>
      <c r="F281" s="16"/>
    </row>
    <row r="282" spans="1:6" x14ac:dyDescent="0.4">
      <c r="A282" s="78">
        <f>A184</f>
        <v>142</v>
      </c>
      <c r="B282" s="78">
        <f>B184</f>
        <v>-190000</v>
      </c>
      <c r="C282" s="69">
        <f>C45</f>
        <v>-6500</v>
      </c>
      <c r="D282" s="69">
        <f t="shared" si="8"/>
        <v>-196500</v>
      </c>
      <c r="E282" s="182"/>
      <c r="F282" s="16"/>
    </row>
    <row r="283" spans="1:6" x14ac:dyDescent="0.4">
      <c r="A283" s="78">
        <f>A185</f>
        <v>144</v>
      </c>
      <c r="B283" s="78">
        <f>B185</f>
        <v>-180000</v>
      </c>
      <c r="C283" s="69">
        <f>C46</f>
        <v>-16500</v>
      </c>
      <c r="D283" s="69">
        <f t="shared" si="8"/>
        <v>-196500</v>
      </c>
      <c r="E283" s="182"/>
      <c r="F283" s="16"/>
    </row>
    <row r="284" spans="1:6" x14ac:dyDescent="0.4">
      <c r="A284" s="78">
        <f>A186</f>
        <v>146</v>
      </c>
      <c r="B284" s="78">
        <f>B186</f>
        <v>-170000</v>
      </c>
      <c r="C284" s="69">
        <f>C47</f>
        <v>-26500</v>
      </c>
      <c r="D284" s="69">
        <f t="shared" si="8"/>
        <v>-196500</v>
      </c>
      <c r="E284" s="182"/>
      <c r="F284" s="16"/>
    </row>
    <row r="285" spans="1:6" x14ac:dyDescent="0.4">
      <c r="A285" s="78">
        <f>A187</f>
        <v>148</v>
      </c>
      <c r="B285" s="78">
        <f>B187</f>
        <v>-160000</v>
      </c>
      <c r="C285" s="69">
        <f>C48</f>
        <v>-36500</v>
      </c>
      <c r="D285" s="69">
        <f t="shared" si="8"/>
        <v>-196500</v>
      </c>
      <c r="E285" s="182"/>
      <c r="F285" s="16"/>
    </row>
    <row r="286" spans="1:6" x14ac:dyDescent="0.4">
      <c r="A286" s="78">
        <f>A188</f>
        <v>150</v>
      </c>
      <c r="B286" s="78">
        <f>B188</f>
        <v>-150000</v>
      </c>
      <c r="C286" s="69">
        <f>C49</f>
        <v>-46500</v>
      </c>
      <c r="D286" s="69">
        <f t="shared" si="8"/>
        <v>-196500</v>
      </c>
      <c r="E286" s="182"/>
      <c r="F286" s="16"/>
    </row>
    <row r="287" spans="1:6" x14ac:dyDescent="0.4">
      <c r="A287" s="78">
        <f>A189</f>
        <v>152</v>
      </c>
      <c r="B287" s="78">
        <f>B189</f>
        <v>-140000</v>
      </c>
      <c r="C287" s="69">
        <f>C50</f>
        <v>-46500</v>
      </c>
      <c r="D287" s="69">
        <f t="shared" si="8"/>
        <v>-186500</v>
      </c>
      <c r="E287" s="182"/>
      <c r="F287" s="16"/>
    </row>
    <row r="288" spans="1:6" x14ac:dyDescent="0.4">
      <c r="A288" s="78">
        <f>A190</f>
        <v>154</v>
      </c>
      <c r="B288" s="78">
        <f>B190</f>
        <v>-130000</v>
      </c>
      <c r="C288" s="69">
        <f>C51</f>
        <v>-46500</v>
      </c>
      <c r="D288" s="69">
        <f t="shared" si="8"/>
        <v>-176500</v>
      </c>
      <c r="E288" s="182"/>
      <c r="F288" s="16"/>
    </row>
    <row r="289" spans="1:6" x14ac:dyDescent="0.4">
      <c r="A289" s="78">
        <f>A191</f>
        <v>156</v>
      </c>
      <c r="B289" s="78">
        <f>B191</f>
        <v>-120000</v>
      </c>
      <c r="C289" s="69">
        <f>C52</f>
        <v>-46500</v>
      </c>
      <c r="D289" s="69">
        <f t="shared" si="8"/>
        <v>-166500</v>
      </c>
      <c r="E289" s="182"/>
      <c r="F289" s="16"/>
    </row>
    <row r="290" spans="1:6" x14ac:dyDescent="0.4">
      <c r="A290" s="78">
        <f>A192</f>
        <v>158</v>
      </c>
      <c r="B290" s="78">
        <f>B192</f>
        <v>-110000</v>
      </c>
      <c r="C290" s="69">
        <f>C53</f>
        <v>-46500</v>
      </c>
      <c r="D290" s="69">
        <f t="shared" si="8"/>
        <v>-156500</v>
      </c>
      <c r="E290" s="182"/>
      <c r="F290" s="16"/>
    </row>
    <row r="291" spans="1:6" x14ac:dyDescent="0.4">
      <c r="A291" s="78">
        <f>A193</f>
        <v>160</v>
      </c>
      <c r="B291" s="78">
        <f>B193</f>
        <v>-100000</v>
      </c>
      <c r="C291" s="69">
        <f>C54</f>
        <v>-46500</v>
      </c>
      <c r="D291" s="69">
        <f t="shared" si="8"/>
        <v>-146500</v>
      </c>
      <c r="E291" s="182"/>
      <c r="F291" s="16"/>
    </row>
    <row r="292" spans="1:6" x14ac:dyDescent="0.4">
      <c r="A292" s="78">
        <f>A194</f>
        <v>162</v>
      </c>
      <c r="B292" s="78">
        <f>B194</f>
        <v>-90000</v>
      </c>
      <c r="C292" s="69">
        <f>C55</f>
        <v>-46500</v>
      </c>
      <c r="D292" s="69">
        <f t="shared" si="8"/>
        <v>-136500</v>
      </c>
      <c r="E292" s="182"/>
      <c r="F292" s="16"/>
    </row>
    <row r="293" spans="1:6" x14ac:dyDescent="0.4">
      <c r="A293" s="78">
        <f>A195</f>
        <v>164</v>
      </c>
      <c r="B293" s="78">
        <f>B195</f>
        <v>-80000</v>
      </c>
      <c r="C293" s="69">
        <f>C56</f>
        <v>-46500</v>
      </c>
      <c r="D293" s="69">
        <f t="shared" si="8"/>
        <v>-126500</v>
      </c>
      <c r="E293" s="182"/>
      <c r="F293" s="16"/>
    </row>
    <row r="294" spans="1:6" x14ac:dyDescent="0.4">
      <c r="A294" s="78">
        <f>A196</f>
        <v>166</v>
      </c>
      <c r="B294" s="78">
        <f>B196</f>
        <v>-70000</v>
      </c>
      <c r="C294" s="69">
        <f>C57</f>
        <v>-46500</v>
      </c>
      <c r="D294" s="69">
        <f t="shared" si="8"/>
        <v>-116500</v>
      </c>
      <c r="E294" s="182"/>
      <c r="F294" s="16"/>
    </row>
    <row r="295" spans="1:6" x14ac:dyDescent="0.4">
      <c r="A295" s="78">
        <f>A197</f>
        <v>168</v>
      </c>
      <c r="B295" s="78">
        <f>B197</f>
        <v>-60000</v>
      </c>
      <c r="C295" s="69">
        <f>C58</f>
        <v>-46500</v>
      </c>
      <c r="D295" s="69">
        <f t="shared" si="8"/>
        <v>-106500</v>
      </c>
      <c r="E295" s="182"/>
      <c r="F295" s="16"/>
    </row>
    <row r="296" spans="1:6" x14ac:dyDescent="0.4">
      <c r="A296" s="78">
        <f>A198</f>
        <v>170</v>
      </c>
      <c r="B296" s="78">
        <f>B198</f>
        <v>-50000</v>
      </c>
      <c r="C296" s="69">
        <f>C59</f>
        <v>-46500</v>
      </c>
      <c r="D296" s="69">
        <f t="shared" si="8"/>
        <v>-96500</v>
      </c>
      <c r="E296" s="182"/>
      <c r="F296" s="16"/>
    </row>
    <row r="297" spans="1:6" x14ac:dyDescent="0.4">
      <c r="A297" s="78">
        <f>A199</f>
        <v>172</v>
      </c>
      <c r="B297" s="78">
        <f>B199</f>
        <v>-40000</v>
      </c>
      <c r="C297" s="69">
        <f>C60</f>
        <v>-46500</v>
      </c>
      <c r="D297" s="69">
        <f t="shared" si="8"/>
        <v>-86500</v>
      </c>
      <c r="E297" s="182"/>
      <c r="F297" s="16"/>
    </row>
    <row r="298" spans="1:6" x14ac:dyDescent="0.4">
      <c r="A298" s="78">
        <f>A200</f>
        <v>174</v>
      </c>
      <c r="B298" s="78">
        <f>B200</f>
        <v>-30000</v>
      </c>
      <c r="C298" s="69">
        <f>C61</f>
        <v>-46500</v>
      </c>
      <c r="D298" s="69">
        <f t="shared" si="8"/>
        <v>-76500</v>
      </c>
      <c r="E298" s="182"/>
      <c r="F298" s="16"/>
    </row>
    <row r="299" spans="1:6" x14ac:dyDescent="0.4">
      <c r="A299" s="78">
        <f>A201</f>
        <v>176</v>
      </c>
      <c r="B299" s="78">
        <f>B201</f>
        <v>-20000</v>
      </c>
      <c r="C299" s="69">
        <f>C62</f>
        <v>-46500</v>
      </c>
      <c r="D299" s="69">
        <f t="shared" si="8"/>
        <v>-66500</v>
      </c>
      <c r="E299" s="182"/>
      <c r="F299" s="16"/>
    </row>
    <row r="300" spans="1:6" x14ac:dyDescent="0.4">
      <c r="A300" s="78">
        <f>A202</f>
        <v>178</v>
      </c>
      <c r="B300" s="78">
        <f>B202</f>
        <v>-10000</v>
      </c>
      <c r="C300" s="69">
        <f>C63</f>
        <v>-46500</v>
      </c>
      <c r="D300" s="69">
        <f t="shared" si="8"/>
        <v>-56500</v>
      </c>
      <c r="E300" s="182"/>
      <c r="F300" s="16"/>
    </row>
    <row r="301" spans="1:6" x14ac:dyDescent="0.4">
      <c r="A301" s="78">
        <f>A203</f>
        <v>180</v>
      </c>
      <c r="B301" s="78">
        <f>B203</f>
        <v>0</v>
      </c>
      <c r="C301" s="69">
        <f>C64</f>
        <v>-46500</v>
      </c>
      <c r="D301" s="69">
        <f t="shared" si="8"/>
        <v>-46500</v>
      </c>
      <c r="E301" s="182"/>
      <c r="F301" s="16"/>
    </row>
    <row r="302" spans="1:6" x14ac:dyDescent="0.4">
      <c r="A302" s="78">
        <f>A204</f>
        <v>182</v>
      </c>
      <c r="B302" s="78">
        <f>B204</f>
        <v>10000</v>
      </c>
      <c r="C302" s="69">
        <f t="shared" ref="C302:C303" si="9">C65</f>
        <v>-46500</v>
      </c>
      <c r="D302" s="69">
        <f t="shared" ref="D302:D304" si="10">B302+C302</f>
        <v>-36500</v>
      </c>
      <c r="E302" s="182"/>
      <c r="F302" s="16"/>
    </row>
    <row r="303" spans="1:6" x14ac:dyDescent="0.4">
      <c r="A303" s="78">
        <f>A205</f>
        <v>184</v>
      </c>
      <c r="B303" s="78">
        <f>B205</f>
        <v>20000</v>
      </c>
      <c r="C303" s="69">
        <f t="shared" si="9"/>
        <v>-46500</v>
      </c>
      <c r="D303" s="69">
        <f t="shared" si="10"/>
        <v>-26500</v>
      </c>
      <c r="E303" s="182"/>
      <c r="F303" s="16"/>
    </row>
    <row r="304" spans="1:6" x14ac:dyDescent="0.4">
      <c r="A304" s="78">
        <f>A206</f>
        <v>186</v>
      </c>
      <c r="B304" s="78">
        <f>B206</f>
        <v>30000</v>
      </c>
      <c r="C304" s="69">
        <f>C67</f>
        <v>-46500</v>
      </c>
      <c r="D304" s="69">
        <f t="shared" si="10"/>
        <v>-16500</v>
      </c>
      <c r="E304" s="182"/>
      <c r="F304" s="16"/>
    </row>
    <row r="305" spans="1:6" x14ac:dyDescent="0.4">
      <c r="A305" s="78">
        <f t="shared" ref="A305:B305" si="11">A207</f>
        <v>188</v>
      </c>
      <c r="B305" s="78">
        <f t="shared" si="11"/>
        <v>40000</v>
      </c>
      <c r="C305" s="69">
        <f t="shared" ref="C305:C307" si="12">C68</f>
        <v>-46500</v>
      </c>
      <c r="D305" s="69">
        <f t="shared" ref="D305:D308" si="13">B305+C305</f>
        <v>-6500</v>
      </c>
      <c r="E305" s="182"/>
      <c r="F305" s="16"/>
    </row>
    <row r="306" spans="1:6" x14ac:dyDescent="0.4">
      <c r="A306" s="78">
        <f t="shared" ref="A306:B306" si="14">A208</f>
        <v>190</v>
      </c>
      <c r="B306" s="78">
        <f t="shared" si="14"/>
        <v>50000</v>
      </c>
      <c r="C306" s="69">
        <f t="shared" si="12"/>
        <v>-46500</v>
      </c>
      <c r="D306" s="69">
        <f t="shared" si="13"/>
        <v>3500</v>
      </c>
      <c r="E306" s="182"/>
      <c r="F306" s="16"/>
    </row>
    <row r="307" spans="1:6" x14ac:dyDescent="0.4">
      <c r="A307" s="78">
        <f t="shared" ref="A307:B307" si="15">A209</f>
        <v>192</v>
      </c>
      <c r="B307" s="78">
        <f t="shared" si="15"/>
        <v>60000</v>
      </c>
      <c r="C307" s="69">
        <f t="shared" si="12"/>
        <v>-46500</v>
      </c>
      <c r="D307" s="69">
        <f t="shared" si="13"/>
        <v>13500</v>
      </c>
      <c r="E307" s="182"/>
      <c r="F307" s="16"/>
    </row>
    <row r="308" spans="1:6" x14ac:dyDescent="0.4">
      <c r="A308" s="78">
        <f>A210</f>
        <v>194</v>
      </c>
      <c r="B308" s="78">
        <f>B210</f>
        <v>70000</v>
      </c>
      <c r="C308" s="69">
        <f>C71</f>
        <v>-46500</v>
      </c>
      <c r="D308" s="69">
        <f t="shared" si="13"/>
        <v>23500</v>
      </c>
      <c r="E308" s="182"/>
      <c r="F308" s="16"/>
    </row>
    <row r="309" spans="1:6" ht="16.25" customHeight="1" x14ac:dyDescent="0.4">
      <c r="A309" s="15"/>
      <c r="B309" s="182"/>
      <c r="C309" s="182"/>
      <c r="D309" s="182"/>
      <c r="E309" s="182"/>
      <c r="F309" s="16"/>
    </row>
    <row r="310" spans="1:6" ht="16.25" customHeight="1" x14ac:dyDescent="0.4">
      <c r="A310" s="175" t="s">
        <v>7</v>
      </c>
      <c r="B310" s="175"/>
      <c r="C310" s="175"/>
      <c r="D310" s="175"/>
      <c r="E310" s="182"/>
      <c r="F310" s="16"/>
    </row>
    <row r="311" spans="1:6" ht="16.25" customHeight="1" x14ac:dyDescent="0.4">
      <c r="A311" s="22" t="str">
        <f>A214</f>
        <v>Spot Price</v>
      </c>
      <c r="B311" s="22" t="str">
        <f>B214</f>
        <v>Stock P/L</v>
      </c>
      <c r="C311" s="22" t="s">
        <v>332</v>
      </c>
      <c r="D311" s="22" t="s">
        <v>333</v>
      </c>
      <c r="E311" s="182"/>
      <c r="F311" s="16"/>
    </row>
    <row r="312" spans="1:6" ht="16.25" customHeight="1" x14ac:dyDescent="0.4">
      <c r="A312" s="78">
        <f>A215</f>
        <v>3700</v>
      </c>
      <c r="B312" s="78">
        <f>B215</f>
        <v>330000</v>
      </c>
      <c r="C312" s="69">
        <f>C96</f>
        <v>67410</v>
      </c>
      <c r="D312" s="69">
        <f>B312+C312</f>
        <v>397410</v>
      </c>
      <c r="E312" s="182"/>
      <c r="F312" s="16"/>
    </row>
    <row r="313" spans="1:6" x14ac:dyDescent="0.4">
      <c r="A313" s="78">
        <f>A216</f>
        <v>3710</v>
      </c>
      <c r="B313" s="78">
        <f>B216</f>
        <v>333000</v>
      </c>
      <c r="C313" s="69">
        <f>C97</f>
        <v>64410</v>
      </c>
      <c r="D313" s="69">
        <f t="shared" ref="D313:D342" si="16">B313+C313</f>
        <v>397410</v>
      </c>
      <c r="E313" s="182"/>
      <c r="F313" s="16"/>
    </row>
    <row r="314" spans="1:6" x14ac:dyDescent="0.4">
      <c r="A314" s="78">
        <f>A217</f>
        <v>3720</v>
      </c>
      <c r="B314" s="78">
        <f>B217</f>
        <v>336000</v>
      </c>
      <c r="C314" s="69">
        <f>C98</f>
        <v>61410</v>
      </c>
      <c r="D314" s="69">
        <f t="shared" si="16"/>
        <v>397410</v>
      </c>
      <c r="E314" s="182"/>
      <c r="F314" s="16"/>
    </row>
    <row r="315" spans="1:6" x14ac:dyDescent="0.4">
      <c r="A315" s="78">
        <f>A218</f>
        <v>3730</v>
      </c>
      <c r="B315" s="78">
        <f>B218</f>
        <v>339000</v>
      </c>
      <c r="C315" s="69">
        <f>C99</f>
        <v>58410</v>
      </c>
      <c r="D315" s="69">
        <f t="shared" si="16"/>
        <v>397410</v>
      </c>
      <c r="E315" s="182"/>
      <c r="F315" s="16"/>
    </row>
    <row r="316" spans="1:6" x14ac:dyDescent="0.4">
      <c r="A316" s="78">
        <f>A219</f>
        <v>3740</v>
      </c>
      <c r="B316" s="78">
        <f>B219</f>
        <v>342000</v>
      </c>
      <c r="C316" s="69">
        <f>C100</f>
        <v>55410</v>
      </c>
      <c r="D316" s="69">
        <f t="shared" si="16"/>
        <v>397410</v>
      </c>
      <c r="E316" s="182"/>
      <c r="F316" s="16"/>
    </row>
    <row r="317" spans="1:6" x14ac:dyDescent="0.4">
      <c r="A317" s="78">
        <f>A220</f>
        <v>3750</v>
      </c>
      <c r="B317" s="78">
        <f>B220</f>
        <v>345000</v>
      </c>
      <c r="C317" s="69">
        <f>C101</f>
        <v>52410</v>
      </c>
      <c r="D317" s="69">
        <f t="shared" si="16"/>
        <v>397410</v>
      </c>
      <c r="E317" s="182"/>
      <c r="F317" s="16"/>
    </row>
    <row r="318" spans="1:6" x14ac:dyDescent="0.4">
      <c r="A318" s="78">
        <f>A221</f>
        <v>3760</v>
      </c>
      <c r="B318" s="78">
        <f>B221</f>
        <v>348000</v>
      </c>
      <c r="C318" s="69">
        <f>C102</f>
        <v>49410</v>
      </c>
      <c r="D318" s="69">
        <f t="shared" si="16"/>
        <v>397410</v>
      </c>
      <c r="E318" s="182"/>
      <c r="F318" s="16"/>
    </row>
    <row r="319" spans="1:6" x14ac:dyDescent="0.4">
      <c r="A319" s="78">
        <f>A222</f>
        <v>3770</v>
      </c>
      <c r="B319" s="78">
        <f>B222</f>
        <v>351000</v>
      </c>
      <c r="C319" s="69">
        <f>C103</f>
        <v>46410</v>
      </c>
      <c r="D319" s="69">
        <f t="shared" si="16"/>
        <v>397410</v>
      </c>
      <c r="E319" s="182"/>
      <c r="F319" s="16"/>
    </row>
    <row r="320" spans="1:6" x14ac:dyDescent="0.4">
      <c r="A320" s="78">
        <f>A223</f>
        <v>3780</v>
      </c>
      <c r="B320" s="78">
        <f>B223</f>
        <v>354000</v>
      </c>
      <c r="C320" s="69">
        <f>C104</f>
        <v>43410</v>
      </c>
      <c r="D320" s="69">
        <f t="shared" si="16"/>
        <v>397410</v>
      </c>
      <c r="E320" s="182"/>
      <c r="F320" s="16"/>
    </row>
    <row r="321" spans="1:6" x14ac:dyDescent="0.4">
      <c r="A321" s="78">
        <f>A224</f>
        <v>3790</v>
      </c>
      <c r="B321" s="78">
        <f>B224</f>
        <v>357000</v>
      </c>
      <c r="C321" s="69">
        <f>C105</f>
        <v>40410</v>
      </c>
      <c r="D321" s="69">
        <f t="shared" si="16"/>
        <v>397410</v>
      </c>
      <c r="E321" s="182"/>
      <c r="F321" s="16"/>
    </row>
    <row r="322" spans="1:6" x14ac:dyDescent="0.4">
      <c r="A322" s="78">
        <f>A225</f>
        <v>3800</v>
      </c>
      <c r="B322" s="78">
        <f>B225</f>
        <v>360000</v>
      </c>
      <c r="C322" s="69">
        <f>C106</f>
        <v>37410</v>
      </c>
      <c r="D322" s="69">
        <f t="shared" si="16"/>
        <v>397410</v>
      </c>
      <c r="E322" s="182"/>
      <c r="F322" s="16"/>
    </row>
    <row r="323" spans="1:6" x14ac:dyDescent="0.4">
      <c r="A323" s="78">
        <f>A226</f>
        <v>3810</v>
      </c>
      <c r="B323" s="78">
        <f>B226</f>
        <v>363000</v>
      </c>
      <c r="C323" s="69">
        <f>C107</f>
        <v>34410</v>
      </c>
      <c r="D323" s="69">
        <f t="shared" si="16"/>
        <v>397410</v>
      </c>
      <c r="E323" s="182"/>
      <c r="F323" s="16"/>
    </row>
    <row r="324" spans="1:6" x14ac:dyDescent="0.4">
      <c r="A324" s="78">
        <f>A227</f>
        <v>3820</v>
      </c>
      <c r="B324" s="78">
        <f>B227</f>
        <v>366000</v>
      </c>
      <c r="C324" s="69">
        <f>C108</f>
        <v>31410</v>
      </c>
      <c r="D324" s="69">
        <f t="shared" si="16"/>
        <v>397410</v>
      </c>
      <c r="E324" s="182"/>
      <c r="F324" s="16"/>
    </row>
    <row r="325" spans="1:6" x14ac:dyDescent="0.4">
      <c r="A325" s="78">
        <f>A228</f>
        <v>3830</v>
      </c>
      <c r="B325" s="78">
        <f>B228</f>
        <v>369000</v>
      </c>
      <c r="C325" s="69">
        <f>C109</f>
        <v>28410</v>
      </c>
      <c r="D325" s="69">
        <f t="shared" si="16"/>
        <v>397410</v>
      </c>
      <c r="E325" s="182"/>
      <c r="F325" s="16"/>
    </row>
    <row r="326" spans="1:6" x14ac:dyDescent="0.4">
      <c r="A326" s="78">
        <f>A229</f>
        <v>3840</v>
      </c>
      <c r="B326" s="78">
        <f>B229</f>
        <v>372000</v>
      </c>
      <c r="C326" s="69">
        <f>C110</f>
        <v>25410</v>
      </c>
      <c r="D326" s="69">
        <f t="shared" si="16"/>
        <v>397410</v>
      </c>
      <c r="E326" s="182"/>
      <c r="F326" s="16"/>
    </row>
    <row r="327" spans="1:6" x14ac:dyDescent="0.4">
      <c r="A327" s="78">
        <f>A230</f>
        <v>3850</v>
      </c>
      <c r="B327" s="78">
        <f>B230</f>
        <v>375000</v>
      </c>
      <c r="C327" s="69">
        <f>C111</f>
        <v>22410</v>
      </c>
      <c r="D327" s="69">
        <f t="shared" si="16"/>
        <v>397410</v>
      </c>
      <c r="E327" s="182"/>
      <c r="F327" s="16"/>
    </row>
    <row r="328" spans="1:6" x14ac:dyDescent="0.4">
      <c r="A328" s="78">
        <f>A231</f>
        <v>3860</v>
      </c>
      <c r="B328" s="78">
        <f>B231</f>
        <v>378000</v>
      </c>
      <c r="C328" s="69">
        <f>C112</f>
        <v>19410</v>
      </c>
      <c r="D328" s="69">
        <f t="shared" si="16"/>
        <v>397410</v>
      </c>
      <c r="E328" s="182"/>
      <c r="F328" s="16"/>
    </row>
    <row r="329" spans="1:6" x14ac:dyDescent="0.4">
      <c r="A329" s="78">
        <f>A232</f>
        <v>3870</v>
      </c>
      <c r="B329" s="78">
        <f>B232</f>
        <v>381000</v>
      </c>
      <c r="C329" s="69">
        <f>C113</f>
        <v>16410</v>
      </c>
      <c r="D329" s="69">
        <f t="shared" si="16"/>
        <v>397410</v>
      </c>
      <c r="E329" s="182"/>
      <c r="F329" s="16"/>
    </row>
    <row r="330" spans="1:6" x14ac:dyDescent="0.4">
      <c r="A330" s="78">
        <f>A233</f>
        <v>3880</v>
      </c>
      <c r="B330" s="78">
        <f>B233</f>
        <v>384000</v>
      </c>
      <c r="C330" s="69">
        <f>C114</f>
        <v>13410</v>
      </c>
      <c r="D330" s="69">
        <f t="shared" si="16"/>
        <v>397410</v>
      </c>
      <c r="E330" s="182"/>
      <c r="F330" s="16"/>
    </row>
    <row r="331" spans="1:6" x14ac:dyDescent="0.4">
      <c r="A331" s="78">
        <f>A234</f>
        <v>3890</v>
      </c>
      <c r="B331" s="78">
        <f>B234</f>
        <v>387000</v>
      </c>
      <c r="C331" s="69">
        <f>C115</f>
        <v>10410</v>
      </c>
      <c r="D331" s="69">
        <f t="shared" si="16"/>
        <v>397410</v>
      </c>
      <c r="E331" s="182"/>
      <c r="F331" s="16"/>
    </row>
    <row r="332" spans="1:6" x14ac:dyDescent="0.4">
      <c r="A332" s="78">
        <f>A235</f>
        <v>3900</v>
      </c>
      <c r="B332" s="78">
        <f>B235</f>
        <v>390000</v>
      </c>
      <c r="C332" s="69">
        <f>C116</f>
        <v>7410</v>
      </c>
      <c r="D332" s="69">
        <f t="shared" si="16"/>
        <v>397410</v>
      </c>
      <c r="E332" s="182"/>
      <c r="F332" s="16"/>
    </row>
    <row r="333" spans="1:6" x14ac:dyDescent="0.4">
      <c r="A333" s="78">
        <f>A236</f>
        <v>3910</v>
      </c>
      <c r="B333" s="78">
        <f>B236</f>
        <v>393000</v>
      </c>
      <c r="C333" s="69">
        <f>C117</f>
        <v>4410</v>
      </c>
      <c r="D333" s="69">
        <f t="shared" si="16"/>
        <v>397410</v>
      </c>
      <c r="E333" s="182"/>
      <c r="F333" s="16"/>
    </row>
    <row r="334" spans="1:6" x14ac:dyDescent="0.4">
      <c r="A334" s="78">
        <f>A237</f>
        <v>3920</v>
      </c>
      <c r="B334" s="78">
        <f>B237</f>
        <v>396000</v>
      </c>
      <c r="C334" s="69">
        <f>C118</f>
        <v>1410</v>
      </c>
      <c r="D334" s="69">
        <f t="shared" si="16"/>
        <v>397410</v>
      </c>
      <c r="E334" s="182"/>
      <c r="F334" s="16"/>
    </row>
    <row r="335" spans="1:6" x14ac:dyDescent="0.4">
      <c r="A335" s="78">
        <f>A238</f>
        <v>3930</v>
      </c>
      <c r="B335" s="78">
        <f>B238</f>
        <v>399000</v>
      </c>
      <c r="C335" s="69">
        <f>C119</f>
        <v>-1590</v>
      </c>
      <c r="D335" s="69">
        <f t="shared" si="16"/>
        <v>397410</v>
      </c>
      <c r="E335" s="182"/>
      <c r="F335" s="16"/>
    </row>
    <row r="336" spans="1:6" x14ac:dyDescent="0.4">
      <c r="A336" s="78">
        <f>A239</f>
        <v>3940</v>
      </c>
      <c r="B336" s="78">
        <f>B239</f>
        <v>402000</v>
      </c>
      <c r="C336" s="69">
        <f>C120</f>
        <v>-4590</v>
      </c>
      <c r="D336" s="69">
        <f t="shared" si="16"/>
        <v>397410</v>
      </c>
      <c r="E336" s="182"/>
      <c r="F336" s="16"/>
    </row>
    <row r="337" spans="1:6" x14ac:dyDescent="0.4">
      <c r="A337" s="78">
        <f>A240</f>
        <v>3950</v>
      </c>
      <c r="B337" s="78">
        <f>B240</f>
        <v>405000</v>
      </c>
      <c r="C337" s="69">
        <f>C121</f>
        <v>-7590</v>
      </c>
      <c r="D337" s="69">
        <f t="shared" si="16"/>
        <v>397410</v>
      </c>
      <c r="E337" s="182"/>
      <c r="F337" s="16"/>
    </row>
    <row r="338" spans="1:6" x14ac:dyDescent="0.4">
      <c r="A338" s="78">
        <f>A241</f>
        <v>3960</v>
      </c>
      <c r="B338" s="78">
        <f>B241</f>
        <v>408000</v>
      </c>
      <c r="C338" s="69">
        <f>C122</f>
        <v>-10590</v>
      </c>
      <c r="D338" s="69">
        <f t="shared" si="16"/>
        <v>397410</v>
      </c>
      <c r="E338" s="182"/>
      <c r="F338" s="16"/>
    </row>
    <row r="339" spans="1:6" x14ac:dyDescent="0.4">
      <c r="A339" s="78">
        <f>A242</f>
        <v>3970</v>
      </c>
      <c r="B339" s="78">
        <f>B242</f>
        <v>411000</v>
      </c>
      <c r="C339" s="69">
        <f>C123</f>
        <v>-13590</v>
      </c>
      <c r="D339" s="69">
        <f t="shared" si="16"/>
        <v>397410</v>
      </c>
      <c r="E339" s="182"/>
      <c r="F339" s="16"/>
    </row>
    <row r="340" spans="1:6" x14ac:dyDescent="0.4">
      <c r="A340" s="78">
        <f>A243</f>
        <v>3980</v>
      </c>
      <c r="B340" s="78">
        <f>B243</f>
        <v>414000</v>
      </c>
      <c r="C340" s="69">
        <f>C124</f>
        <v>-16590</v>
      </c>
      <c r="D340" s="69">
        <f t="shared" si="16"/>
        <v>397410</v>
      </c>
      <c r="E340" s="182"/>
      <c r="F340" s="16"/>
    </row>
    <row r="341" spans="1:6" x14ac:dyDescent="0.4">
      <c r="A341" s="78">
        <f>A244</f>
        <v>3990</v>
      </c>
      <c r="B341" s="78">
        <f>B244</f>
        <v>417000</v>
      </c>
      <c r="C341" s="69">
        <f>C125</f>
        <v>-19590</v>
      </c>
      <c r="D341" s="69">
        <f t="shared" si="16"/>
        <v>397410</v>
      </c>
      <c r="E341" s="182"/>
      <c r="F341" s="16"/>
    </row>
    <row r="342" spans="1:6" x14ac:dyDescent="0.4">
      <c r="A342" s="78">
        <f>A245</f>
        <v>4000</v>
      </c>
      <c r="B342" s="78">
        <f>B245</f>
        <v>420000</v>
      </c>
      <c r="C342" s="69">
        <f>C126</f>
        <v>-22590</v>
      </c>
      <c r="D342" s="69">
        <f t="shared" si="16"/>
        <v>397410</v>
      </c>
      <c r="E342" s="182"/>
      <c r="F342" s="16"/>
    </row>
    <row r="343" spans="1:6" x14ac:dyDescent="0.4">
      <c r="A343" s="78">
        <f t="shared" ref="A343:B343" si="17">A246</f>
        <v>4010</v>
      </c>
      <c r="B343" s="78">
        <f t="shared" si="17"/>
        <v>423000</v>
      </c>
      <c r="C343" s="69">
        <f t="shared" ref="C343:C362" si="18">C127</f>
        <v>-22590</v>
      </c>
      <c r="D343" s="69">
        <f t="shared" ref="D343:D347" si="19">B343+C343</f>
        <v>400410</v>
      </c>
      <c r="E343" s="182"/>
      <c r="F343" s="16"/>
    </row>
    <row r="344" spans="1:6" x14ac:dyDescent="0.4">
      <c r="A344" s="78">
        <f t="shared" ref="A344:B344" si="20">A247</f>
        <v>4020</v>
      </c>
      <c r="B344" s="78">
        <f t="shared" si="20"/>
        <v>426000</v>
      </c>
      <c r="C344" s="69">
        <f t="shared" si="18"/>
        <v>-22590</v>
      </c>
      <c r="D344" s="69">
        <f t="shared" si="19"/>
        <v>403410</v>
      </c>
      <c r="E344" s="182"/>
      <c r="F344" s="16"/>
    </row>
    <row r="345" spans="1:6" x14ac:dyDescent="0.4">
      <c r="A345" s="78">
        <f t="shared" ref="A345:B345" si="21">A248</f>
        <v>4030</v>
      </c>
      <c r="B345" s="78">
        <f t="shared" si="21"/>
        <v>429000</v>
      </c>
      <c r="C345" s="69">
        <f t="shared" si="18"/>
        <v>-22590</v>
      </c>
      <c r="D345" s="69">
        <f t="shared" si="19"/>
        <v>406410</v>
      </c>
      <c r="E345" s="182"/>
      <c r="F345" s="16"/>
    </row>
    <row r="346" spans="1:6" x14ac:dyDescent="0.4">
      <c r="A346" s="78">
        <f t="shared" ref="A346:B346" si="22">A249</f>
        <v>4040</v>
      </c>
      <c r="B346" s="78">
        <f t="shared" si="22"/>
        <v>432000</v>
      </c>
      <c r="C346" s="69">
        <f t="shared" si="18"/>
        <v>-22590</v>
      </c>
      <c r="D346" s="69">
        <f t="shared" si="19"/>
        <v>409410</v>
      </c>
      <c r="E346" s="182"/>
      <c r="F346" s="16"/>
    </row>
    <row r="347" spans="1:6" x14ac:dyDescent="0.4">
      <c r="A347" s="78">
        <f t="shared" ref="A347:B347" si="23">A250</f>
        <v>4050</v>
      </c>
      <c r="B347" s="78">
        <f t="shared" si="23"/>
        <v>435000</v>
      </c>
      <c r="C347" s="69">
        <f t="shared" si="18"/>
        <v>-22590</v>
      </c>
      <c r="D347" s="69">
        <f t="shared" si="19"/>
        <v>412410</v>
      </c>
      <c r="E347" s="182"/>
      <c r="F347" s="16"/>
    </row>
    <row r="348" spans="1:6" x14ac:dyDescent="0.4">
      <c r="A348" s="78">
        <f t="shared" ref="A348:B348" si="24">A251</f>
        <v>4060</v>
      </c>
      <c r="B348" s="78">
        <f t="shared" si="24"/>
        <v>438000</v>
      </c>
      <c r="C348" s="69">
        <f t="shared" si="18"/>
        <v>-22590</v>
      </c>
      <c r="D348" s="69">
        <f t="shared" ref="D348:D354" si="25">B348+C348</f>
        <v>415410</v>
      </c>
      <c r="E348" s="182"/>
      <c r="F348" s="16"/>
    </row>
    <row r="349" spans="1:6" x14ac:dyDescent="0.4">
      <c r="A349" s="78">
        <f t="shared" ref="A349:B349" si="26">A252</f>
        <v>4070</v>
      </c>
      <c r="B349" s="78">
        <f t="shared" si="26"/>
        <v>441000</v>
      </c>
      <c r="C349" s="69">
        <f t="shared" si="18"/>
        <v>-22590</v>
      </c>
      <c r="D349" s="69">
        <f t="shared" si="25"/>
        <v>418410</v>
      </c>
      <c r="E349" s="182"/>
      <c r="F349" s="16"/>
    </row>
    <row r="350" spans="1:6" x14ac:dyDescent="0.4">
      <c r="A350" s="78">
        <f t="shared" ref="A350:B350" si="27">A253</f>
        <v>4080</v>
      </c>
      <c r="B350" s="78">
        <f t="shared" si="27"/>
        <v>444000</v>
      </c>
      <c r="C350" s="69">
        <f t="shared" si="18"/>
        <v>-22590</v>
      </c>
      <c r="D350" s="69">
        <f t="shared" si="25"/>
        <v>421410</v>
      </c>
      <c r="E350" s="182"/>
      <c r="F350" s="16"/>
    </row>
    <row r="351" spans="1:6" x14ac:dyDescent="0.4">
      <c r="A351" s="78">
        <f t="shared" ref="A351:B351" si="28">A254</f>
        <v>4090</v>
      </c>
      <c r="B351" s="78">
        <f t="shared" si="28"/>
        <v>447000</v>
      </c>
      <c r="C351" s="69">
        <f t="shared" si="18"/>
        <v>-22590</v>
      </c>
      <c r="D351" s="69">
        <f t="shared" si="25"/>
        <v>424410</v>
      </c>
      <c r="E351" s="182"/>
      <c r="F351" s="16"/>
    </row>
    <row r="352" spans="1:6" x14ac:dyDescent="0.4">
      <c r="A352" s="78">
        <f t="shared" ref="A352:B352" si="29">A255</f>
        <v>4100</v>
      </c>
      <c r="B352" s="78">
        <f t="shared" si="29"/>
        <v>450000</v>
      </c>
      <c r="C352" s="69">
        <f t="shared" si="18"/>
        <v>-22590</v>
      </c>
      <c r="D352" s="69">
        <f t="shared" si="25"/>
        <v>427410</v>
      </c>
      <c r="E352" s="182"/>
      <c r="F352" s="16"/>
    </row>
    <row r="353" spans="1:6" x14ac:dyDescent="0.4">
      <c r="A353" s="78">
        <f t="shared" ref="A353:B353" si="30">A256</f>
        <v>4110</v>
      </c>
      <c r="B353" s="78">
        <f t="shared" si="30"/>
        <v>453000</v>
      </c>
      <c r="C353" s="69">
        <f t="shared" si="18"/>
        <v>-22590</v>
      </c>
      <c r="D353" s="69">
        <f t="shared" si="25"/>
        <v>430410</v>
      </c>
      <c r="E353" s="182"/>
      <c r="F353" s="16"/>
    </row>
    <row r="354" spans="1:6" x14ac:dyDescent="0.4">
      <c r="A354" s="78">
        <f t="shared" ref="A354:B354" si="31">A257</f>
        <v>4120</v>
      </c>
      <c r="B354" s="78">
        <f t="shared" si="31"/>
        <v>456000</v>
      </c>
      <c r="C354" s="69">
        <f t="shared" si="18"/>
        <v>-22590</v>
      </c>
      <c r="D354" s="69">
        <f t="shared" si="25"/>
        <v>433410</v>
      </c>
      <c r="E354" s="182"/>
      <c r="F354" s="16"/>
    </row>
    <row r="355" spans="1:6" x14ac:dyDescent="0.4">
      <c r="A355" s="78">
        <f t="shared" ref="A355:B355" si="32">A258</f>
        <v>4130</v>
      </c>
      <c r="B355" s="78">
        <f t="shared" si="32"/>
        <v>459000</v>
      </c>
      <c r="C355" s="69">
        <f t="shared" si="18"/>
        <v>-22590</v>
      </c>
      <c r="D355" s="69">
        <f t="shared" ref="D355" si="33">B355+C355</f>
        <v>436410</v>
      </c>
      <c r="E355" s="182"/>
      <c r="F355" s="16"/>
    </row>
    <row r="356" spans="1:6" x14ac:dyDescent="0.4">
      <c r="A356" s="78">
        <f t="shared" ref="A356:B356" si="34">A259</f>
        <v>4140</v>
      </c>
      <c r="B356" s="78">
        <f t="shared" si="34"/>
        <v>462000</v>
      </c>
      <c r="C356" s="69">
        <f t="shared" si="18"/>
        <v>-22590</v>
      </c>
      <c r="D356" s="69">
        <f t="shared" ref="D356:D360" si="35">B356+C356</f>
        <v>439410</v>
      </c>
      <c r="E356" s="182"/>
      <c r="F356" s="16"/>
    </row>
    <row r="357" spans="1:6" x14ac:dyDescent="0.4">
      <c r="A357" s="78">
        <f t="shared" ref="A357:B357" si="36">A260</f>
        <v>4150</v>
      </c>
      <c r="B357" s="78">
        <f t="shared" si="36"/>
        <v>465000</v>
      </c>
      <c r="C357" s="69">
        <f t="shared" si="18"/>
        <v>-22590</v>
      </c>
      <c r="D357" s="69">
        <f t="shared" si="35"/>
        <v>442410</v>
      </c>
      <c r="E357" s="182"/>
      <c r="F357" s="16"/>
    </row>
    <row r="358" spans="1:6" x14ac:dyDescent="0.4">
      <c r="A358" s="78">
        <f t="shared" ref="A358:B358" si="37">A261</f>
        <v>4160</v>
      </c>
      <c r="B358" s="78">
        <f t="shared" si="37"/>
        <v>468000</v>
      </c>
      <c r="C358" s="69">
        <f t="shared" si="18"/>
        <v>-22590</v>
      </c>
      <c r="D358" s="69">
        <f t="shared" si="35"/>
        <v>445410</v>
      </c>
      <c r="E358" s="182"/>
      <c r="F358" s="16"/>
    </row>
    <row r="359" spans="1:6" x14ac:dyDescent="0.4">
      <c r="A359" s="78">
        <f t="shared" ref="A359:B359" si="38">A262</f>
        <v>4170</v>
      </c>
      <c r="B359" s="78">
        <f t="shared" si="38"/>
        <v>471000</v>
      </c>
      <c r="C359" s="69">
        <f t="shared" si="18"/>
        <v>-22590</v>
      </c>
      <c r="D359" s="69">
        <f t="shared" si="35"/>
        <v>448410</v>
      </c>
      <c r="E359" s="182"/>
      <c r="F359" s="16"/>
    </row>
    <row r="360" spans="1:6" x14ac:dyDescent="0.4">
      <c r="A360" s="78">
        <f t="shared" ref="A360:B360" si="39">A263</f>
        <v>4180</v>
      </c>
      <c r="B360" s="78">
        <f t="shared" si="39"/>
        <v>474000</v>
      </c>
      <c r="C360" s="69">
        <f t="shared" si="18"/>
        <v>-22590</v>
      </c>
      <c r="D360" s="69">
        <f t="shared" si="35"/>
        <v>451410</v>
      </c>
      <c r="E360" s="182"/>
      <c r="F360" s="16"/>
    </row>
    <row r="361" spans="1:6" x14ac:dyDescent="0.4">
      <c r="A361" s="78">
        <f t="shared" ref="A361:B361" si="40">A264</f>
        <v>4190</v>
      </c>
      <c r="B361" s="78">
        <f t="shared" si="40"/>
        <v>477000</v>
      </c>
      <c r="C361" s="69">
        <f t="shared" si="18"/>
        <v>-22590</v>
      </c>
      <c r="D361" s="69">
        <f t="shared" ref="D361:D362" si="41">B361+C361</f>
        <v>454410</v>
      </c>
      <c r="E361" s="182"/>
      <c r="F361" s="16"/>
    </row>
    <row r="362" spans="1:6" x14ac:dyDescent="0.4">
      <c r="A362" s="78">
        <f t="shared" ref="A362:B362" si="42">A265</f>
        <v>4200</v>
      </c>
      <c r="B362" s="78">
        <f t="shared" si="42"/>
        <v>480000</v>
      </c>
      <c r="C362" s="69">
        <f t="shared" si="18"/>
        <v>-22590</v>
      </c>
      <c r="D362" s="69">
        <f t="shared" si="41"/>
        <v>457410</v>
      </c>
      <c r="E362" s="182"/>
      <c r="F362" s="16"/>
    </row>
    <row r="363" spans="1:6" x14ac:dyDescent="0.4">
      <c r="A363" s="15"/>
      <c r="B363" s="182"/>
      <c r="C363" s="182"/>
      <c r="D363" s="182"/>
      <c r="E363" s="182"/>
      <c r="F363" s="16"/>
    </row>
    <row r="364" spans="1:6" x14ac:dyDescent="0.4">
      <c r="A364" s="15"/>
      <c r="B364" s="182"/>
      <c r="C364" s="182"/>
      <c r="D364" s="182"/>
      <c r="E364" s="182"/>
      <c r="F364" s="16"/>
    </row>
    <row r="365" spans="1:6" x14ac:dyDescent="0.4">
      <c r="A365" s="174" t="s">
        <v>334</v>
      </c>
      <c r="B365" s="174"/>
      <c r="C365" s="174"/>
      <c r="D365" s="174"/>
      <c r="E365" s="174"/>
      <c r="F365" s="174"/>
    </row>
    <row r="366" spans="1:6" x14ac:dyDescent="0.4">
      <c r="A366" s="15"/>
      <c r="B366" s="182"/>
      <c r="C366" s="182"/>
      <c r="D366" s="182"/>
      <c r="E366" s="182"/>
      <c r="F366" s="16"/>
    </row>
    <row r="367" spans="1:6" x14ac:dyDescent="0.4">
      <c r="A367" s="175" t="s">
        <v>6</v>
      </c>
      <c r="B367" s="175"/>
      <c r="C367" s="175"/>
      <c r="D367" s="175"/>
      <c r="E367" s="182"/>
      <c r="F367" s="16"/>
    </row>
    <row r="368" spans="1:6" x14ac:dyDescent="0.4">
      <c r="A368" s="22" t="s">
        <v>335</v>
      </c>
      <c r="B368" s="22" t="s">
        <v>317</v>
      </c>
      <c r="C368" s="22" t="s">
        <v>338</v>
      </c>
      <c r="D368" s="22" t="s">
        <v>337</v>
      </c>
      <c r="E368" s="182"/>
      <c r="F368" s="16"/>
    </row>
    <row r="369" spans="1:6" x14ac:dyDescent="0.4">
      <c r="A369" s="23" t="s">
        <v>336</v>
      </c>
      <c r="B369" s="23" t="s">
        <v>339</v>
      </c>
      <c r="C369" s="78">
        <f>B13-B14</f>
        <v>140.69999999999999</v>
      </c>
      <c r="D369" s="23" t="s">
        <v>341</v>
      </c>
      <c r="E369" s="182"/>
      <c r="F369" s="16"/>
    </row>
    <row r="370" spans="1:6" x14ac:dyDescent="0.4">
      <c r="A370" s="23" t="s">
        <v>345</v>
      </c>
      <c r="B370" s="23" t="s">
        <v>340</v>
      </c>
      <c r="C370" s="78">
        <f>B9+B14</f>
        <v>189.3</v>
      </c>
      <c r="D370" s="23" t="s">
        <v>342</v>
      </c>
      <c r="E370" s="182"/>
      <c r="F370" s="16"/>
    </row>
    <row r="371" spans="1:6" x14ac:dyDescent="0.4">
      <c r="A371" s="15"/>
      <c r="B371" s="182"/>
      <c r="C371" s="182"/>
      <c r="D371" s="182"/>
      <c r="E371" s="182"/>
      <c r="F371" s="16"/>
    </row>
    <row r="372" spans="1:6" x14ac:dyDescent="0.4">
      <c r="A372" s="15"/>
      <c r="B372" s="182"/>
      <c r="C372" s="182"/>
      <c r="D372" s="182"/>
      <c r="E372" s="182"/>
      <c r="F372" s="16"/>
    </row>
    <row r="373" spans="1:6" x14ac:dyDescent="0.4">
      <c r="A373" s="15"/>
      <c r="B373" s="182"/>
      <c r="C373" s="182"/>
      <c r="D373" s="182"/>
      <c r="E373" s="182"/>
      <c r="F373" s="16"/>
    </row>
    <row r="374" spans="1:6" x14ac:dyDescent="0.4">
      <c r="A374" s="15"/>
      <c r="B374" s="182"/>
      <c r="C374" s="182"/>
      <c r="D374" s="182"/>
      <c r="E374" s="182"/>
      <c r="F374" s="16"/>
    </row>
    <row r="375" spans="1:6" x14ac:dyDescent="0.4">
      <c r="A375" s="15"/>
      <c r="B375" s="182"/>
      <c r="C375" s="182"/>
      <c r="D375" s="182"/>
      <c r="E375" s="182"/>
      <c r="F375" s="16"/>
    </row>
    <row r="376" spans="1:6" x14ac:dyDescent="0.4">
      <c r="A376" s="15"/>
      <c r="B376" s="182"/>
      <c r="C376" s="182"/>
      <c r="D376" s="182"/>
      <c r="E376" s="182"/>
      <c r="F376" s="16"/>
    </row>
    <row r="377" spans="1:6" x14ac:dyDescent="0.4">
      <c r="A377" s="15"/>
      <c r="B377" s="182"/>
      <c r="C377" s="182"/>
      <c r="D377" s="182"/>
      <c r="E377" s="182"/>
      <c r="F377" s="16"/>
    </row>
    <row r="378" spans="1:6" x14ac:dyDescent="0.4">
      <c r="A378" s="15"/>
      <c r="B378" s="182"/>
      <c r="C378" s="182"/>
      <c r="D378" s="182"/>
      <c r="E378" s="182"/>
      <c r="F378" s="16"/>
    </row>
    <row r="379" spans="1:6" x14ac:dyDescent="0.4">
      <c r="A379" s="15"/>
      <c r="B379" s="182"/>
      <c r="C379" s="182"/>
      <c r="D379" s="182"/>
      <c r="E379" s="182"/>
      <c r="F379" s="16"/>
    </row>
    <row r="380" spans="1:6" x14ac:dyDescent="0.4">
      <c r="A380" s="15"/>
      <c r="B380" s="182"/>
      <c r="C380" s="182"/>
      <c r="D380" s="182"/>
      <c r="E380" s="182"/>
      <c r="F380" s="16"/>
    </row>
    <row r="381" spans="1:6" x14ac:dyDescent="0.4">
      <c r="A381" s="15"/>
      <c r="B381" s="182"/>
      <c r="C381" s="182"/>
      <c r="D381" s="182"/>
      <c r="E381" s="182"/>
      <c r="F381" s="16"/>
    </row>
    <row r="382" spans="1:6" x14ac:dyDescent="0.4">
      <c r="A382" s="15"/>
      <c r="B382" s="182"/>
      <c r="C382" s="182"/>
      <c r="D382" s="182"/>
      <c r="E382" s="182"/>
      <c r="F382" s="16"/>
    </row>
    <row r="383" spans="1:6" x14ac:dyDescent="0.4">
      <c r="A383" s="15"/>
      <c r="B383" s="182"/>
      <c r="C383" s="182"/>
      <c r="D383" s="182"/>
      <c r="E383" s="182"/>
      <c r="F383" s="16"/>
    </row>
    <row r="384" spans="1:6" x14ac:dyDescent="0.4">
      <c r="A384" s="15"/>
      <c r="B384" s="182"/>
      <c r="C384" s="182"/>
      <c r="D384" s="182"/>
      <c r="E384" s="182"/>
      <c r="F384" s="16"/>
    </row>
    <row r="385" spans="1:6" x14ac:dyDescent="0.4">
      <c r="A385" s="15"/>
      <c r="B385" s="182"/>
      <c r="C385" s="182"/>
      <c r="D385" s="182"/>
      <c r="E385" s="182"/>
      <c r="F385" s="16"/>
    </row>
    <row r="386" spans="1:6" x14ac:dyDescent="0.4">
      <c r="A386" s="15"/>
      <c r="B386" s="182"/>
      <c r="C386" s="182"/>
      <c r="D386" s="182"/>
      <c r="E386" s="182"/>
      <c r="F386" s="16"/>
    </row>
    <row r="387" spans="1:6" x14ac:dyDescent="0.4">
      <c r="A387" s="15"/>
      <c r="B387" s="182"/>
      <c r="C387" s="182"/>
      <c r="D387" s="182"/>
      <c r="E387" s="182"/>
      <c r="F387" s="16"/>
    </row>
    <row r="388" spans="1:6" x14ac:dyDescent="0.4">
      <c r="A388" s="15"/>
      <c r="B388" s="182"/>
      <c r="C388" s="182"/>
      <c r="D388" s="182"/>
      <c r="E388" s="182"/>
      <c r="F388" s="16"/>
    </row>
    <row r="389" spans="1:6" x14ac:dyDescent="0.4">
      <c r="A389" s="15"/>
      <c r="B389" s="182"/>
      <c r="C389" s="182"/>
      <c r="D389" s="182"/>
      <c r="E389" s="182"/>
      <c r="F389" s="16"/>
    </row>
    <row r="390" spans="1:6" x14ac:dyDescent="0.4">
      <c r="A390" s="15"/>
      <c r="B390" s="182"/>
      <c r="C390" s="182"/>
      <c r="D390" s="182"/>
      <c r="E390" s="182"/>
      <c r="F390" s="16"/>
    </row>
    <row r="391" spans="1:6" x14ac:dyDescent="0.4">
      <c r="A391" s="15"/>
      <c r="B391" s="182"/>
      <c r="C391" s="182"/>
      <c r="D391" s="182"/>
      <c r="E391" s="182"/>
      <c r="F391" s="16"/>
    </row>
    <row r="392" spans="1:6" x14ac:dyDescent="0.4">
      <c r="A392" s="15"/>
      <c r="B392" s="182"/>
      <c r="C392" s="182"/>
      <c r="D392" s="182"/>
      <c r="E392" s="182"/>
      <c r="F392" s="16"/>
    </row>
    <row r="393" spans="1:6" x14ac:dyDescent="0.4">
      <c r="A393" s="15"/>
      <c r="B393" s="182"/>
      <c r="C393" s="182"/>
      <c r="D393" s="182"/>
      <c r="E393" s="182"/>
      <c r="F393" s="16"/>
    </row>
    <row r="394" spans="1:6" x14ac:dyDescent="0.4">
      <c r="A394" s="175" t="s">
        <v>7</v>
      </c>
      <c r="B394" s="175"/>
      <c r="C394" s="175"/>
      <c r="D394" s="175"/>
      <c r="E394" s="182"/>
      <c r="F394" s="16"/>
    </row>
    <row r="395" spans="1:6" x14ac:dyDescent="0.4">
      <c r="A395" s="22" t="s">
        <v>335</v>
      </c>
      <c r="B395" s="22" t="s">
        <v>317</v>
      </c>
      <c r="C395" s="22" t="s">
        <v>338</v>
      </c>
      <c r="D395" s="22" t="s">
        <v>337</v>
      </c>
      <c r="E395" s="182"/>
      <c r="F395" s="16"/>
    </row>
    <row r="396" spans="1:6" x14ac:dyDescent="0.4">
      <c r="A396" s="23" t="s">
        <v>336</v>
      </c>
      <c r="B396" s="23" t="s">
        <v>339</v>
      </c>
      <c r="C396" s="78">
        <f>C13-C14</f>
        <v>3924.7</v>
      </c>
      <c r="D396" s="23" t="s">
        <v>341</v>
      </c>
      <c r="E396" s="182"/>
      <c r="F396" s="16"/>
    </row>
    <row r="397" spans="1:6" x14ac:dyDescent="0.4">
      <c r="A397" s="23" t="s">
        <v>345</v>
      </c>
      <c r="B397" s="23" t="s">
        <v>340</v>
      </c>
      <c r="C397" s="78">
        <f>C9+C14</f>
        <v>2675.3</v>
      </c>
      <c r="D397" s="23" t="s">
        <v>342</v>
      </c>
      <c r="E397" s="182"/>
      <c r="F397" s="16"/>
    </row>
    <row r="398" spans="1:6" x14ac:dyDescent="0.4">
      <c r="A398" s="15"/>
      <c r="B398" s="182"/>
      <c r="C398" s="182"/>
      <c r="D398" s="182"/>
      <c r="E398" s="182"/>
      <c r="F398" s="16"/>
    </row>
    <row r="399" spans="1:6" x14ac:dyDescent="0.4">
      <c r="A399" s="15"/>
      <c r="B399" s="182"/>
      <c r="C399" s="182"/>
      <c r="D399" s="182"/>
      <c r="E399" s="182"/>
      <c r="F399" s="16"/>
    </row>
    <row r="400" spans="1:6" x14ac:dyDescent="0.4">
      <c r="A400" s="15"/>
      <c r="B400" s="182"/>
      <c r="C400" s="182"/>
      <c r="D400" s="182"/>
      <c r="E400" s="182"/>
      <c r="F400" s="16"/>
    </row>
    <row r="401" spans="1:6" x14ac:dyDescent="0.4">
      <c r="A401" s="15"/>
      <c r="B401" s="182"/>
      <c r="C401" s="182"/>
      <c r="D401" s="182"/>
      <c r="E401" s="182"/>
      <c r="F401" s="16"/>
    </row>
    <row r="402" spans="1:6" x14ac:dyDescent="0.4">
      <c r="A402" s="15"/>
      <c r="B402" s="182"/>
      <c r="C402" s="182"/>
      <c r="D402" s="182"/>
      <c r="E402" s="182"/>
      <c r="F402" s="16"/>
    </row>
    <row r="403" spans="1:6" x14ac:dyDescent="0.4">
      <c r="A403" s="15"/>
      <c r="B403" s="182"/>
      <c r="C403" s="182"/>
      <c r="D403" s="182"/>
      <c r="E403" s="182"/>
      <c r="F403" s="16"/>
    </row>
    <row r="404" spans="1:6" x14ac:dyDescent="0.4">
      <c r="A404" s="15"/>
      <c r="B404" s="182"/>
      <c r="C404" s="182"/>
      <c r="D404" s="182"/>
      <c r="E404" s="182"/>
      <c r="F404" s="16"/>
    </row>
    <row r="405" spans="1:6" x14ac:dyDescent="0.4">
      <c r="A405" s="15"/>
      <c r="B405" s="182"/>
      <c r="C405" s="182"/>
      <c r="D405" s="182"/>
      <c r="E405" s="182"/>
      <c r="F405" s="16"/>
    </row>
    <row r="406" spans="1:6" x14ac:dyDescent="0.4">
      <c r="A406" s="15"/>
      <c r="B406" s="182"/>
      <c r="C406" s="182"/>
      <c r="D406" s="182"/>
      <c r="E406" s="182"/>
      <c r="F406" s="16"/>
    </row>
    <row r="407" spans="1:6" x14ac:dyDescent="0.4">
      <c r="A407" s="15"/>
      <c r="B407" s="182"/>
      <c r="C407" s="182"/>
      <c r="D407" s="182"/>
      <c r="E407" s="182"/>
      <c r="F407" s="16"/>
    </row>
    <row r="408" spans="1:6" x14ac:dyDescent="0.4">
      <c r="A408" s="15"/>
      <c r="B408" s="182"/>
      <c r="C408" s="182"/>
      <c r="D408" s="182"/>
      <c r="E408" s="182"/>
      <c r="F408" s="16"/>
    </row>
    <row r="409" spans="1:6" x14ac:dyDescent="0.4">
      <c r="A409" s="15"/>
      <c r="B409" s="182"/>
      <c r="C409" s="182"/>
      <c r="D409" s="182"/>
      <c r="E409" s="182"/>
      <c r="F409" s="16"/>
    </row>
    <row r="410" spans="1:6" x14ac:dyDescent="0.4">
      <c r="A410" s="15"/>
      <c r="B410" s="182"/>
      <c r="C410" s="182"/>
      <c r="D410" s="182"/>
      <c r="E410" s="182"/>
      <c r="F410" s="16"/>
    </row>
    <row r="411" spans="1:6" x14ac:dyDescent="0.4">
      <c r="A411" s="15"/>
      <c r="B411" s="182"/>
      <c r="C411" s="182"/>
      <c r="D411" s="182"/>
      <c r="E411" s="182"/>
      <c r="F411" s="16"/>
    </row>
    <row r="412" spans="1:6" x14ac:dyDescent="0.4">
      <c r="A412" s="15"/>
      <c r="B412" s="182"/>
      <c r="C412" s="182"/>
      <c r="D412" s="182"/>
      <c r="E412" s="182"/>
      <c r="F412" s="16"/>
    </row>
    <row r="413" spans="1:6" x14ac:dyDescent="0.4">
      <c r="A413" s="15"/>
      <c r="B413" s="182"/>
      <c r="C413" s="182"/>
      <c r="D413" s="182"/>
      <c r="E413" s="182"/>
      <c r="F413" s="16"/>
    </row>
    <row r="414" spans="1:6" x14ac:dyDescent="0.4">
      <c r="A414" s="15"/>
      <c r="B414" s="182"/>
      <c r="C414" s="182"/>
      <c r="D414" s="182"/>
      <c r="E414" s="182"/>
      <c r="F414" s="16"/>
    </row>
    <row r="415" spans="1:6" x14ac:dyDescent="0.4">
      <c r="A415" s="15"/>
      <c r="B415" s="182"/>
      <c r="C415" s="182"/>
      <c r="D415" s="182"/>
      <c r="E415" s="182"/>
      <c r="F415" s="16"/>
    </row>
    <row r="416" spans="1:6" x14ac:dyDescent="0.4">
      <c r="A416" s="15"/>
      <c r="B416" s="182"/>
      <c r="C416" s="182"/>
      <c r="D416" s="182"/>
      <c r="E416" s="182"/>
      <c r="F416" s="16"/>
    </row>
    <row r="417" spans="1:6" x14ac:dyDescent="0.4">
      <c r="A417" s="15"/>
      <c r="B417" s="182"/>
      <c r="C417" s="182"/>
      <c r="D417" s="182"/>
      <c r="E417" s="182"/>
      <c r="F417" s="16"/>
    </row>
    <row r="418" spans="1:6" x14ac:dyDescent="0.4">
      <c r="A418" s="15"/>
      <c r="B418" s="182"/>
      <c r="C418" s="182"/>
      <c r="D418" s="182"/>
      <c r="E418" s="182"/>
      <c r="F418" s="16"/>
    </row>
    <row r="419" spans="1:6" x14ac:dyDescent="0.4">
      <c r="A419" s="174" t="s">
        <v>349</v>
      </c>
      <c r="B419" s="174"/>
      <c r="C419" s="174"/>
      <c r="D419" s="174"/>
      <c r="E419" s="174"/>
      <c r="F419" s="174"/>
    </row>
    <row r="420" spans="1:6" x14ac:dyDescent="0.4">
      <c r="A420" s="15"/>
      <c r="B420" s="182"/>
      <c r="C420" s="182"/>
      <c r="D420" s="182"/>
      <c r="E420" s="182"/>
      <c r="F420" s="16"/>
    </row>
    <row r="421" spans="1:6" x14ac:dyDescent="0.4">
      <c r="A421" s="22" t="s">
        <v>68</v>
      </c>
      <c r="B421" s="22" t="s">
        <v>194</v>
      </c>
      <c r="C421" s="22" t="s">
        <v>338</v>
      </c>
      <c r="D421" s="22" t="s">
        <v>350</v>
      </c>
      <c r="E421" s="22" t="s">
        <v>351</v>
      </c>
      <c r="F421" s="16"/>
    </row>
    <row r="422" spans="1:6" x14ac:dyDescent="0.4">
      <c r="A422" s="23" t="s">
        <v>6</v>
      </c>
      <c r="B422" s="71" t="s">
        <v>352</v>
      </c>
      <c r="C422" s="78">
        <f>B11+B12</f>
        <v>150.05000000000001</v>
      </c>
      <c r="D422" s="23" t="s">
        <v>354</v>
      </c>
      <c r="E422" s="23" t="s">
        <v>356</v>
      </c>
      <c r="F422" s="16"/>
    </row>
    <row r="423" spans="1:6" x14ac:dyDescent="0.4">
      <c r="A423" s="23" t="s">
        <v>6</v>
      </c>
      <c r="B423" s="71" t="s">
        <v>353</v>
      </c>
      <c r="C423" s="78">
        <f>B13-B14</f>
        <v>140.69999999999999</v>
      </c>
      <c r="D423" s="23" t="s">
        <v>359</v>
      </c>
      <c r="E423" s="23" t="s">
        <v>357</v>
      </c>
      <c r="F423" s="16"/>
    </row>
    <row r="424" spans="1:6" x14ac:dyDescent="0.4">
      <c r="A424" s="23" t="s">
        <v>7</v>
      </c>
      <c r="B424" s="71" t="s">
        <v>352</v>
      </c>
      <c r="C424" s="78">
        <f>C11+C12</f>
        <v>3926.3</v>
      </c>
      <c r="D424" s="23" t="s">
        <v>355</v>
      </c>
      <c r="E424" s="23" t="s">
        <v>358</v>
      </c>
      <c r="F424" s="16"/>
    </row>
    <row r="425" spans="1:6" x14ac:dyDescent="0.4">
      <c r="A425" s="23" t="s">
        <v>7</v>
      </c>
      <c r="B425" s="71" t="s">
        <v>353</v>
      </c>
      <c r="C425" s="78">
        <f>C13-C14</f>
        <v>3924.7</v>
      </c>
      <c r="D425" s="23" t="s">
        <v>360</v>
      </c>
      <c r="E425" s="23" t="s">
        <v>357</v>
      </c>
      <c r="F425" s="16"/>
    </row>
    <row r="426" spans="1:6" x14ac:dyDescent="0.4">
      <c r="A426" s="15"/>
      <c r="B426" s="182"/>
      <c r="C426" s="182"/>
      <c r="D426" s="182"/>
      <c r="E426" s="182"/>
      <c r="F426" s="16"/>
    </row>
    <row r="427" spans="1:6" x14ac:dyDescent="0.4">
      <c r="A427" s="174" t="s">
        <v>348</v>
      </c>
      <c r="B427" s="174"/>
      <c r="C427" s="174"/>
      <c r="D427" s="174"/>
      <c r="E427" s="174"/>
      <c r="F427" s="174"/>
    </row>
    <row r="428" spans="1:6" x14ac:dyDescent="0.4">
      <c r="A428" s="143" t="s">
        <v>346</v>
      </c>
      <c r="B428" s="180"/>
      <c r="C428" s="180"/>
      <c r="D428" s="180"/>
      <c r="E428" s="180"/>
      <c r="F428" s="144"/>
    </row>
    <row r="429" spans="1:6" x14ac:dyDescent="0.4">
      <c r="A429" s="145"/>
      <c r="B429" s="181"/>
      <c r="C429" s="181"/>
      <c r="D429" s="181"/>
      <c r="E429" s="181"/>
      <c r="F429" s="146"/>
    </row>
    <row r="430" spans="1:6" x14ac:dyDescent="0.4">
      <c r="A430" s="145" t="s">
        <v>347</v>
      </c>
      <c r="B430" s="181"/>
      <c r="C430" s="181"/>
      <c r="D430" s="181"/>
      <c r="E430" s="181"/>
      <c r="F430" s="146"/>
    </row>
    <row r="431" spans="1:6" x14ac:dyDescent="0.4">
      <c r="A431" s="145"/>
      <c r="B431" s="181"/>
      <c r="C431" s="181"/>
      <c r="D431" s="181"/>
      <c r="E431" s="181"/>
      <c r="F431" s="146"/>
    </row>
    <row r="432" spans="1:6" x14ac:dyDescent="0.4">
      <c r="A432" s="145"/>
      <c r="B432" s="181"/>
      <c r="C432" s="181"/>
      <c r="D432" s="181"/>
      <c r="E432" s="181"/>
      <c r="F432" s="146"/>
    </row>
    <row r="433" spans="1:6" x14ac:dyDescent="0.4">
      <c r="A433" s="147"/>
      <c r="B433" s="159"/>
      <c r="C433" s="159"/>
      <c r="D433" s="159"/>
      <c r="E433" s="159"/>
      <c r="F433" s="148"/>
    </row>
  </sheetData>
  <mergeCells count="21">
    <mergeCell ref="A428:F429"/>
    <mergeCell ref="A430:F433"/>
    <mergeCell ref="A419:F419"/>
    <mergeCell ref="A367:D367"/>
    <mergeCell ref="A269:D269"/>
    <mergeCell ref="A394:D394"/>
    <mergeCell ref="A310:D310"/>
    <mergeCell ref="A427:F427"/>
    <mergeCell ref="A213:B213"/>
    <mergeCell ref="A267:F267"/>
    <mergeCell ref="A365:F365"/>
    <mergeCell ref="A30:F30"/>
    <mergeCell ref="A32:C32"/>
    <mergeCell ref="A94:C94"/>
    <mergeCell ref="A169:F169"/>
    <mergeCell ref="A171:B171"/>
    <mergeCell ref="A1:F1"/>
    <mergeCell ref="A4:F5"/>
    <mergeCell ref="A3:F3"/>
    <mergeCell ref="A7:F7"/>
    <mergeCell ref="A18:F18"/>
  </mergeCells>
  <pageMargins left="0.7" right="0.7" top="0.75" bottom="0.75" header="0.3" footer="0.3"/>
  <ignoredErrors>
    <ignoredError sqref="B12" formula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92C9-1EF6-4D15-9334-21DA32B6B897}">
  <sheetPr>
    <tabColor rgb="FFFFC000"/>
  </sheetPr>
  <dimension ref="A1:F30"/>
  <sheetViews>
    <sheetView showGridLines="0" zoomScale="210" workbookViewId="0">
      <selection activeCell="G6" sqref="G6"/>
    </sheetView>
  </sheetViews>
  <sheetFormatPr defaultRowHeight="13.15" x14ac:dyDescent="0.4"/>
  <cols>
    <col min="1" max="1" width="11" style="14" customWidth="1"/>
    <col min="2" max="2" width="12.28515625" style="14" customWidth="1"/>
    <col min="3" max="3" width="10.92578125" style="14" customWidth="1"/>
    <col min="4" max="4" width="9.85546875" style="14" customWidth="1"/>
    <col min="5" max="5" width="10.140625" style="14" customWidth="1"/>
    <col min="6" max="6" width="10.92578125" style="14" customWidth="1"/>
    <col min="7" max="16384" width="9.140625" style="14"/>
  </cols>
  <sheetData>
    <row r="1" spans="1:6" ht="19.899999999999999" x14ac:dyDescent="0.4">
      <c r="A1" s="164" t="s">
        <v>287</v>
      </c>
      <c r="B1" s="164"/>
      <c r="C1" s="164"/>
      <c r="D1" s="164"/>
      <c r="E1" s="164"/>
      <c r="F1" s="164"/>
    </row>
    <row r="2" spans="1:6" x14ac:dyDescent="0.4">
      <c r="A2" s="160" t="s">
        <v>270</v>
      </c>
      <c r="B2" s="161"/>
      <c r="C2" s="161"/>
      <c r="D2" s="161"/>
      <c r="E2" s="161"/>
      <c r="F2" s="162"/>
    </row>
    <row r="3" spans="1:6" ht="41.65" customHeight="1" x14ac:dyDescent="0.4">
      <c r="A3" s="147" t="s">
        <v>279</v>
      </c>
      <c r="B3" s="159"/>
      <c r="C3" s="159"/>
      <c r="D3" s="159"/>
      <c r="E3" s="159"/>
      <c r="F3" s="148"/>
    </row>
    <row r="4" spans="1:6" x14ac:dyDescent="0.4">
      <c r="A4" s="93" t="s">
        <v>271</v>
      </c>
      <c r="B4" s="94"/>
      <c r="C4" s="94"/>
      <c r="D4" s="94"/>
      <c r="E4" s="94"/>
      <c r="F4" s="95"/>
    </row>
    <row r="5" spans="1:6" ht="13.15" customHeight="1" x14ac:dyDescent="0.4">
      <c r="A5" s="15" t="s">
        <v>272</v>
      </c>
      <c r="B5" s="96"/>
      <c r="C5" s="96"/>
      <c r="D5" s="96"/>
      <c r="E5" s="96"/>
      <c r="F5" s="97"/>
    </row>
    <row r="6" spans="1:6" ht="37.15" customHeight="1" x14ac:dyDescent="0.4">
      <c r="A6" s="145" t="s">
        <v>280</v>
      </c>
      <c r="B6" s="151"/>
      <c r="C6" s="151"/>
      <c r="D6" s="151"/>
      <c r="E6" s="151"/>
      <c r="F6" s="146"/>
    </row>
    <row r="7" spans="1:6" x14ac:dyDescent="0.4">
      <c r="A7" s="93" t="s">
        <v>275</v>
      </c>
      <c r="B7" s="94"/>
      <c r="C7" s="94"/>
      <c r="D7" s="94"/>
      <c r="E7" s="94"/>
      <c r="F7" s="95"/>
    </row>
    <row r="8" spans="1:6" x14ac:dyDescent="0.4">
      <c r="A8" s="15" t="s">
        <v>273</v>
      </c>
      <c r="F8" s="16"/>
    </row>
    <row r="9" spans="1:6" ht="28.9" customHeight="1" x14ac:dyDescent="0.4">
      <c r="A9" s="145" t="s">
        <v>281</v>
      </c>
      <c r="B9" s="151"/>
      <c r="C9" s="151"/>
      <c r="D9" s="151"/>
      <c r="E9" s="151"/>
      <c r="F9" s="146"/>
    </row>
    <row r="10" spans="1:6" x14ac:dyDescent="0.4">
      <c r="A10" s="160" t="s">
        <v>274</v>
      </c>
      <c r="B10" s="161"/>
      <c r="C10" s="161"/>
      <c r="D10" s="161"/>
      <c r="E10" s="161"/>
      <c r="F10" s="162"/>
    </row>
    <row r="11" spans="1:6" ht="28.15" customHeight="1" x14ac:dyDescent="0.4">
      <c r="A11" s="145" t="s">
        <v>292</v>
      </c>
      <c r="B11" s="151"/>
      <c r="C11" s="151"/>
      <c r="D11" s="151"/>
      <c r="E11" s="151"/>
      <c r="F11" s="146"/>
    </row>
    <row r="12" spans="1:6" ht="31.9" customHeight="1" x14ac:dyDescent="0.4">
      <c r="A12" s="145" t="s">
        <v>282</v>
      </c>
      <c r="B12" s="151"/>
      <c r="C12" s="151"/>
      <c r="D12" s="151"/>
      <c r="E12" s="151"/>
      <c r="F12" s="146"/>
    </row>
    <row r="13" spans="1:6" x14ac:dyDescent="0.4">
      <c r="A13" s="160" t="s">
        <v>308</v>
      </c>
      <c r="B13" s="161"/>
      <c r="C13" s="161"/>
      <c r="D13" s="161"/>
      <c r="E13" s="161"/>
      <c r="F13" s="162"/>
    </row>
    <row r="14" spans="1:6" x14ac:dyDescent="0.4">
      <c r="A14" s="15" t="s">
        <v>269</v>
      </c>
      <c r="F14" s="16"/>
    </row>
    <row r="15" spans="1:6" x14ac:dyDescent="0.4">
      <c r="A15" s="145" t="s">
        <v>276</v>
      </c>
      <c r="B15" s="151"/>
      <c r="C15" s="151"/>
      <c r="D15" s="151"/>
      <c r="E15" s="151"/>
      <c r="F15" s="146"/>
    </row>
    <row r="16" spans="1:6" x14ac:dyDescent="0.4">
      <c r="A16" s="15" t="s">
        <v>283</v>
      </c>
      <c r="F16" s="16"/>
    </row>
    <row r="17" spans="1:6" ht="29.25" customHeight="1" x14ac:dyDescent="0.4">
      <c r="A17" s="145" t="s">
        <v>284</v>
      </c>
      <c r="B17" s="151"/>
      <c r="C17" s="151"/>
      <c r="D17" s="151"/>
      <c r="E17" s="151"/>
      <c r="F17" s="146"/>
    </row>
    <row r="18" spans="1:6" x14ac:dyDescent="0.4">
      <c r="A18" s="160" t="s">
        <v>277</v>
      </c>
      <c r="B18" s="161"/>
      <c r="C18" s="161"/>
      <c r="D18" s="161"/>
      <c r="E18" s="161"/>
      <c r="F18" s="162"/>
    </row>
    <row r="19" spans="1:6" ht="38.65" customHeight="1" x14ac:dyDescent="0.4">
      <c r="A19" s="145" t="s">
        <v>285</v>
      </c>
      <c r="B19" s="151"/>
      <c r="C19" s="151"/>
      <c r="D19" s="151"/>
      <c r="E19" s="151"/>
      <c r="F19" s="146"/>
    </row>
    <row r="20" spans="1:6" x14ac:dyDescent="0.4">
      <c r="A20" s="160" t="s">
        <v>278</v>
      </c>
      <c r="B20" s="161"/>
      <c r="C20" s="161"/>
      <c r="D20" s="161"/>
      <c r="E20" s="161"/>
      <c r="F20" s="162"/>
    </row>
    <row r="21" spans="1:6" ht="49.5" customHeight="1" x14ac:dyDescent="0.4">
      <c r="A21" s="147" t="s">
        <v>286</v>
      </c>
      <c r="B21" s="159"/>
      <c r="C21" s="159"/>
      <c r="D21" s="159"/>
      <c r="E21" s="159"/>
      <c r="F21" s="148"/>
    </row>
    <row r="22" spans="1:6" x14ac:dyDescent="0.4">
      <c r="A22" s="163" t="s">
        <v>288</v>
      </c>
      <c r="B22" s="163"/>
      <c r="C22" s="163"/>
      <c r="D22" s="163"/>
      <c r="E22" s="163"/>
      <c r="F22" s="163"/>
    </row>
    <row r="23" spans="1:6" ht="35.75" customHeight="1" x14ac:dyDescent="0.4">
      <c r="A23" s="145" t="s">
        <v>289</v>
      </c>
      <c r="B23" s="151"/>
      <c r="C23" s="151"/>
      <c r="D23" s="151"/>
      <c r="E23" s="151"/>
      <c r="F23" s="146"/>
    </row>
    <row r="24" spans="1:6" x14ac:dyDescent="0.4">
      <c r="A24" s="29" t="s">
        <v>290</v>
      </c>
      <c r="F24" s="16"/>
    </row>
    <row r="25" spans="1:6" x14ac:dyDescent="0.4">
      <c r="A25" s="29" t="s">
        <v>293</v>
      </c>
      <c r="F25" s="16"/>
    </row>
    <row r="26" spans="1:6" x14ac:dyDescent="0.4">
      <c r="A26" s="29" t="s">
        <v>295</v>
      </c>
      <c r="F26" s="16"/>
    </row>
    <row r="27" spans="1:6" ht="29.25" customHeight="1" x14ac:dyDescent="0.4">
      <c r="A27" s="145" t="s">
        <v>291</v>
      </c>
      <c r="B27" s="151"/>
      <c r="C27" s="151"/>
      <c r="D27" s="151"/>
      <c r="E27" s="151"/>
      <c r="F27" s="146"/>
    </row>
    <row r="28" spans="1:6" ht="28.5" customHeight="1" x14ac:dyDescent="0.4">
      <c r="A28" s="147" t="s">
        <v>294</v>
      </c>
      <c r="B28" s="159"/>
      <c r="C28" s="159"/>
      <c r="D28" s="159"/>
      <c r="E28" s="159"/>
      <c r="F28" s="148"/>
    </row>
    <row r="30" spans="1:6" x14ac:dyDescent="0.4">
      <c r="A30"/>
    </row>
  </sheetData>
  <mergeCells count="19">
    <mergeCell ref="A1:F1"/>
    <mergeCell ref="A3:F3"/>
    <mergeCell ref="A6:F6"/>
    <mergeCell ref="A9:F9"/>
    <mergeCell ref="A11:F11"/>
    <mergeCell ref="A12:F12"/>
    <mergeCell ref="A15:F15"/>
    <mergeCell ref="A17:F17"/>
    <mergeCell ref="A2:F2"/>
    <mergeCell ref="A10:F10"/>
    <mergeCell ref="A13:F13"/>
    <mergeCell ref="A28:F28"/>
    <mergeCell ref="A27:F27"/>
    <mergeCell ref="A18:F18"/>
    <mergeCell ref="A20:F20"/>
    <mergeCell ref="A19:F19"/>
    <mergeCell ref="A21:F21"/>
    <mergeCell ref="A22:F22"/>
    <mergeCell ref="A23:F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2CA2-6345-4305-AA69-3F80DF9AF120}">
  <sheetPr>
    <tabColor theme="7" tint="0.59999389629810485"/>
  </sheetPr>
  <dimension ref="A1:F10"/>
  <sheetViews>
    <sheetView showGridLines="0" zoomScale="213"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sqref="A1:F1"/>
    </sheetView>
  </sheetViews>
  <sheetFormatPr defaultRowHeight="13.15" x14ac:dyDescent="0.4"/>
  <sheetData>
    <row r="1" spans="1:6" ht="19.899999999999999" x14ac:dyDescent="0.4">
      <c r="A1" s="165" t="s">
        <v>296</v>
      </c>
      <c r="B1" s="165"/>
      <c r="C1" s="165"/>
      <c r="D1" s="165"/>
      <c r="E1" s="165"/>
      <c r="F1" s="165"/>
    </row>
    <row r="2" spans="1:6" x14ac:dyDescent="0.4">
      <c r="A2" s="166" t="s">
        <v>297</v>
      </c>
      <c r="B2" s="166"/>
      <c r="C2" s="166"/>
      <c r="D2" s="166"/>
      <c r="E2" s="166"/>
      <c r="F2" s="166"/>
    </row>
    <row r="3" spans="1:6" x14ac:dyDescent="0.4">
      <c r="A3" s="166"/>
      <c r="B3" s="166"/>
      <c r="C3" s="166"/>
      <c r="D3" s="166"/>
      <c r="E3" s="166"/>
      <c r="F3" s="166"/>
    </row>
    <row r="4" spans="1:6" x14ac:dyDescent="0.4">
      <c r="A4" s="166"/>
      <c r="B4" s="166"/>
      <c r="C4" s="166"/>
      <c r="D4" s="166"/>
      <c r="E4" s="166"/>
      <c r="F4" s="166"/>
    </row>
    <row r="5" spans="1:6" x14ac:dyDescent="0.4">
      <c r="A5" s="166"/>
      <c r="B5" s="166"/>
      <c r="C5" s="166"/>
      <c r="D5" s="166"/>
      <c r="E5" s="166"/>
      <c r="F5" s="166"/>
    </row>
    <row r="6" spans="1:6" x14ac:dyDescent="0.4">
      <c r="A6" s="166"/>
      <c r="B6" s="166"/>
      <c r="C6" s="166"/>
      <c r="D6" s="166"/>
      <c r="E6" s="166"/>
      <c r="F6" s="166"/>
    </row>
    <row r="7" spans="1:6" x14ac:dyDescent="0.4">
      <c r="A7" s="166"/>
      <c r="B7" s="166"/>
      <c r="C7" s="166"/>
      <c r="D7" s="166"/>
      <c r="E7" s="166"/>
      <c r="F7" s="166"/>
    </row>
    <row r="8" spans="1:6" x14ac:dyDescent="0.4">
      <c r="A8" s="166"/>
      <c r="B8" s="166"/>
      <c r="C8" s="166"/>
      <c r="D8" s="166"/>
      <c r="E8" s="166"/>
      <c r="F8" s="166"/>
    </row>
    <row r="9" spans="1:6" x14ac:dyDescent="0.4">
      <c r="A9" s="166"/>
      <c r="B9" s="166"/>
      <c r="C9" s="166"/>
      <c r="D9" s="166"/>
      <c r="E9" s="166"/>
      <c r="F9" s="166"/>
    </row>
    <row r="10" spans="1:6" x14ac:dyDescent="0.4">
      <c r="A10" s="166"/>
      <c r="B10" s="166"/>
      <c r="C10" s="166"/>
      <c r="D10" s="166"/>
      <c r="E10" s="166"/>
      <c r="F10" s="166"/>
    </row>
  </sheetData>
  <mergeCells count="2">
    <mergeCell ref="A1:F1"/>
    <mergeCell ref="A2:F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E8D2-B89A-4FA8-95BE-9C9AA704A3A8}">
  <sheetPr>
    <tabColor theme="8"/>
  </sheetPr>
  <dimension ref="A1:F10"/>
  <sheetViews>
    <sheetView showGridLines="0" zoomScale="170" zoomScaleNormal="170"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activeCell="G11" sqref="G11"/>
    </sheetView>
  </sheetViews>
  <sheetFormatPr defaultRowHeight="13.15" x14ac:dyDescent="0.4"/>
  <sheetData>
    <row r="1" spans="1:6" ht="19.899999999999999" x14ac:dyDescent="0.4">
      <c r="A1" s="170" t="s">
        <v>298</v>
      </c>
      <c r="B1" s="170"/>
      <c r="C1" s="170"/>
      <c r="D1" s="170"/>
      <c r="E1" s="170"/>
      <c r="F1" s="170"/>
    </row>
    <row r="2" spans="1:6" x14ac:dyDescent="0.4">
      <c r="A2" s="171" t="s">
        <v>299</v>
      </c>
      <c r="B2" s="172"/>
      <c r="C2" s="172"/>
      <c r="D2" s="172"/>
      <c r="E2" s="172"/>
      <c r="F2" s="173"/>
    </row>
    <row r="3" spans="1:6" ht="28.15" customHeight="1" x14ac:dyDescent="0.4">
      <c r="A3" s="167" t="s">
        <v>300</v>
      </c>
      <c r="B3" s="168"/>
      <c r="C3" s="168"/>
      <c r="D3" s="168"/>
      <c r="E3" s="168"/>
      <c r="F3" s="169"/>
    </row>
    <row r="4" spans="1:6" x14ac:dyDescent="0.4">
      <c r="A4" s="98" t="s">
        <v>307</v>
      </c>
      <c r="F4" s="30"/>
    </row>
    <row r="5" spans="1:6" x14ac:dyDescent="0.4">
      <c r="A5" s="171" t="s">
        <v>301</v>
      </c>
      <c r="B5" s="172"/>
      <c r="C5" s="172"/>
      <c r="D5" s="172"/>
      <c r="E5" s="172"/>
      <c r="F5" s="173"/>
    </row>
    <row r="6" spans="1:6" ht="26.25" customHeight="1" x14ac:dyDescent="0.4">
      <c r="A6" s="167" t="s">
        <v>302</v>
      </c>
      <c r="B6" s="168"/>
      <c r="C6" s="168"/>
      <c r="D6" s="168"/>
      <c r="E6" s="168"/>
      <c r="F6" s="169"/>
    </row>
    <row r="7" spans="1:6" x14ac:dyDescent="0.4">
      <c r="A7" s="171" t="s">
        <v>303</v>
      </c>
      <c r="B7" s="172"/>
      <c r="C7" s="172"/>
      <c r="D7" s="172"/>
      <c r="E7" s="172"/>
      <c r="F7" s="173"/>
    </row>
    <row r="8" spans="1:6" ht="26.25" customHeight="1" x14ac:dyDescent="0.4">
      <c r="A8" s="167" t="s">
        <v>304</v>
      </c>
      <c r="B8" s="168"/>
      <c r="C8" s="168"/>
      <c r="D8" s="168"/>
      <c r="E8" s="168"/>
      <c r="F8" s="169"/>
    </row>
    <row r="9" spans="1:6" x14ac:dyDescent="0.4">
      <c r="A9" s="98" t="s">
        <v>305</v>
      </c>
      <c r="F9" s="30"/>
    </row>
    <row r="10" spans="1:6" x14ac:dyDescent="0.4">
      <c r="A10" s="99" t="s">
        <v>306</v>
      </c>
      <c r="B10" s="32"/>
      <c r="C10" s="32"/>
      <c r="D10" s="32"/>
      <c r="E10" s="32"/>
      <c r="F10" s="33"/>
    </row>
  </sheetData>
  <mergeCells count="7">
    <mergeCell ref="A8:F8"/>
    <mergeCell ref="A1:F1"/>
    <mergeCell ref="A2:F2"/>
    <mergeCell ref="A3:F3"/>
    <mergeCell ref="A5:F5"/>
    <mergeCell ref="A6:F6"/>
    <mergeCell ref="A7:F7"/>
  </mergeCells>
  <hyperlinks>
    <hyperlink ref="A9" r:id="rId1" xr:uid="{6AF96772-18A6-4D3A-9DAC-25116AACE3BA}"/>
    <hyperlink ref="A10" r:id="rId2" xr:uid="{ACB02D81-DC29-4995-8863-BD001A8194A5}"/>
    <hyperlink ref="A4" r:id="rId3" xr:uid="{7997A3ED-BC09-4A6A-A641-702E924C32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Table of Contents</vt:lpstr>
      <vt:lpstr>1. Executive Summary</vt:lpstr>
      <vt:lpstr>2. Introduction</vt:lpstr>
      <vt:lpstr>3. Portfolio of Mr. A</vt:lpstr>
      <vt:lpstr>4. Market Data (28.10.2025)</vt:lpstr>
      <vt:lpstr>5. Hedging Strategy using F&amp;O</vt:lpstr>
      <vt:lpstr>6. Payoff Diagram</vt:lpstr>
      <vt:lpstr>7. Breakeven &amp; PL Option Hedge</vt:lpstr>
      <vt:lpstr>8. Excel Calculation Process</vt:lpstr>
      <vt:lpstr>9. Conclusion</vt:lpstr>
      <vt:lpstr>10.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BABBAR</dc:creator>
  <cp:lastModifiedBy>ABHIMANYU BABBAR</cp:lastModifiedBy>
  <dcterms:created xsi:type="dcterms:W3CDTF">2025-10-28T05:35:41Z</dcterms:created>
  <dcterms:modified xsi:type="dcterms:W3CDTF">2025-11-02T08:27:21Z</dcterms:modified>
</cp:coreProperties>
</file>