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jbar\Desktop\Database\"/>
    </mc:Choice>
  </mc:AlternateContent>
  <xr:revisionPtr revIDLastSave="0" documentId="13_ncr:1_{70291100-C3A4-4FC4-92F2-2714FA9E7A6A}" xr6:coauthVersionLast="47" xr6:coauthVersionMax="47" xr10:uidLastSave="{00000000-0000-0000-0000-000000000000}"/>
  <bookViews>
    <workbookView xWindow="-110" yWindow="-110" windowWidth="38620" windowHeight="21100" xr2:uid="{C226A9CA-9DCE-4A2D-AFE9-4C49A1B684C1}"/>
  </bookViews>
  <sheets>
    <sheet name="Consolidated" sheetId="13" r:id="rId1"/>
    <sheet name="Alphabet" sheetId="2" r:id="rId2"/>
    <sheet name="Amazon" sheetId="3" r:id="rId3"/>
    <sheet name="Apple" sheetId="4" r:id="rId4"/>
    <sheet name="META" sheetId="5" r:id="rId5"/>
    <sheet name="Microsoft" sheetId="1" r:id="rId6"/>
    <sheet name="NVIDIA" sheetId="6" r:id="rId7"/>
    <sheet name="Tesla" sheetId="7" r:id="rId8"/>
    <sheet name="US FED (Consolidated)" sheetId="9" r:id="rId9"/>
    <sheet name="US FED" sheetId="8" r:id="rId10"/>
  </sheets>
  <definedNames>
    <definedName name="_xlnm._FilterDatabase" localSheetId="0" hidden="1">Consolidated!$A$1:$H$183</definedName>
    <definedName name="_xlnm._FilterDatabase" localSheetId="8" hidden="1">'US FED (Consolidated)'!$A$1:$E$83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9" i="13" l="1"/>
  <c r="J9" i="13"/>
  <c r="K9" i="13"/>
  <c r="I10" i="13"/>
  <c r="J10" i="13"/>
  <c r="K10" i="13"/>
  <c r="I11" i="13"/>
  <c r="J11" i="13"/>
  <c r="K11" i="13"/>
  <c r="I12" i="13"/>
  <c r="J12" i="13"/>
  <c r="K12" i="13"/>
  <c r="I13" i="13"/>
  <c r="J13" i="13"/>
  <c r="K13" i="13"/>
  <c r="I14" i="13"/>
  <c r="J14" i="13"/>
  <c r="K14" i="13"/>
  <c r="I15" i="13"/>
  <c r="J15" i="13"/>
  <c r="K15" i="13"/>
  <c r="I16" i="13"/>
  <c r="J16" i="13"/>
  <c r="K16" i="13"/>
  <c r="I17" i="13"/>
  <c r="J17" i="13"/>
  <c r="K17" i="13"/>
  <c r="I18" i="13"/>
  <c r="J18" i="13"/>
  <c r="K18" i="13"/>
  <c r="I19" i="13"/>
  <c r="J19" i="13"/>
  <c r="K19" i="13"/>
  <c r="I20" i="13"/>
  <c r="J20" i="13"/>
  <c r="K20" i="13"/>
  <c r="I21" i="13"/>
  <c r="J21" i="13"/>
  <c r="K21" i="13"/>
  <c r="I22" i="13"/>
  <c r="J22" i="13"/>
  <c r="K22" i="13"/>
  <c r="I23" i="13"/>
  <c r="J23" i="13"/>
  <c r="K23" i="13"/>
  <c r="I24" i="13"/>
  <c r="J24" i="13"/>
  <c r="K24" i="13"/>
  <c r="I25" i="13"/>
  <c r="J25" i="13"/>
  <c r="K25" i="13"/>
  <c r="I26" i="13"/>
  <c r="J26" i="13"/>
  <c r="K26" i="13"/>
  <c r="I27" i="13"/>
  <c r="J27" i="13"/>
  <c r="K27" i="13"/>
  <c r="I28" i="13"/>
  <c r="J28" i="13"/>
  <c r="K28" i="13"/>
  <c r="I29" i="13"/>
  <c r="J29" i="13"/>
  <c r="K29" i="13"/>
  <c r="I30" i="13"/>
  <c r="J30" i="13"/>
  <c r="K30" i="13"/>
  <c r="I31" i="13"/>
  <c r="J31" i="13"/>
  <c r="K31" i="13"/>
  <c r="I32" i="13"/>
  <c r="J32" i="13"/>
  <c r="K32" i="13"/>
  <c r="I33" i="13"/>
  <c r="J33" i="13"/>
  <c r="K33" i="13"/>
  <c r="I34" i="13"/>
  <c r="J34" i="13"/>
  <c r="K34" i="13"/>
  <c r="I35" i="13"/>
  <c r="J35" i="13"/>
  <c r="K35" i="13"/>
  <c r="I36" i="13"/>
  <c r="J36" i="13"/>
  <c r="K36" i="13"/>
  <c r="I37" i="13"/>
  <c r="J37" i="13"/>
  <c r="K37" i="13"/>
  <c r="I38" i="13"/>
  <c r="J38" i="13"/>
  <c r="K38" i="13"/>
  <c r="I39" i="13"/>
  <c r="J39" i="13"/>
  <c r="K39" i="13"/>
  <c r="I40" i="13"/>
  <c r="J40" i="13"/>
  <c r="K40" i="13"/>
  <c r="I41" i="13"/>
  <c r="J41" i="13"/>
  <c r="K41" i="13"/>
  <c r="I42" i="13"/>
  <c r="J42" i="13"/>
  <c r="K42" i="13"/>
  <c r="I43" i="13"/>
  <c r="J43" i="13"/>
  <c r="K43" i="13"/>
  <c r="I44" i="13"/>
  <c r="J44" i="13"/>
  <c r="K44" i="13"/>
  <c r="I45" i="13"/>
  <c r="J45" i="13"/>
  <c r="K45" i="13"/>
  <c r="I46" i="13"/>
  <c r="J46" i="13"/>
  <c r="K46" i="13"/>
  <c r="I47" i="13"/>
  <c r="J47" i="13"/>
  <c r="K47" i="13"/>
  <c r="I48" i="13"/>
  <c r="J48" i="13"/>
  <c r="K48" i="13"/>
  <c r="I49" i="13"/>
  <c r="J49" i="13"/>
  <c r="K49" i="13"/>
  <c r="I50" i="13"/>
  <c r="J50" i="13"/>
  <c r="K50" i="13"/>
  <c r="I51" i="13"/>
  <c r="J51" i="13"/>
  <c r="K51" i="13"/>
  <c r="I52" i="13"/>
  <c r="J52" i="13"/>
  <c r="K52" i="13"/>
  <c r="I53" i="13"/>
  <c r="J53" i="13"/>
  <c r="K53" i="13"/>
  <c r="I54" i="13"/>
  <c r="J54" i="13"/>
  <c r="K54" i="13"/>
  <c r="I55" i="13"/>
  <c r="J55" i="13"/>
  <c r="K55" i="13"/>
  <c r="I56" i="13"/>
  <c r="J56" i="13"/>
  <c r="K56" i="13"/>
  <c r="I57" i="13"/>
  <c r="J57" i="13"/>
  <c r="K57" i="13"/>
  <c r="I58" i="13"/>
  <c r="J58" i="13"/>
  <c r="K58" i="13"/>
  <c r="I59" i="13"/>
  <c r="J59" i="13"/>
  <c r="K59" i="13"/>
  <c r="I60" i="13"/>
  <c r="J60" i="13"/>
  <c r="K60" i="13"/>
  <c r="I61" i="13"/>
  <c r="J61" i="13"/>
  <c r="K61" i="13"/>
  <c r="I62" i="13"/>
  <c r="J62" i="13"/>
  <c r="K62" i="13"/>
  <c r="I63" i="13"/>
  <c r="J63" i="13"/>
  <c r="K63" i="13"/>
  <c r="I64" i="13"/>
  <c r="J64" i="13"/>
  <c r="K64" i="13"/>
  <c r="I65" i="13"/>
  <c r="J65" i="13"/>
  <c r="K65" i="13"/>
  <c r="I66" i="13"/>
  <c r="J66" i="13"/>
  <c r="K66" i="13"/>
  <c r="I67" i="13"/>
  <c r="J67" i="13"/>
  <c r="K67" i="13"/>
  <c r="I68" i="13"/>
  <c r="J68" i="13"/>
  <c r="K68" i="13"/>
  <c r="I69" i="13"/>
  <c r="J69" i="13"/>
  <c r="K69" i="13"/>
  <c r="I70" i="13"/>
  <c r="J70" i="13"/>
  <c r="K70" i="13"/>
  <c r="I71" i="13"/>
  <c r="J71" i="13"/>
  <c r="K71" i="13"/>
  <c r="I72" i="13"/>
  <c r="J72" i="13"/>
  <c r="K72" i="13"/>
  <c r="I73" i="13"/>
  <c r="J73" i="13"/>
  <c r="K73" i="13"/>
  <c r="I74" i="13"/>
  <c r="J74" i="13"/>
  <c r="K74" i="13"/>
  <c r="I75" i="13"/>
  <c r="J75" i="13"/>
  <c r="K75" i="13"/>
  <c r="I76" i="13"/>
  <c r="J76" i="13"/>
  <c r="K76" i="13"/>
  <c r="I77" i="13"/>
  <c r="J77" i="13"/>
  <c r="K77" i="13"/>
  <c r="I78" i="13"/>
  <c r="J78" i="13"/>
  <c r="K78" i="13"/>
  <c r="I79" i="13"/>
  <c r="J79" i="13"/>
  <c r="K79" i="13"/>
  <c r="I80" i="13"/>
  <c r="J80" i="13"/>
  <c r="K80" i="13"/>
  <c r="I81" i="13"/>
  <c r="J81" i="13"/>
  <c r="K81" i="13"/>
  <c r="I82" i="13"/>
  <c r="J82" i="13"/>
  <c r="K82" i="13"/>
  <c r="I83" i="13"/>
  <c r="J83" i="13"/>
  <c r="K83" i="13"/>
  <c r="I84" i="13"/>
  <c r="J84" i="13"/>
  <c r="K84" i="13"/>
  <c r="I85" i="13"/>
  <c r="J85" i="13"/>
  <c r="K85" i="13"/>
  <c r="I86" i="13"/>
  <c r="J86" i="13"/>
  <c r="K86" i="13"/>
  <c r="I87" i="13"/>
  <c r="J87" i="13"/>
  <c r="K87" i="13"/>
  <c r="I88" i="13"/>
  <c r="J88" i="13"/>
  <c r="K88" i="13"/>
  <c r="I89" i="13"/>
  <c r="J89" i="13"/>
  <c r="K89" i="13"/>
  <c r="I90" i="13"/>
  <c r="J90" i="13"/>
  <c r="K90" i="13"/>
  <c r="I91" i="13"/>
  <c r="J91" i="13"/>
  <c r="K91" i="13"/>
  <c r="I92" i="13"/>
  <c r="J92" i="13"/>
  <c r="K92" i="13"/>
  <c r="I93" i="13"/>
  <c r="J93" i="13"/>
  <c r="K93" i="13"/>
  <c r="I94" i="13"/>
  <c r="J94" i="13"/>
  <c r="K94" i="13"/>
  <c r="I95" i="13"/>
  <c r="J95" i="13"/>
  <c r="K95" i="13"/>
  <c r="I96" i="13"/>
  <c r="J96" i="13"/>
  <c r="K96" i="13"/>
  <c r="I97" i="13"/>
  <c r="J97" i="13"/>
  <c r="K97" i="13"/>
  <c r="I98" i="13"/>
  <c r="J98" i="13"/>
  <c r="K98" i="13"/>
  <c r="I99" i="13"/>
  <c r="J99" i="13"/>
  <c r="K99" i="13"/>
  <c r="I100" i="13"/>
  <c r="J100" i="13"/>
  <c r="K100" i="13"/>
  <c r="I101" i="13"/>
  <c r="J101" i="13"/>
  <c r="K101" i="13"/>
  <c r="I102" i="13"/>
  <c r="J102" i="13"/>
  <c r="K102" i="13"/>
  <c r="I103" i="13"/>
  <c r="J103" i="13"/>
  <c r="K103" i="13"/>
  <c r="I104" i="13"/>
  <c r="J104" i="13"/>
  <c r="K104" i="13"/>
  <c r="I105" i="13"/>
  <c r="J105" i="13"/>
  <c r="K105" i="13"/>
  <c r="I106" i="13"/>
  <c r="J106" i="13"/>
  <c r="K106" i="13"/>
  <c r="I107" i="13"/>
  <c r="J107" i="13"/>
  <c r="K107" i="13"/>
  <c r="I108" i="13"/>
  <c r="J108" i="13"/>
  <c r="K108" i="13"/>
  <c r="I109" i="13"/>
  <c r="J109" i="13"/>
  <c r="K109" i="13"/>
  <c r="I110" i="13"/>
  <c r="J110" i="13"/>
  <c r="K110" i="13"/>
  <c r="I111" i="13"/>
  <c r="J111" i="13"/>
  <c r="K111" i="13"/>
  <c r="I112" i="13"/>
  <c r="J112" i="13"/>
  <c r="K112" i="13"/>
  <c r="I113" i="13"/>
  <c r="J113" i="13"/>
  <c r="K113" i="13"/>
  <c r="I114" i="13"/>
  <c r="J114" i="13"/>
  <c r="K114" i="13"/>
  <c r="I115" i="13"/>
  <c r="J115" i="13"/>
  <c r="K115" i="13"/>
  <c r="I116" i="13"/>
  <c r="J116" i="13"/>
  <c r="K116" i="13"/>
  <c r="I117" i="13"/>
  <c r="J117" i="13"/>
  <c r="K117" i="13"/>
  <c r="I118" i="13"/>
  <c r="J118" i="13"/>
  <c r="K118" i="13"/>
  <c r="I119" i="13"/>
  <c r="J119" i="13"/>
  <c r="K119" i="13"/>
  <c r="I120" i="13"/>
  <c r="J120" i="13"/>
  <c r="K120" i="13"/>
  <c r="I121" i="13"/>
  <c r="J121" i="13"/>
  <c r="K121" i="13"/>
  <c r="I122" i="13"/>
  <c r="J122" i="13"/>
  <c r="K122" i="13"/>
  <c r="I123" i="13"/>
  <c r="J123" i="13"/>
  <c r="K123" i="13"/>
  <c r="I124" i="13"/>
  <c r="J124" i="13"/>
  <c r="K124" i="13"/>
  <c r="I125" i="13"/>
  <c r="J125" i="13"/>
  <c r="K125" i="13"/>
  <c r="I126" i="13"/>
  <c r="J126" i="13"/>
  <c r="K126" i="13"/>
  <c r="I127" i="13"/>
  <c r="J127" i="13"/>
  <c r="K127" i="13"/>
  <c r="I128" i="13"/>
  <c r="J128" i="13"/>
  <c r="K128" i="13"/>
  <c r="I129" i="13"/>
  <c r="J129" i="13"/>
  <c r="K129" i="13"/>
  <c r="I130" i="13"/>
  <c r="J130" i="13"/>
  <c r="K130" i="13"/>
  <c r="I131" i="13"/>
  <c r="J131" i="13"/>
  <c r="K131" i="13"/>
  <c r="I132" i="13"/>
  <c r="J132" i="13"/>
  <c r="K132" i="13"/>
  <c r="I133" i="13"/>
  <c r="J133" i="13"/>
  <c r="K133" i="13"/>
  <c r="I134" i="13"/>
  <c r="J134" i="13"/>
  <c r="K134" i="13"/>
  <c r="I135" i="13"/>
  <c r="J135" i="13"/>
  <c r="K135" i="13"/>
  <c r="I136" i="13"/>
  <c r="J136" i="13"/>
  <c r="K136" i="13"/>
  <c r="I137" i="13"/>
  <c r="J137" i="13"/>
  <c r="K137" i="13"/>
  <c r="I138" i="13"/>
  <c r="J138" i="13"/>
  <c r="K138" i="13"/>
  <c r="I139" i="13"/>
  <c r="J139" i="13"/>
  <c r="K139" i="13"/>
  <c r="I140" i="13"/>
  <c r="J140" i="13"/>
  <c r="K140" i="13"/>
  <c r="I141" i="13"/>
  <c r="J141" i="13"/>
  <c r="K141" i="13"/>
  <c r="I142" i="13"/>
  <c r="J142" i="13"/>
  <c r="K142" i="13"/>
  <c r="I143" i="13"/>
  <c r="J143" i="13"/>
  <c r="K143" i="13"/>
  <c r="I144" i="13"/>
  <c r="J144" i="13"/>
  <c r="K144" i="13"/>
  <c r="I145" i="13"/>
  <c r="J145" i="13"/>
  <c r="K145" i="13"/>
  <c r="I146" i="13"/>
  <c r="J146" i="13"/>
  <c r="K146" i="13"/>
  <c r="I147" i="13"/>
  <c r="J147" i="13"/>
  <c r="K147" i="13"/>
  <c r="I148" i="13"/>
  <c r="J148" i="13"/>
  <c r="K148" i="13"/>
  <c r="I149" i="13"/>
  <c r="J149" i="13"/>
  <c r="K149" i="13"/>
  <c r="I150" i="13"/>
  <c r="J150" i="13"/>
  <c r="K150" i="13"/>
  <c r="I151" i="13"/>
  <c r="J151" i="13"/>
  <c r="K151" i="13"/>
  <c r="I152" i="13"/>
  <c r="J152" i="13"/>
  <c r="K152" i="13"/>
  <c r="I153" i="13"/>
  <c r="J153" i="13"/>
  <c r="K153" i="13"/>
  <c r="I154" i="13"/>
  <c r="J154" i="13"/>
  <c r="K154" i="13"/>
  <c r="I155" i="13"/>
  <c r="J155" i="13"/>
  <c r="K155" i="13"/>
  <c r="I156" i="13"/>
  <c r="J156" i="13"/>
  <c r="K156" i="13"/>
  <c r="I157" i="13"/>
  <c r="J157" i="13"/>
  <c r="K157" i="13"/>
  <c r="I158" i="13"/>
  <c r="J158" i="13"/>
  <c r="K158" i="13"/>
  <c r="I159" i="13"/>
  <c r="J159" i="13"/>
  <c r="K159" i="13"/>
  <c r="I160" i="13"/>
  <c r="J160" i="13"/>
  <c r="K160" i="13"/>
  <c r="I161" i="13"/>
  <c r="J161" i="13"/>
  <c r="K161" i="13"/>
  <c r="I162" i="13"/>
  <c r="J162" i="13"/>
  <c r="K162" i="13"/>
  <c r="I163" i="13"/>
  <c r="J163" i="13"/>
  <c r="K163" i="13"/>
  <c r="I164" i="13"/>
  <c r="J164" i="13"/>
  <c r="K164" i="13"/>
  <c r="I165" i="13"/>
  <c r="J165" i="13"/>
  <c r="K165" i="13"/>
  <c r="I166" i="13"/>
  <c r="J166" i="13"/>
  <c r="K166" i="13"/>
  <c r="I167" i="13"/>
  <c r="J167" i="13"/>
  <c r="K167" i="13"/>
  <c r="I168" i="13"/>
  <c r="J168" i="13"/>
  <c r="K168" i="13"/>
  <c r="I169" i="13"/>
  <c r="J169" i="13"/>
  <c r="K169" i="13"/>
  <c r="I170" i="13"/>
  <c r="J170" i="13"/>
  <c r="K170" i="13"/>
  <c r="I171" i="13"/>
  <c r="J171" i="13"/>
  <c r="K171" i="13"/>
  <c r="I172" i="13"/>
  <c r="J172" i="13"/>
  <c r="K172" i="13"/>
  <c r="I173" i="13"/>
  <c r="J173" i="13"/>
  <c r="K173" i="13"/>
  <c r="I174" i="13"/>
  <c r="J174" i="13"/>
  <c r="K174" i="13"/>
  <c r="I175" i="13"/>
  <c r="J175" i="13"/>
  <c r="K175" i="13"/>
  <c r="I176" i="13"/>
  <c r="J176" i="13"/>
  <c r="K176" i="13"/>
  <c r="I177" i="13"/>
  <c r="J177" i="13"/>
  <c r="K177" i="13"/>
  <c r="I178" i="13"/>
  <c r="J178" i="13"/>
  <c r="K178" i="13"/>
  <c r="I179" i="13"/>
  <c r="J179" i="13"/>
  <c r="K179" i="13"/>
  <c r="I180" i="13"/>
  <c r="J180" i="13"/>
  <c r="K180" i="13"/>
  <c r="I181" i="13"/>
  <c r="J181" i="13"/>
  <c r="K181" i="13"/>
  <c r="I182" i="13"/>
  <c r="J182" i="13"/>
  <c r="K182" i="13"/>
  <c r="I183" i="13"/>
  <c r="J183" i="13"/>
  <c r="K183" i="13"/>
  <c r="K8" i="13"/>
  <c r="K7" i="13"/>
  <c r="K6" i="13"/>
  <c r="K5" i="13"/>
  <c r="K4" i="13"/>
  <c r="K2" i="13"/>
  <c r="J8" i="13"/>
  <c r="J7" i="13"/>
  <c r="J6" i="13"/>
  <c r="J5" i="13"/>
  <c r="J4" i="13"/>
  <c r="J3" i="13"/>
  <c r="J2" i="13"/>
  <c r="I8" i="13"/>
  <c r="I7" i="13"/>
  <c r="I6" i="13"/>
  <c r="I5" i="13"/>
  <c r="I4" i="13"/>
  <c r="I3" i="13"/>
  <c r="I2" i="13"/>
  <c r="E2" i="13"/>
  <c r="I18" i="7"/>
  <c r="I19" i="7"/>
  <c r="I20" i="7"/>
  <c r="G3" i="7"/>
  <c r="I3" i="7" s="1"/>
  <c r="G4" i="7"/>
  <c r="I4" i="7" s="1"/>
  <c r="G5" i="7"/>
  <c r="I5" i="7" s="1"/>
  <c r="G6" i="7"/>
  <c r="I6" i="7" s="1"/>
  <c r="G7" i="7"/>
  <c r="I7" i="7" s="1"/>
  <c r="G8" i="7"/>
  <c r="I8" i="7" s="1"/>
  <c r="G9" i="7"/>
  <c r="I9" i="7" s="1"/>
  <c r="G10" i="7"/>
  <c r="I10" i="7" s="1"/>
  <c r="G11" i="7"/>
  <c r="I11" i="7" s="1"/>
  <c r="G12" i="7"/>
  <c r="I12" i="7" s="1"/>
  <c r="G13" i="7"/>
  <c r="I13" i="7" s="1"/>
  <c r="G14" i="7"/>
  <c r="I14" i="7" s="1"/>
  <c r="G15" i="7"/>
  <c r="I15" i="7" s="1"/>
  <c r="G16" i="7"/>
  <c r="I16" i="7" s="1"/>
  <c r="G17" i="7"/>
  <c r="I17" i="7" s="1"/>
  <c r="G18" i="7"/>
  <c r="G19" i="7"/>
  <c r="G20" i="7"/>
  <c r="G21" i="7"/>
  <c r="I21" i="7" s="1"/>
  <c r="G22" i="7"/>
  <c r="I22" i="7" s="1"/>
  <c r="G23" i="7"/>
  <c r="I23" i="7" s="1"/>
  <c r="G24" i="7"/>
  <c r="I24" i="7" s="1"/>
  <c r="G25" i="7"/>
  <c r="I25" i="7" s="1"/>
  <c r="G26" i="7"/>
  <c r="I26" i="7" s="1"/>
  <c r="G27" i="7"/>
  <c r="I27" i="7" s="1"/>
  <c r="G2" i="7"/>
  <c r="I2" i="7" s="1"/>
  <c r="I3" i="6"/>
  <c r="I4" i="6"/>
  <c r="I5" i="6"/>
  <c r="I6" i="6"/>
  <c r="I7" i="6"/>
  <c r="I8" i="6"/>
  <c r="G3" i="6"/>
  <c r="G4" i="6"/>
  <c r="G5" i="6"/>
  <c r="G6" i="6"/>
  <c r="G7" i="6"/>
  <c r="G8" i="6"/>
  <c r="G9" i="6"/>
  <c r="I9" i="6" s="1"/>
  <c r="G10" i="6"/>
  <c r="I10" i="6" s="1"/>
  <c r="G11" i="6"/>
  <c r="I11" i="6" s="1"/>
  <c r="G12" i="6"/>
  <c r="I12" i="6" s="1"/>
  <c r="G13" i="6"/>
  <c r="I13" i="6" s="1"/>
  <c r="G14" i="6"/>
  <c r="I14" i="6" s="1"/>
  <c r="G15" i="6"/>
  <c r="I15" i="6" s="1"/>
  <c r="G16" i="6"/>
  <c r="I16" i="6" s="1"/>
  <c r="G17" i="6"/>
  <c r="I17" i="6" s="1"/>
  <c r="G18" i="6"/>
  <c r="I18" i="6" s="1"/>
  <c r="G19" i="6"/>
  <c r="I19" i="6" s="1"/>
  <c r="G20" i="6"/>
  <c r="I20" i="6" s="1"/>
  <c r="G21" i="6"/>
  <c r="I21" i="6" s="1"/>
  <c r="G22" i="6"/>
  <c r="I22" i="6" s="1"/>
  <c r="G23" i="6"/>
  <c r="I23" i="6" s="1"/>
  <c r="G24" i="6"/>
  <c r="I24" i="6" s="1"/>
  <c r="G25" i="6"/>
  <c r="I25" i="6" s="1"/>
  <c r="G26" i="6"/>
  <c r="I26" i="6" s="1"/>
  <c r="G27" i="6"/>
  <c r="I27" i="6" s="1"/>
  <c r="G2" i="6"/>
  <c r="I2" i="6" s="1"/>
  <c r="G3" i="1"/>
  <c r="I3" i="1" s="1"/>
  <c r="G4" i="1"/>
  <c r="I4" i="1" s="1"/>
  <c r="G5" i="1"/>
  <c r="I5" i="1" s="1"/>
  <c r="G6" i="1"/>
  <c r="I6" i="1" s="1"/>
  <c r="G7" i="1"/>
  <c r="I7" i="1" s="1"/>
  <c r="G8" i="1"/>
  <c r="I8" i="1" s="1"/>
  <c r="G9" i="1"/>
  <c r="I9" i="1" s="1"/>
  <c r="G10" i="1"/>
  <c r="I10" i="1" s="1"/>
  <c r="G11" i="1"/>
  <c r="I11" i="1" s="1"/>
  <c r="G12" i="1"/>
  <c r="I12" i="1" s="1"/>
  <c r="G13" i="1"/>
  <c r="I13" i="1" s="1"/>
  <c r="G14" i="1"/>
  <c r="I14" i="1" s="1"/>
  <c r="G15" i="1"/>
  <c r="I15" i="1" s="1"/>
  <c r="G16" i="1"/>
  <c r="I16" i="1" s="1"/>
  <c r="G17" i="1"/>
  <c r="I17" i="1" s="1"/>
  <c r="G18" i="1"/>
  <c r="I18" i="1" s="1"/>
  <c r="G19" i="1"/>
  <c r="I19" i="1" s="1"/>
  <c r="G20" i="1"/>
  <c r="I20" i="1" s="1"/>
  <c r="G21" i="1"/>
  <c r="I21" i="1" s="1"/>
  <c r="G22" i="1"/>
  <c r="I22" i="1" s="1"/>
  <c r="G23" i="1"/>
  <c r="I23" i="1" s="1"/>
  <c r="G24" i="1"/>
  <c r="I24" i="1" s="1"/>
  <c r="G25" i="1"/>
  <c r="I25" i="1" s="1"/>
  <c r="G26" i="1"/>
  <c r="I26" i="1" s="1"/>
  <c r="G27" i="1"/>
  <c r="I27" i="1" s="1"/>
  <c r="G2" i="1"/>
  <c r="I2" i="1" s="1"/>
  <c r="I3" i="5"/>
  <c r="I2" i="5"/>
  <c r="G4" i="5"/>
  <c r="I4" i="5" s="1"/>
  <c r="G5" i="5"/>
  <c r="I5" i="5" s="1"/>
  <c r="I6" i="5"/>
  <c r="G7" i="5"/>
  <c r="I7" i="5" s="1"/>
  <c r="G8" i="5"/>
  <c r="I8" i="5" s="1"/>
  <c r="G9" i="5"/>
  <c r="I9" i="5" s="1"/>
  <c r="G10" i="5"/>
  <c r="I10" i="5" s="1"/>
  <c r="G11" i="5"/>
  <c r="I11" i="5" s="1"/>
  <c r="G12" i="5"/>
  <c r="I12" i="5" s="1"/>
  <c r="G13" i="5"/>
  <c r="I13" i="5" s="1"/>
  <c r="G14" i="5"/>
  <c r="I14" i="5" s="1"/>
  <c r="G15" i="5"/>
  <c r="I15" i="5" s="1"/>
  <c r="G16" i="5"/>
  <c r="I16" i="5" s="1"/>
  <c r="G17" i="5"/>
  <c r="I17" i="5" s="1"/>
  <c r="G18" i="5"/>
  <c r="I18" i="5" s="1"/>
  <c r="G19" i="5"/>
  <c r="I19" i="5" s="1"/>
  <c r="G20" i="5"/>
  <c r="I20" i="5" s="1"/>
  <c r="G21" i="5"/>
  <c r="I21" i="5" s="1"/>
  <c r="G22" i="5"/>
  <c r="I22" i="5" s="1"/>
  <c r="G23" i="5"/>
  <c r="I23" i="5" s="1"/>
  <c r="G24" i="5"/>
  <c r="I24" i="5" s="1"/>
  <c r="G25" i="5"/>
  <c r="I25" i="5" s="1"/>
  <c r="G26" i="5"/>
  <c r="I26" i="5" s="1"/>
  <c r="G27" i="5"/>
  <c r="I27" i="5" s="1"/>
  <c r="G3" i="5"/>
  <c r="G3" i="4"/>
  <c r="I3" i="4" s="1"/>
  <c r="G4" i="4"/>
  <c r="I4" i="4" s="1"/>
  <c r="G5" i="4"/>
  <c r="I5" i="4" s="1"/>
  <c r="G6" i="4"/>
  <c r="I6" i="4" s="1"/>
  <c r="G7" i="4"/>
  <c r="I7" i="4" s="1"/>
  <c r="G8" i="4"/>
  <c r="I8" i="4" s="1"/>
  <c r="G9" i="4"/>
  <c r="I9" i="4" s="1"/>
  <c r="G10" i="4"/>
  <c r="I10" i="4" s="1"/>
  <c r="G11" i="4"/>
  <c r="I11" i="4" s="1"/>
  <c r="G12" i="4"/>
  <c r="I12" i="4" s="1"/>
  <c r="G13" i="4"/>
  <c r="I13" i="4" s="1"/>
  <c r="G14" i="4"/>
  <c r="I14" i="4" s="1"/>
  <c r="G15" i="4"/>
  <c r="I15" i="4" s="1"/>
  <c r="G16" i="4"/>
  <c r="I16" i="4" s="1"/>
  <c r="G17" i="4"/>
  <c r="I17" i="4" s="1"/>
  <c r="G18" i="4"/>
  <c r="I18" i="4" s="1"/>
  <c r="G19" i="4"/>
  <c r="I19" i="4" s="1"/>
  <c r="G20" i="4"/>
  <c r="I20" i="4" s="1"/>
  <c r="G21" i="4"/>
  <c r="I21" i="4" s="1"/>
  <c r="G22" i="4"/>
  <c r="I22" i="4" s="1"/>
  <c r="G23" i="4"/>
  <c r="I23" i="4" s="1"/>
  <c r="G24" i="4"/>
  <c r="I24" i="4" s="1"/>
  <c r="G25" i="4"/>
  <c r="I25" i="4" s="1"/>
  <c r="G26" i="4"/>
  <c r="I26" i="4" s="1"/>
  <c r="G27" i="4"/>
  <c r="I27" i="4" s="1"/>
  <c r="G2" i="4"/>
  <c r="I2" i="4" s="1"/>
  <c r="G3" i="3"/>
  <c r="I3" i="3" s="1"/>
  <c r="G4" i="3"/>
  <c r="I4" i="3" s="1"/>
  <c r="G5" i="3"/>
  <c r="I5" i="3" s="1"/>
  <c r="G6" i="3"/>
  <c r="I6" i="3" s="1"/>
  <c r="G7" i="3"/>
  <c r="I7" i="3" s="1"/>
  <c r="G8" i="3"/>
  <c r="I8" i="3" s="1"/>
  <c r="G9" i="3"/>
  <c r="I9" i="3" s="1"/>
  <c r="G10" i="3"/>
  <c r="I10" i="3" s="1"/>
  <c r="G11" i="3"/>
  <c r="I11" i="3" s="1"/>
  <c r="G12" i="3"/>
  <c r="I12" i="3" s="1"/>
  <c r="G13" i="3"/>
  <c r="I13" i="3" s="1"/>
  <c r="G14" i="3"/>
  <c r="I14" i="3" s="1"/>
  <c r="G15" i="3"/>
  <c r="I15" i="3" s="1"/>
  <c r="G16" i="3"/>
  <c r="I16" i="3" s="1"/>
  <c r="G17" i="3"/>
  <c r="I17" i="3" s="1"/>
  <c r="G18" i="3"/>
  <c r="I18" i="3" s="1"/>
  <c r="G19" i="3"/>
  <c r="I19" i="3" s="1"/>
  <c r="G20" i="3"/>
  <c r="I20" i="3" s="1"/>
  <c r="G21" i="3"/>
  <c r="I21" i="3" s="1"/>
  <c r="G22" i="3"/>
  <c r="I22" i="3" s="1"/>
  <c r="G23" i="3"/>
  <c r="I23" i="3" s="1"/>
  <c r="G24" i="3"/>
  <c r="G25" i="3"/>
  <c r="G26" i="3"/>
  <c r="I26" i="3" s="1"/>
  <c r="G27" i="3"/>
  <c r="I27" i="3" s="1"/>
  <c r="G2" i="3"/>
  <c r="I2" i="3" s="1"/>
  <c r="K3" i="13" s="1"/>
  <c r="I25" i="3"/>
  <c r="I24" i="3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" i="2"/>
  <c r="B164" i="13"/>
  <c r="B165" i="13" s="1"/>
  <c r="B166" i="13" s="1"/>
  <c r="B167" i="13" s="1"/>
  <c r="B168" i="13" s="1"/>
  <c r="B169" i="13" s="1"/>
  <c r="B170" i="13" s="1"/>
  <c r="B171" i="13" s="1"/>
  <c r="B172" i="13" s="1"/>
  <c r="B173" i="13" s="1"/>
  <c r="B174" i="13" s="1"/>
  <c r="B175" i="13" s="1"/>
  <c r="B176" i="13" s="1"/>
  <c r="B177" i="13" s="1"/>
  <c r="B178" i="13" s="1"/>
  <c r="B179" i="13" s="1"/>
  <c r="B180" i="13" s="1"/>
  <c r="B181" i="13" s="1"/>
  <c r="B182" i="13" s="1"/>
  <c r="B183" i="13" s="1"/>
  <c r="B157" i="13"/>
  <c r="B158" i="13" s="1"/>
  <c r="B159" i="13" s="1"/>
  <c r="B160" i="13" s="1"/>
  <c r="B161" i="13" s="1"/>
  <c r="B162" i="13" s="1"/>
  <c r="B129" i="13"/>
  <c r="B130" i="13" s="1"/>
  <c r="B131" i="13" s="1"/>
  <c r="B132" i="13" s="1"/>
  <c r="B133" i="13" s="1"/>
  <c r="B134" i="13" s="1"/>
  <c r="B135" i="13" s="1"/>
  <c r="B136" i="13" s="1"/>
  <c r="B137" i="13" s="1"/>
  <c r="B138" i="13" s="1"/>
  <c r="B139" i="13" s="1"/>
  <c r="B140" i="13" s="1"/>
  <c r="B141" i="13" s="1"/>
  <c r="B142" i="13" s="1"/>
  <c r="B143" i="13" s="1"/>
  <c r="B144" i="13" s="1"/>
  <c r="B145" i="13" s="1"/>
  <c r="B146" i="13" s="1"/>
  <c r="B147" i="13" s="1"/>
  <c r="B148" i="13" s="1"/>
  <c r="B149" i="13" s="1"/>
  <c r="B150" i="13" s="1"/>
  <c r="B151" i="13" s="1"/>
  <c r="B152" i="13" s="1"/>
  <c r="B153" i="13" s="1"/>
  <c r="B154" i="13" s="1"/>
  <c r="B155" i="13" s="1"/>
  <c r="B122" i="13"/>
  <c r="B123" i="13" s="1"/>
  <c r="B124" i="13" s="1"/>
  <c r="B125" i="13" s="1"/>
  <c r="B126" i="13" s="1"/>
  <c r="B127" i="13" s="1"/>
  <c r="B115" i="13"/>
  <c r="B116" i="13" s="1"/>
  <c r="B117" i="13" s="1"/>
  <c r="B118" i="13" s="1"/>
  <c r="B119" i="13" s="1"/>
  <c r="B120" i="13" s="1"/>
  <c r="B108" i="13"/>
  <c r="B109" i="13" s="1"/>
  <c r="B110" i="13" s="1"/>
  <c r="B111" i="13" s="1"/>
  <c r="B112" i="13" s="1"/>
  <c r="B113" i="13" s="1"/>
  <c r="B101" i="13"/>
  <c r="B102" i="13" s="1"/>
  <c r="B103" i="13" s="1"/>
  <c r="B104" i="13" s="1"/>
  <c r="B105" i="13" s="1"/>
  <c r="B106" i="13" s="1"/>
  <c r="B94" i="13"/>
  <c r="B95" i="13" s="1"/>
  <c r="B96" i="13" s="1"/>
  <c r="B97" i="13" s="1"/>
  <c r="B98" i="13" s="1"/>
  <c r="B99" i="13" s="1"/>
  <c r="B87" i="13"/>
  <c r="B88" i="13" s="1"/>
  <c r="B89" i="13" s="1"/>
  <c r="B90" i="13" s="1"/>
  <c r="B91" i="13" s="1"/>
  <c r="B92" i="13" s="1"/>
  <c r="B45" i="13"/>
  <c r="B46" i="13" s="1"/>
  <c r="B47" i="13" s="1"/>
  <c r="B48" i="13" s="1"/>
  <c r="B49" i="13" s="1"/>
  <c r="B50" i="13" s="1"/>
  <c r="B51" i="13" s="1"/>
  <c r="B52" i="13" s="1"/>
  <c r="B53" i="13" s="1"/>
  <c r="B54" i="13" s="1"/>
  <c r="B55" i="13" s="1"/>
  <c r="B56" i="13" s="1"/>
  <c r="B57" i="13" s="1"/>
  <c r="B58" i="13" s="1"/>
  <c r="B59" i="13" s="1"/>
  <c r="B60" i="13" s="1"/>
  <c r="B61" i="13" s="1"/>
  <c r="B62" i="13" s="1"/>
  <c r="B63" i="13" s="1"/>
  <c r="B64" i="13" s="1"/>
  <c r="B65" i="13" s="1"/>
  <c r="B66" i="13" s="1"/>
  <c r="B67" i="13" s="1"/>
  <c r="B68" i="13" s="1"/>
  <c r="B69" i="13" s="1"/>
  <c r="B70" i="13" s="1"/>
  <c r="B71" i="13" s="1"/>
  <c r="B72" i="13" s="1"/>
  <c r="B73" i="13" s="1"/>
  <c r="B74" i="13" s="1"/>
  <c r="B75" i="13" s="1"/>
  <c r="B76" i="13" s="1"/>
  <c r="B77" i="13" s="1"/>
  <c r="B78" i="13" s="1"/>
  <c r="B79" i="13" s="1"/>
  <c r="B80" i="13" s="1"/>
  <c r="B81" i="13" s="1"/>
  <c r="B82" i="13" s="1"/>
  <c r="B83" i="13" s="1"/>
  <c r="B84" i="13" s="1"/>
  <c r="B85" i="13" s="1"/>
  <c r="B38" i="13"/>
  <c r="B39" i="13" s="1"/>
  <c r="B40" i="13" s="1"/>
  <c r="B41" i="13" s="1"/>
  <c r="B42" i="13" s="1"/>
  <c r="B43" i="13" s="1"/>
  <c r="B31" i="13"/>
  <c r="B32" i="13" s="1"/>
  <c r="B33" i="13" s="1"/>
  <c r="B34" i="13" s="1"/>
  <c r="B35" i="13" s="1"/>
  <c r="B36" i="13" s="1"/>
  <c r="B24" i="13"/>
  <c r="B25" i="13" s="1"/>
  <c r="B26" i="13" s="1"/>
  <c r="B27" i="13" s="1"/>
  <c r="B28" i="13" s="1"/>
  <c r="B29" i="13" s="1"/>
  <c r="B10" i="13"/>
  <c r="B11" i="13" s="1"/>
  <c r="B12" i="13" s="1"/>
  <c r="B13" i="13" s="1"/>
  <c r="B14" i="13" s="1"/>
  <c r="B15" i="13" s="1"/>
  <c r="B16" i="13" s="1"/>
  <c r="B17" i="13" s="1"/>
  <c r="B18" i="13" s="1"/>
  <c r="B19" i="13" s="1"/>
  <c r="B20" i="13" s="1"/>
  <c r="B21" i="13" s="1"/>
  <c r="B22" i="13" s="1"/>
  <c r="B3" i="13"/>
  <c r="B4" i="13" s="1"/>
  <c r="B5" i="13" s="1"/>
  <c r="B6" i="13" s="1"/>
  <c r="B7" i="13" s="1"/>
  <c r="B8" i="13" s="1"/>
  <c r="E183" i="13"/>
  <c r="D183" i="13"/>
  <c r="E176" i="13"/>
  <c r="D176" i="13"/>
  <c r="E169" i="13"/>
  <c r="D169" i="13"/>
  <c r="E162" i="13"/>
  <c r="D162" i="13"/>
  <c r="E155" i="13"/>
  <c r="D155" i="13"/>
  <c r="E148" i="13"/>
  <c r="D148" i="13"/>
  <c r="E141" i="13"/>
  <c r="D141" i="13"/>
  <c r="E134" i="13"/>
  <c r="D134" i="13"/>
  <c r="E127" i="13"/>
  <c r="D127" i="13"/>
  <c r="E120" i="13"/>
  <c r="D120" i="13"/>
  <c r="E113" i="13"/>
  <c r="D113" i="13"/>
  <c r="E106" i="13"/>
  <c r="D106" i="13"/>
  <c r="E99" i="13"/>
  <c r="D99" i="13"/>
  <c r="E92" i="13"/>
  <c r="D92" i="13"/>
  <c r="E85" i="13"/>
  <c r="D85" i="13"/>
  <c r="E78" i="13"/>
  <c r="D78" i="13"/>
  <c r="E71" i="13"/>
  <c r="D71" i="13"/>
  <c r="E64" i="13"/>
  <c r="D64" i="13"/>
  <c r="E57" i="13"/>
  <c r="D57" i="13"/>
  <c r="E50" i="13"/>
  <c r="D50" i="13"/>
  <c r="E43" i="13"/>
  <c r="D43" i="13"/>
  <c r="E36" i="13"/>
  <c r="D36" i="13"/>
  <c r="E29" i="13"/>
  <c r="D29" i="13"/>
  <c r="E22" i="13"/>
  <c r="D22" i="13"/>
  <c r="E15" i="13"/>
  <c r="D15" i="13"/>
  <c r="D8" i="13"/>
  <c r="E8" i="13"/>
  <c r="E182" i="13"/>
  <c r="D182" i="13"/>
  <c r="E175" i="13"/>
  <c r="D175" i="13"/>
  <c r="E168" i="13"/>
  <c r="D168" i="13"/>
  <c r="E161" i="13"/>
  <c r="D161" i="13"/>
  <c r="E154" i="13"/>
  <c r="D154" i="13"/>
  <c r="E147" i="13"/>
  <c r="D147" i="13"/>
  <c r="E140" i="13"/>
  <c r="D140" i="13"/>
  <c r="E133" i="13"/>
  <c r="D133" i="13"/>
  <c r="E126" i="13"/>
  <c r="D126" i="13"/>
  <c r="E119" i="13"/>
  <c r="D119" i="13"/>
  <c r="E112" i="13"/>
  <c r="D112" i="13"/>
  <c r="E105" i="13"/>
  <c r="D105" i="13"/>
  <c r="E98" i="13"/>
  <c r="D98" i="13"/>
  <c r="E91" i="13"/>
  <c r="D91" i="13"/>
  <c r="E84" i="13"/>
  <c r="D84" i="13"/>
  <c r="E77" i="13"/>
  <c r="D77" i="13"/>
  <c r="E70" i="13"/>
  <c r="D70" i="13"/>
  <c r="E63" i="13"/>
  <c r="D63" i="13"/>
  <c r="E56" i="13"/>
  <c r="D56" i="13"/>
  <c r="E49" i="13"/>
  <c r="D49" i="13"/>
  <c r="E42" i="13"/>
  <c r="D42" i="13"/>
  <c r="E35" i="13"/>
  <c r="D35" i="13"/>
  <c r="E28" i="13"/>
  <c r="D28" i="13"/>
  <c r="E21" i="13"/>
  <c r="D21" i="13"/>
  <c r="E14" i="13"/>
  <c r="D14" i="13"/>
  <c r="D7" i="13"/>
  <c r="E7" i="13"/>
  <c r="E181" i="13"/>
  <c r="D181" i="13"/>
  <c r="E174" i="13"/>
  <c r="D174" i="13"/>
  <c r="E167" i="13"/>
  <c r="D167" i="13"/>
  <c r="E160" i="13"/>
  <c r="D160" i="13"/>
  <c r="E153" i="13"/>
  <c r="D153" i="13"/>
  <c r="E146" i="13"/>
  <c r="D146" i="13"/>
  <c r="E139" i="13"/>
  <c r="D139" i="13"/>
  <c r="E132" i="13"/>
  <c r="D132" i="13"/>
  <c r="E125" i="13"/>
  <c r="D125" i="13"/>
  <c r="E118" i="13"/>
  <c r="D118" i="13"/>
  <c r="E111" i="13"/>
  <c r="D111" i="13"/>
  <c r="E104" i="13"/>
  <c r="D104" i="13"/>
  <c r="E97" i="13"/>
  <c r="D97" i="13"/>
  <c r="E90" i="13"/>
  <c r="D90" i="13"/>
  <c r="E83" i="13"/>
  <c r="D83" i="13"/>
  <c r="E76" i="13"/>
  <c r="D76" i="13"/>
  <c r="E69" i="13"/>
  <c r="D69" i="13"/>
  <c r="E62" i="13"/>
  <c r="D62" i="13"/>
  <c r="E55" i="13"/>
  <c r="D55" i="13"/>
  <c r="E48" i="13"/>
  <c r="D48" i="13"/>
  <c r="E41" i="13"/>
  <c r="D41" i="13"/>
  <c r="E34" i="13"/>
  <c r="D34" i="13"/>
  <c r="E27" i="13"/>
  <c r="D27" i="13"/>
  <c r="E20" i="13"/>
  <c r="D20" i="13"/>
  <c r="E13" i="13"/>
  <c r="D13" i="13"/>
  <c r="D6" i="13"/>
  <c r="E6" i="13"/>
  <c r="E180" i="13"/>
  <c r="D180" i="13"/>
  <c r="E173" i="13"/>
  <c r="D173" i="13"/>
  <c r="E166" i="13"/>
  <c r="D166" i="13"/>
  <c r="E159" i="13"/>
  <c r="D159" i="13"/>
  <c r="E152" i="13"/>
  <c r="D152" i="13"/>
  <c r="E145" i="13"/>
  <c r="D145" i="13"/>
  <c r="E138" i="13"/>
  <c r="D138" i="13"/>
  <c r="E131" i="13"/>
  <c r="D131" i="13"/>
  <c r="E124" i="13"/>
  <c r="D124" i="13"/>
  <c r="E117" i="13"/>
  <c r="D117" i="13"/>
  <c r="E110" i="13"/>
  <c r="D110" i="13"/>
  <c r="E103" i="13"/>
  <c r="D103" i="13"/>
  <c r="E96" i="13"/>
  <c r="D96" i="13"/>
  <c r="E89" i="13"/>
  <c r="D89" i="13"/>
  <c r="E82" i="13"/>
  <c r="D82" i="13"/>
  <c r="E75" i="13"/>
  <c r="D75" i="13"/>
  <c r="E68" i="13"/>
  <c r="D68" i="13"/>
  <c r="E61" i="13"/>
  <c r="D61" i="13"/>
  <c r="E54" i="13"/>
  <c r="D54" i="13"/>
  <c r="E47" i="13"/>
  <c r="D47" i="13"/>
  <c r="E40" i="13"/>
  <c r="D40" i="13"/>
  <c r="E33" i="13"/>
  <c r="D33" i="13"/>
  <c r="E26" i="13"/>
  <c r="D26" i="13"/>
  <c r="E19" i="13"/>
  <c r="D19" i="13"/>
  <c r="E12" i="13"/>
  <c r="D12" i="13"/>
  <c r="E5" i="13"/>
  <c r="D5" i="13"/>
  <c r="E3" i="13"/>
  <c r="E178" i="13"/>
  <c r="F178" i="13" s="1"/>
  <c r="H178" i="13" s="1"/>
  <c r="E171" i="13"/>
  <c r="E164" i="13"/>
  <c r="E157" i="13"/>
  <c r="E150" i="13"/>
  <c r="E143" i="13"/>
  <c r="E136" i="13"/>
  <c r="E129" i="13"/>
  <c r="E122" i="13"/>
  <c r="E115" i="13"/>
  <c r="E108" i="13"/>
  <c r="E101" i="13"/>
  <c r="E94" i="13"/>
  <c r="E87" i="13"/>
  <c r="E80" i="13"/>
  <c r="E73" i="13"/>
  <c r="E66" i="13"/>
  <c r="E59" i="13"/>
  <c r="E52" i="13"/>
  <c r="E45" i="13"/>
  <c r="E38" i="13"/>
  <c r="E31" i="13"/>
  <c r="E24" i="13"/>
  <c r="E17" i="13"/>
  <c r="E10" i="13"/>
  <c r="D171" i="13"/>
  <c r="D164" i="13"/>
  <c r="D157" i="13"/>
  <c r="D150" i="13"/>
  <c r="D143" i="13"/>
  <c r="D136" i="13"/>
  <c r="D129" i="13"/>
  <c r="D122" i="13"/>
  <c r="D115" i="13"/>
  <c r="D108" i="13"/>
  <c r="D101" i="13"/>
  <c r="D94" i="13"/>
  <c r="D87" i="13"/>
  <c r="D80" i="13"/>
  <c r="D73" i="13"/>
  <c r="D66" i="13"/>
  <c r="D59" i="13"/>
  <c r="D52" i="13"/>
  <c r="D45" i="13"/>
  <c r="D38" i="13"/>
  <c r="D31" i="13"/>
  <c r="D24" i="13"/>
  <c r="D17" i="13"/>
  <c r="D10" i="13"/>
  <c r="D3" i="13"/>
  <c r="E179" i="13"/>
  <c r="D179" i="13"/>
  <c r="E172" i="13"/>
  <c r="D172" i="13"/>
  <c r="E165" i="13"/>
  <c r="D165" i="13"/>
  <c r="E158" i="13"/>
  <c r="D158" i="13"/>
  <c r="E151" i="13"/>
  <c r="D151" i="13"/>
  <c r="E144" i="13"/>
  <c r="D144" i="13"/>
  <c r="E137" i="13"/>
  <c r="D137" i="13"/>
  <c r="E130" i="13"/>
  <c r="D130" i="13"/>
  <c r="E123" i="13"/>
  <c r="D123" i="13"/>
  <c r="E116" i="13"/>
  <c r="D116" i="13"/>
  <c r="E109" i="13"/>
  <c r="D109" i="13"/>
  <c r="E102" i="13"/>
  <c r="D102" i="13"/>
  <c r="E95" i="13"/>
  <c r="D95" i="13"/>
  <c r="E88" i="13"/>
  <c r="D88" i="13"/>
  <c r="E81" i="13"/>
  <c r="D81" i="13"/>
  <c r="E74" i="13"/>
  <c r="D74" i="13"/>
  <c r="E67" i="13"/>
  <c r="D67" i="13"/>
  <c r="E60" i="13"/>
  <c r="D60" i="13"/>
  <c r="E53" i="13"/>
  <c r="D53" i="13"/>
  <c r="E46" i="13"/>
  <c r="D46" i="13"/>
  <c r="E39" i="13"/>
  <c r="D39" i="13"/>
  <c r="E32" i="13"/>
  <c r="D32" i="13"/>
  <c r="E25" i="13"/>
  <c r="D25" i="13"/>
  <c r="E18" i="13"/>
  <c r="D18" i="13"/>
  <c r="E11" i="13"/>
  <c r="D11" i="13"/>
  <c r="E4" i="13"/>
  <c r="D4" i="13"/>
  <c r="F2" i="13"/>
  <c r="H2" i="13" s="1"/>
  <c r="E177" i="13"/>
  <c r="F177" i="13" s="1"/>
  <c r="H177" i="13" s="1"/>
  <c r="E170" i="13"/>
  <c r="E163" i="13"/>
  <c r="F163" i="13" s="1"/>
  <c r="H163" i="13" s="1"/>
  <c r="E156" i="13"/>
  <c r="F156" i="13" s="1"/>
  <c r="H156" i="13" s="1"/>
  <c r="E149" i="13"/>
  <c r="E142" i="13"/>
  <c r="F142" i="13" s="1"/>
  <c r="H142" i="13" s="1"/>
  <c r="E135" i="13"/>
  <c r="E128" i="13"/>
  <c r="F128" i="13" s="1"/>
  <c r="E121" i="13"/>
  <c r="F121" i="13" s="1"/>
  <c r="H121" i="13" s="1"/>
  <c r="E114" i="13"/>
  <c r="E107" i="13"/>
  <c r="F107" i="13" s="1"/>
  <c r="H107" i="13" s="1"/>
  <c r="E100" i="13"/>
  <c r="F100" i="13" s="1"/>
  <c r="G100" i="13" s="1"/>
  <c r="E93" i="13"/>
  <c r="E86" i="13"/>
  <c r="F86" i="13" s="1"/>
  <c r="H86" i="13" s="1"/>
  <c r="E79" i="13"/>
  <c r="F79" i="13" s="1"/>
  <c r="H79" i="13" s="1"/>
  <c r="E72" i="13"/>
  <c r="F72" i="13" s="1"/>
  <c r="E65" i="13"/>
  <c r="F65" i="13" s="1"/>
  <c r="H65" i="13" s="1"/>
  <c r="E58" i="13"/>
  <c r="E51" i="13"/>
  <c r="F51" i="13" s="1"/>
  <c r="E44" i="13"/>
  <c r="F44" i="13" s="1"/>
  <c r="H44" i="13" s="1"/>
  <c r="E37" i="13"/>
  <c r="E30" i="13"/>
  <c r="E23" i="13"/>
  <c r="F23" i="13" s="1"/>
  <c r="H23" i="13" s="1"/>
  <c r="E16" i="13"/>
  <c r="F16" i="13" s="1"/>
  <c r="H16" i="13" s="1"/>
  <c r="E9" i="13"/>
  <c r="F9" i="13" s="1"/>
  <c r="H9" i="13" s="1"/>
  <c r="A3" i="13"/>
  <c r="A4" i="13" s="1"/>
  <c r="A5" i="13" s="1"/>
  <c r="A6" i="13" s="1"/>
  <c r="A7" i="13" s="1"/>
  <c r="A8" i="13" s="1"/>
  <c r="A10" i="13"/>
  <c r="A11" i="13" s="1"/>
  <c r="A12" i="13" s="1"/>
  <c r="A13" i="13" s="1"/>
  <c r="A14" i="13" s="1"/>
  <c r="A15" i="13" s="1"/>
  <c r="A17" i="13"/>
  <c r="A18" i="13" s="1"/>
  <c r="A19" i="13" s="1"/>
  <c r="A20" i="13" s="1"/>
  <c r="A21" i="13" s="1"/>
  <c r="A22" i="13" s="1"/>
  <c r="A24" i="13"/>
  <c r="A25" i="13" s="1"/>
  <c r="A26" i="13" s="1"/>
  <c r="A27" i="13" s="1"/>
  <c r="A28" i="13" s="1"/>
  <c r="A29" i="13" s="1"/>
  <c r="A31" i="13"/>
  <c r="A32" i="13" s="1"/>
  <c r="A33" i="13" s="1"/>
  <c r="A34" i="13" s="1"/>
  <c r="A35" i="13" s="1"/>
  <c r="A36" i="13" s="1"/>
  <c r="A38" i="13"/>
  <c r="A39" i="13" s="1"/>
  <c r="A40" i="13" s="1"/>
  <c r="A41" i="13" s="1"/>
  <c r="A42" i="13" s="1"/>
  <c r="A43" i="13" s="1"/>
  <c r="A45" i="13"/>
  <c r="A46" i="13" s="1"/>
  <c r="A47" i="13" s="1"/>
  <c r="A48" i="13" s="1"/>
  <c r="A49" i="13" s="1"/>
  <c r="A50" i="13" s="1"/>
  <c r="A52" i="13"/>
  <c r="A53" i="13" s="1"/>
  <c r="A54" i="13" s="1"/>
  <c r="A55" i="13" s="1"/>
  <c r="A56" i="13" s="1"/>
  <c r="A57" i="13" s="1"/>
  <c r="A59" i="13"/>
  <c r="A60" i="13" s="1"/>
  <c r="A61" i="13" s="1"/>
  <c r="A62" i="13" s="1"/>
  <c r="A63" i="13" s="1"/>
  <c r="A64" i="13" s="1"/>
  <c r="A66" i="13"/>
  <c r="A67" i="13" s="1"/>
  <c r="A68" i="13" s="1"/>
  <c r="A69" i="13" s="1"/>
  <c r="A70" i="13" s="1"/>
  <c r="A71" i="13" s="1"/>
  <c r="A73" i="13"/>
  <c r="A74" i="13" s="1"/>
  <c r="A75" i="13" s="1"/>
  <c r="A76" i="13" s="1"/>
  <c r="A77" i="13" s="1"/>
  <c r="A78" i="13" s="1"/>
  <c r="A80" i="13"/>
  <c r="A81" i="13" s="1"/>
  <c r="A82" i="13" s="1"/>
  <c r="A83" i="13" s="1"/>
  <c r="A84" i="13" s="1"/>
  <c r="A85" i="13" s="1"/>
  <c r="A87" i="13"/>
  <c r="A88" i="13" s="1"/>
  <c r="A89" i="13" s="1"/>
  <c r="A90" i="13" s="1"/>
  <c r="A91" i="13" s="1"/>
  <c r="A92" i="13" s="1"/>
  <c r="A94" i="13"/>
  <c r="A95" i="13" s="1"/>
  <c r="A96" i="13" s="1"/>
  <c r="A97" i="13" s="1"/>
  <c r="A98" i="13" s="1"/>
  <c r="A99" i="13" s="1"/>
  <c r="A101" i="13"/>
  <c r="A102" i="13" s="1"/>
  <c r="A103" i="13" s="1"/>
  <c r="A104" i="13" s="1"/>
  <c r="A105" i="13" s="1"/>
  <c r="A106" i="13" s="1"/>
  <c r="A108" i="13"/>
  <c r="A109" i="13" s="1"/>
  <c r="A110" i="13" s="1"/>
  <c r="A111" i="13" s="1"/>
  <c r="A112" i="13" s="1"/>
  <c r="A113" i="13" s="1"/>
  <c r="A115" i="13"/>
  <c r="A116" i="13" s="1"/>
  <c r="A117" i="13" s="1"/>
  <c r="A118" i="13" s="1"/>
  <c r="A119" i="13" s="1"/>
  <c r="A120" i="13" s="1"/>
  <c r="A122" i="13"/>
  <c r="A123" i="13" s="1"/>
  <c r="A124" i="13" s="1"/>
  <c r="A125" i="13" s="1"/>
  <c r="A126" i="13" s="1"/>
  <c r="A127" i="13" s="1"/>
  <c r="A129" i="13"/>
  <c r="A130" i="13" s="1"/>
  <c r="A131" i="13" s="1"/>
  <c r="A132" i="13" s="1"/>
  <c r="A133" i="13" s="1"/>
  <c r="A134" i="13" s="1"/>
  <c r="A136" i="13"/>
  <c r="A137" i="13" s="1"/>
  <c r="A138" i="13" s="1"/>
  <c r="A139" i="13" s="1"/>
  <c r="A140" i="13" s="1"/>
  <c r="A141" i="13" s="1"/>
  <c r="A143" i="13"/>
  <c r="A144" i="13" s="1"/>
  <c r="A145" i="13" s="1"/>
  <c r="A146" i="13" s="1"/>
  <c r="A147" i="13" s="1"/>
  <c r="A148" i="13" s="1"/>
  <c r="A150" i="13"/>
  <c r="A151" i="13" s="1"/>
  <c r="A152" i="13" s="1"/>
  <c r="A153" i="13" s="1"/>
  <c r="A154" i="13" s="1"/>
  <c r="A155" i="13" s="1"/>
  <c r="A157" i="13"/>
  <c r="A158" i="13" s="1"/>
  <c r="A159" i="13" s="1"/>
  <c r="A160" i="13" s="1"/>
  <c r="A161" i="13" s="1"/>
  <c r="A162" i="13" s="1"/>
  <c r="A164" i="13"/>
  <c r="A165" i="13" s="1"/>
  <c r="A166" i="13" s="1"/>
  <c r="A167" i="13" s="1"/>
  <c r="A168" i="13" s="1"/>
  <c r="A169" i="13" s="1"/>
  <c r="A171" i="13"/>
  <c r="A172" i="13" s="1"/>
  <c r="A173" i="13" s="1"/>
  <c r="A174" i="13" s="1"/>
  <c r="A175" i="13" s="1"/>
  <c r="A176" i="13" s="1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52" i="8"/>
  <c r="E53" i="8"/>
  <c r="E54" i="8"/>
  <c r="E55" i="8"/>
  <c r="E56" i="8"/>
  <c r="E57" i="8"/>
  <c r="E58" i="8"/>
  <c r="E59" i="8"/>
  <c r="E60" i="8"/>
  <c r="E61" i="8"/>
  <c r="E62" i="8"/>
  <c r="E63" i="8"/>
  <c r="E64" i="8"/>
  <c r="E65" i="8"/>
  <c r="E66" i="8"/>
  <c r="E67" i="8"/>
  <c r="E68" i="8"/>
  <c r="E69" i="8"/>
  <c r="E70" i="8"/>
  <c r="E71" i="8"/>
  <c r="E72" i="8"/>
  <c r="E73" i="8"/>
  <c r="E74" i="8"/>
  <c r="E75" i="8"/>
  <c r="E76" i="8"/>
  <c r="E77" i="8"/>
  <c r="E78" i="8"/>
  <c r="E79" i="8"/>
  <c r="E80" i="8"/>
  <c r="E81" i="8"/>
  <c r="E82" i="8"/>
  <c r="E2" i="8"/>
  <c r="D2" i="8" a="1"/>
  <c r="D2" i="8" s="1"/>
  <c r="B3" i="8"/>
  <c r="B4" i="8" s="1"/>
  <c r="C3" i="8"/>
  <c r="C4" i="8" s="1"/>
  <c r="B6" i="8"/>
  <c r="B7" i="8" s="1"/>
  <c r="B8" i="8" s="1"/>
  <c r="B9" i="8" s="1"/>
  <c r="B10" i="8" s="1"/>
  <c r="B11" i="8" s="1"/>
  <c r="B12" i="8" s="1"/>
  <c r="C6" i="8"/>
  <c r="C7" i="8" s="1"/>
  <c r="C8" i="8" s="1"/>
  <c r="C9" i="8" s="1"/>
  <c r="C10" i="8" s="1"/>
  <c r="C11" i="8" s="1"/>
  <c r="C12" i="8" s="1"/>
  <c r="B16" i="8"/>
  <c r="C16" i="8"/>
  <c r="C17" i="8" s="1"/>
  <c r="C18" i="8" s="1"/>
  <c r="C19" i="8" s="1"/>
  <c r="B17" i="8"/>
  <c r="B18" i="8" s="1"/>
  <c r="B19" i="8" s="1"/>
  <c r="B21" i="8"/>
  <c r="C21" i="8"/>
  <c r="C22" i="8" s="1"/>
  <c r="C23" i="8" s="1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B22" i="8"/>
  <c r="B23" i="8"/>
  <c r="B24" i="8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5" i="8"/>
  <c r="C45" i="8"/>
  <c r="B49" i="8"/>
  <c r="C49" i="8"/>
  <c r="B51" i="8"/>
  <c r="C51" i="8"/>
  <c r="B54" i="8"/>
  <c r="C54" i="8"/>
  <c r="B57" i="8"/>
  <c r="C57" i="8"/>
  <c r="B59" i="8"/>
  <c r="C59" i="8"/>
  <c r="B61" i="8"/>
  <c r="B62" i="8" s="1"/>
  <c r="B63" i="8" s="1"/>
  <c r="B64" i="8" s="1"/>
  <c r="B65" i="8" s="1"/>
  <c r="B66" i="8" s="1"/>
  <c r="B67" i="8" s="1"/>
  <c r="B68" i="8" s="1"/>
  <c r="B69" i="8" s="1"/>
  <c r="B70" i="8" s="1"/>
  <c r="B71" i="8" s="1"/>
  <c r="B72" i="8" s="1"/>
  <c r="B73" i="8" s="1"/>
  <c r="C61" i="8"/>
  <c r="C62" i="8"/>
  <c r="C63" i="8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B75" i="8"/>
  <c r="C75" i="8"/>
  <c r="B78" i="8"/>
  <c r="B79" i="8" s="1"/>
  <c r="B80" i="8" s="1"/>
  <c r="B81" i="8" s="1"/>
  <c r="B82" i="8" s="1"/>
  <c r="C78" i="8"/>
  <c r="C79" i="8" s="1"/>
  <c r="C80" i="8" s="1"/>
  <c r="C81" i="8" s="1"/>
  <c r="C82" i="8" s="1"/>
  <c r="F36" i="13" l="1"/>
  <c r="H36" i="13" s="1"/>
  <c r="F106" i="13"/>
  <c r="G106" i="13" s="1"/>
  <c r="F176" i="13"/>
  <c r="H176" i="13" s="1"/>
  <c r="F29" i="13"/>
  <c r="H29" i="13" s="1"/>
  <c r="F99" i="13"/>
  <c r="G99" i="13" s="1"/>
  <c r="F169" i="13"/>
  <c r="G169" i="13" s="1"/>
  <c r="F122" i="13"/>
  <c r="H122" i="13" s="1"/>
  <c r="F94" i="13"/>
  <c r="G94" i="13" s="1"/>
  <c r="F91" i="13"/>
  <c r="H91" i="13" s="1"/>
  <c r="F161" i="13"/>
  <c r="G161" i="13" s="1"/>
  <c r="F66" i="13"/>
  <c r="H66" i="13" s="1"/>
  <c r="F22" i="13"/>
  <c r="G22" i="13" s="1"/>
  <c r="F92" i="13"/>
  <c r="H92" i="13" s="1"/>
  <c r="F162" i="13"/>
  <c r="G162" i="13" s="1"/>
  <c r="F57" i="13"/>
  <c r="H57" i="13" s="1"/>
  <c r="F127" i="13"/>
  <c r="G127" i="13" s="1"/>
  <c r="F141" i="13"/>
  <c r="G141" i="13" s="1"/>
  <c r="F64" i="13"/>
  <c r="H64" i="13" s="1"/>
  <c r="F43" i="13"/>
  <c r="G43" i="13" s="1"/>
  <c r="F113" i="13"/>
  <c r="H113" i="13" s="1"/>
  <c r="F183" i="13"/>
  <c r="G183" i="13" s="1"/>
  <c r="F147" i="13"/>
  <c r="G147" i="13" s="1"/>
  <c r="F119" i="13"/>
  <c r="H119" i="13" s="1"/>
  <c r="F175" i="13"/>
  <c r="G175" i="13" s="1"/>
  <c r="F98" i="13"/>
  <c r="G98" i="13" s="1"/>
  <c r="F42" i="13"/>
  <c r="H42" i="13" s="1"/>
  <c r="F56" i="13"/>
  <c r="H56" i="13" s="1"/>
  <c r="F126" i="13"/>
  <c r="H126" i="13" s="1"/>
  <c r="F70" i="13"/>
  <c r="H70" i="13" s="1"/>
  <c r="F140" i="13"/>
  <c r="G140" i="13" s="1"/>
  <c r="F14" i="13"/>
  <c r="H14" i="13" s="1"/>
  <c r="F84" i="13"/>
  <c r="G84" i="13" s="1"/>
  <c r="F154" i="13"/>
  <c r="H154" i="13" s="1"/>
  <c r="F48" i="13"/>
  <c r="G48" i="13" s="1"/>
  <c r="F104" i="13"/>
  <c r="H104" i="13" s="1"/>
  <c r="F61" i="13"/>
  <c r="F47" i="13"/>
  <c r="F19" i="13"/>
  <c r="F89" i="13"/>
  <c r="F159" i="13"/>
  <c r="G159" i="13" s="1"/>
  <c r="F5" i="13"/>
  <c r="F75" i="13"/>
  <c r="F145" i="13"/>
  <c r="H145" i="13" s="1"/>
  <c r="F40" i="13"/>
  <c r="F117" i="13"/>
  <c r="G117" i="13" s="1"/>
  <c r="F68" i="13"/>
  <c r="F26" i="13"/>
  <c r="F96" i="13"/>
  <c r="F166" i="13"/>
  <c r="H166" i="13" s="1"/>
  <c r="F138" i="13"/>
  <c r="H138" i="13" s="1"/>
  <c r="F12" i="13"/>
  <c r="F82" i="13"/>
  <c r="F152" i="13"/>
  <c r="H152" i="13" s="1"/>
  <c r="F123" i="13"/>
  <c r="G123" i="13" s="1"/>
  <c r="F25" i="13"/>
  <c r="G25" i="13" s="1"/>
  <c r="F95" i="13"/>
  <c r="H95" i="13" s="1"/>
  <c r="F165" i="13"/>
  <c r="G165" i="13" s="1"/>
  <c r="F172" i="13"/>
  <c r="H172" i="13" s="1"/>
  <c r="F109" i="13"/>
  <c r="H109" i="13" s="1"/>
  <c r="F32" i="13"/>
  <c r="H32" i="13" s="1"/>
  <c r="F67" i="13"/>
  <c r="H67" i="13" s="1"/>
  <c r="F137" i="13"/>
  <c r="H137" i="13" s="1"/>
  <c r="F102" i="13"/>
  <c r="H102" i="13" s="1"/>
  <c r="F4" i="13"/>
  <c r="G4" i="13" s="1"/>
  <c r="F144" i="13"/>
  <c r="G144" i="13" s="1"/>
  <c r="F11" i="13"/>
  <c r="G11" i="13" s="1"/>
  <c r="F81" i="13"/>
  <c r="G81" i="13" s="1"/>
  <c r="F151" i="13"/>
  <c r="G151" i="13" s="1"/>
  <c r="F158" i="13"/>
  <c r="H158" i="13" s="1"/>
  <c r="F15" i="13"/>
  <c r="H15" i="13" s="1"/>
  <c r="F85" i="13"/>
  <c r="H85" i="13" s="1"/>
  <c r="F155" i="13"/>
  <c r="H155" i="13" s="1"/>
  <c r="F78" i="13"/>
  <c r="G78" i="13" s="1"/>
  <c r="F76" i="13"/>
  <c r="H76" i="13" s="1"/>
  <c r="F146" i="13"/>
  <c r="H146" i="13" s="1"/>
  <c r="F160" i="13"/>
  <c r="G160" i="13" s="1"/>
  <c r="F27" i="13"/>
  <c r="G27" i="13" s="1"/>
  <c r="F97" i="13"/>
  <c r="H97" i="13" s="1"/>
  <c r="F167" i="13"/>
  <c r="G167" i="13" s="1"/>
  <c r="F118" i="13"/>
  <c r="H118" i="13" s="1"/>
  <c r="F41" i="13"/>
  <c r="H41" i="13" s="1"/>
  <c r="F83" i="13"/>
  <c r="G83" i="13" s="1"/>
  <c r="F20" i="13"/>
  <c r="H20" i="13" s="1"/>
  <c r="F111" i="13"/>
  <c r="G111" i="13" s="1"/>
  <c r="F181" i="13"/>
  <c r="H181" i="13" s="1"/>
  <c r="F6" i="13"/>
  <c r="H6" i="13" s="1"/>
  <c r="F55" i="13"/>
  <c r="H55" i="13" s="1"/>
  <c r="F125" i="13"/>
  <c r="G125" i="13" s="1"/>
  <c r="F18" i="13"/>
  <c r="H18" i="13" s="1"/>
  <c r="F88" i="13"/>
  <c r="G88" i="13" s="1"/>
  <c r="F129" i="13"/>
  <c r="H129" i="13" s="1"/>
  <c r="F143" i="13"/>
  <c r="G143" i="13" s="1"/>
  <c r="F80" i="13"/>
  <c r="G80" i="13" s="1"/>
  <c r="F101" i="13"/>
  <c r="H101" i="13" s="1"/>
  <c r="F10" i="13"/>
  <c r="G10" i="13" s="1"/>
  <c r="F38" i="13"/>
  <c r="H38" i="13" s="1"/>
  <c r="F87" i="13"/>
  <c r="G87" i="13" s="1"/>
  <c r="F108" i="13"/>
  <c r="H108" i="13" s="1"/>
  <c r="F59" i="13"/>
  <c r="G59" i="13" s="1"/>
  <c r="F73" i="13"/>
  <c r="H73" i="13" s="1"/>
  <c r="F24" i="13"/>
  <c r="H24" i="13" s="1"/>
  <c r="F164" i="13"/>
  <c r="G164" i="13" s="1"/>
  <c r="F93" i="13"/>
  <c r="H93" i="13" s="1"/>
  <c r="F46" i="13"/>
  <c r="G46" i="13" s="1"/>
  <c r="F116" i="13"/>
  <c r="H116" i="13" s="1"/>
  <c r="F77" i="13"/>
  <c r="H77" i="13" s="1"/>
  <c r="F17" i="13"/>
  <c r="G17" i="13" s="1"/>
  <c r="F157" i="13"/>
  <c r="G157" i="13" s="1"/>
  <c r="F35" i="13"/>
  <c r="G35" i="13" s="1"/>
  <c r="F105" i="13"/>
  <c r="G105" i="13" s="1"/>
  <c r="F114" i="13"/>
  <c r="H114" i="13" s="1"/>
  <c r="F63" i="13"/>
  <c r="G63" i="13" s="1"/>
  <c r="F3" i="13"/>
  <c r="G3" i="13" s="1"/>
  <c r="F133" i="13"/>
  <c r="H133" i="13" s="1"/>
  <c r="F31" i="13"/>
  <c r="H31" i="13" s="1"/>
  <c r="F171" i="13"/>
  <c r="G171" i="13" s="1"/>
  <c r="F174" i="13"/>
  <c r="G174" i="13" s="1"/>
  <c r="F34" i="13"/>
  <c r="H34" i="13" s="1"/>
  <c r="F7" i="13"/>
  <c r="G7" i="13" s="1"/>
  <c r="F54" i="13"/>
  <c r="F124" i="13"/>
  <c r="G124" i="13" s="1"/>
  <c r="F112" i="13"/>
  <c r="H112" i="13" s="1"/>
  <c r="F182" i="13"/>
  <c r="F71" i="13"/>
  <c r="G71" i="13" s="1"/>
  <c r="F60" i="13"/>
  <c r="H60" i="13" s="1"/>
  <c r="G178" i="13"/>
  <c r="F45" i="13"/>
  <c r="G45" i="13" s="1"/>
  <c r="F52" i="13"/>
  <c r="G52" i="13" s="1"/>
  <c r="F131" i="13"/>
  <c r="H131" i="13" s="1"/>
  <c r="F90" i="13"/>
  <c r="H90" i="13" s="1"/>
  <c r="F49" i="13"/>
  <c r="H49" i="13" s="1"/>
  <c r="F58" i="13"/>
  <c r="H58" i="13" s="1"/>
  <c r="G128" i="13"/>
  <c r="H128" i="13"/>
  <c r="G72" i="13"/>
  <c r="H72" i="13"/>
  <c r="G51" i="13"/>
  <c r="H51" i="13"/>
  <c r="F62" i="13"/>
  <c r="G62" i="13" s="1"/>
  <c r="F39" i="13"/>
  <c r="H39" i="13" s="1"/>
  <c r="F37" i="13"/>
  <c r="H37" i="13" s="1"/>
  <c r="F136" i="13"/>
  <c r="H136" i="13" s="1"/>
  <c r="G9" i="13"/>
  <c r="F132" i="13"/>
  <c r="G132" i="13" s="1"/>
  <c r="F153" i="13"/>
  <c r="G153" i="13" s="1"/>
  <c r="G177" i="13"/>
  <c r="G107" i="13"/>
  <c r="G79" i="13"/>
  <c r="F170" i="13"/>
  <c r="H170" i="13" s="1"/>
  <c r="F150" i="13"/>
  <c r="G150" i="13" s="1"/>
  <c r="F130" i="13"/>
  <c r="H130" i="13" s="1"/>
  <c r="F110" i="13"/>
  <c r="H110" i="13" s="1"/>
  <c r="F50" i="13"/>
  <c r="H50" i="13" s="1"/>
  <c r="F30" i="13"/>
  <c r="H30" i="13" s="1"/>
  <c r="F21" i="13"/>
  <c r="G21" i="13" s="1"/>
  <c r="F115" i="13"/>
  <c r="H115" i="13" s="1"/>
  <c r="F149" i="13"/>
  <c r="H149" i="13" s="1"/>
  <c r="F69" i="13"/>
  <c r="G69" i="13" s="1"/>
  <c r="G156" i="13"/>
  <c r="G86" i="13"/>
  <c r="G16" i="13"/>
  <c r="F139" i="13"/>
  <c r="H139" i="13" s="1"/>
  <c r="G121" i="13"/>
  <c r="F135" i="13"/>
  <c r="H135" i="13" s="1"/>
  <c r="F134" i="13"/>
  <c r="G134" i="13" s="1"/>
  <c r="F168" i="13"/>
  <c r="H168" i="13" s="1"/>
  <c r="F148" i="13"/>
  <c r="H148" i="13" s="1"/>
  <c r="F28" i="13"/>
  <c r="G28" i="13" s="1"/>
  <c r="F8" i="13"/>
  <c r="G8" i="13" s="1"/>
  <c r="F103" i="13"/>
  <c r="F120" i="13"/>
  <c r="G120" i="13" s="1"/>
  <c r="F179" i="13"/>
  <c r="H179" i="13" s="1"/>
  <c r="F74" i="13"/>
  <c r="G74" i="13" s="1"/>
  <c r="F33" i="13"/>
  <c r="G65" i="13"/>
  <c r="F173" i="13"/>
  <c r="G173" i="13" s="1"/>
  <c r="F13" i="13"/>
  <c r="G13" i="13" s="1"/>
  <c r="G163" i="13"/>
  <c r="G23" i="13"/>
  <c r="G142" i="13"/>
  <c r="F180" i="13"/>
  <c r="G180" i="13" s="1"/>
  <c r="F53" i="13"/>
  <c r="G53" i="13" s="1"/>
  <c r="G44" i="13"/>
  <c r="H100" i="13"/>
  <c r="G2" i="13"/>
  <c r="H94" i="13" l="1"/>
  <c r="G176" i="13"/>
  <c r="H106" i="13"/>
  <c r="G36" i="13"/>
  <c r="G14" i="13"/>
  <c r="H161" i="13"/>
  <c r="G91" i="13"/>
  <c r="G166" i="13"/>
  <c r="H169" i="13"/>
  <c r="G29" i="13"/>
  <c r="H99" i="13"/>
  <c r="H25" i="13"/>
  <c r="G66" i="13"/>
  <c r="H22" i="13"/>
  <c r="G108" i="13"/>
  <c r="G38" i="13"/>
  <c r="G73" i="13"/>
  <c r="H80" i="13"/>
  <c r="G57" i="13"/>
  <c r="G92" i="13"/>
  <c r="G85" i="13"/>
  <c r="G137" i="13"/>
  <c r="H159" i="13"/>
  <c r="G122" i="13"/>
  <c r="H10" i="13"/>
  <c r="G129" i="13"/>
  <c r="G145" i="13"/>
  <c r="H17" i="13"/>
  <c r="H71" i="13"/>
  <c r="H143" i="13"/>
  <c r="H162" i="13"/>
  <c r="H87" i="13"/>
  <c r="H52" i="13"/>
  <c r="G113" i="13"/>
  <c r="H127" i="13"/>
  <c r="G170" i="13"/>
  <c r="G101" i="13"/>
  <c r="G64" i="13"/>
  <c r="H43" i="13"/>
  <c r="H141" i="13"/>
  <c r="G50" i="13"/>
  <c r="G15" i="13"/>
  <c r="H78" i="13"/>
  <c r="H183" i="13"/>
  <c r="G42" i="13"/>
  <c r="G126" i="13"/>
  <c r="G119" i="13"/>
  <c r="H147" i="13"/>
  <c r="G70" i="13"/>
  <c r="H84" i="13"/>
  <c r="H140" i="13"/>
  <c r="G56" i="13"/>
  <c r="H175" i="13"/>
  <c r="H98" i="13"/>
  <c r="G154" i="13"/>
  <c r="G49" i="13"/>
  <c r="G112" i="13"/>
  <c r="G133" i="13"/>
  <c r="H174" i="13"/>
  <c r="H27" i="13"/>
  <c r="G104" i="13"/>
  <c r="H48" i="13"/>
  <c r="G97" i="13"/>
  <c r="H83" i="13"/>
  <c r="G76" i="13"/>
  <c r="G146" i="13"/>
  <c r="G118" i="13"/>
  <c r="H153" i="13"/>
  <c r="G55" i="13"/>
  <c r="H160" i="13"/>
  <c r="H125" i="13"/>
  <c r="G20" i="13"/>
  <c r="H117" i="13"/>
  <c r="G131" i="13"/>
  <c r="G138" i="13"/>
  <c r="G152" i="13"/>
  <c r="H124" i="13"/>
  <c r="H123" i="13"/>
  <c r="G109" i="13"/>
  <c r="G67" i="13"/>
  <c r="G32" i="13"/>
  <c r="H165" i="13"/>
  <c r="G95" i="13"/>
  <c r="H144" i="13"/>
  <c r="H81" i="13"/>
  <c r="G102" i="13"/>
  <c r="G158" i="13"/>
  <c r="H11" i="13"/>
  <c r="G172" i="13"/>
  <c r="H88" i="13"/>
  <c r="G130" i="13"/>
  <c r="H151" i="13"/>
  <c r="G18" i="13"/>
  <c r="H4" i="13"/>
  <c r="G155" i="13"/>
  <c r="G6" i="13"/>
  <c r="H167" i="13"/>
  <c r="G41" i="13"/>
  <c r="H111" i="13"/>
  <c r="G181" i="13"/>
  <c r="G34" i="13"/>
  <c r="G90" i="13"/>
  <c r="H173" i="13"/>
  <c r="G179" i="13"/>
  <c r="G60" i="13"/>
  <c r="H46" i="13"/>
  <c r="H164" i="13"/>
  <c r="H59" i="13"/>
  <c r="G24" i="13"/>
  <c r="G31" i="13"/>
  <c r="H171" i="13"/>
  <c r="H3" i="13"/>
  <c r="H157" i="13"/>
  <c r="G58" i="13"/>
  <c r="G93" i="13"/>
  <c r="H45" i="13"/>
  <c r="H7" i="13"/>
  <c r="H8" i="13"/>
  <c r="H180" i="13"/>
  <c r="G136" i="13"/>
  <c r="G77" i="13"/>
  <c r="G37" i="13"/>
  <c r="H134" i="13"/>
  <c r="H35" i="13"/>
  <c r="G114" i="13"/>
  <c r="G116" i="13"/>
  <c r="H63" i="13"/>
  <c r="H28" i="13"/>
  <c r="G148" i="13"/>
  <c r="H105" i="13"/>
  <c r="H120" i="13"/>
  <c r="G168" i="13"/>
  <c r="G115" i="13"/>
  <c r="H74" i="13"/>
  <c r="H21" i="13"/>
  <c r="G39" i="13"/>
  <c r="G139" i="13"/>
  <c r="H62" i="13"/>
  <c r="G110" i="13"/>
  <c r="H150" i="13"/>
  <c r="H132" i="13"/>
  <c r="H69" i="13"/>
  <c r="G149" i="13"/>
  <c r="H13" i="13"/>
  <c r="G135" i="13"/>
  <c r="G30" i="13"/>
  <c r="H53" i="13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1BBAC7-30BD-4EE4-A3E0-69F526467C3B}" keepAlive="1" name="Query - Alphabet" description="Connection to the 'Alphabet' query in the workbook." type="5" refreshedVersion="0" background="1">
    <dbPr connection="Provider=Microsoft.Mashup.OleDb.1;Data Source=$Workbook$;Location=Alphabet;Extended Properties=&quot;&quot;" command="SELECT * FROM [Alphabet]"/>
  </connection>
  <connection id="2" xr16:uid="{FB2B7128-3B1B-4D4C-B58F-4F5961E9C169}" keepAlive="1" name="Query - Amazon" description="Connection to the 'Amazon' query in the workbook." type="5" refreshedVersion="0" background="1">
    <dbPr connection="Provider=Microsoft.Mashup.OleDb.1;Data Source=$Workbook$;Location=Amazon;Extended Properties=&quot;&quot;" command="SELECT * FROM [Amazon]"/>
  </connection>
  <connection id="3" xr16:uid="{94CDCFEB-B2F6-4907-9D74-A50CABBB3D50}" keepAlive="1" name="Query - Apple" description="Connection to the 'Apple' query in the workbook." type="5" refreshedVersion="0" background="1">
    <dbPr connection="Provider=Microsoft.Mashup.OleDb.1;Data Source=$Workbook$;Location=Apple;Extended Properties=&quot;&quot;" command="SELECT * FROM [Apple]"/>
  </connection>
  <connection id="4" xr16:uid="{EA6D4F04-E0A1-47CB-AC23-9E2EA9B5100C}" keepAlive="1" name="Query - META" description="Connection to the 'META' query in the workbook." type="5" refreshedVersion="0" background="1">
    <dbPr connection="Provider=Microsoft.Mashup.OleDb.1;Data Source=$Workbook$;Location=META;Extended Properties=&quot;&quot;" command="SELECT * FROM [META]"/>
  </connection>
  <connection id="5" xr16:uid="{48D58B75-5400-451B-B939-1EA613F26BD6}" keepAlive="1" name="Query - Microsoft" description="Connection to the 'Microsoft' query in the workbook." type="5" refreshedVersion="0" background="1">
    <dbPr connection="Provider=Microsoft.Mashup.OleDb.1;Data Source=$Workbook$;Location=Microsoft;Extended Properties=&quot;&quot;" command="SELECT * FROM [Microsoft]"/>
  </connection>
  <connection id="6" xr16:uid="{F8557239-2530-4CCC-B814-CA8C3029A78A}" keepAlive="1" name="Query - NVIDIA" description="Connection to the 'NVIDIA' query in the workbook." type="5" refreshedVersion="0" background="1">
    <dbPr connection="Provider=Microsoft.Mashup.OleDb.1;Data Source=$Workbook$;Location=NVIDIA;Extended Properties=&quot;&quot;" command="SELECT * FROM [NVIDIA]"/>
  </connection>
  <connection id="7" xr16:uid="{322DA54E-9315-416B-A48A-686CA3010D37}" keepAlive="1" name="Query - Tesla" description="Connection to the 'Tesla' query in the workbook." type="5" refreshedVersion="0" background="1">
    <dbPr connection="Provider=Microsoft.Mashup.OleDb.1;Data Source=$Workbook$;Location=Tesla;Extended Properties=&quot;&quot;" command="SELECT * FROM [Tesla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<sst xmlns="http://schemas.openxmlformats.org/spreadsheetml/2006/main" count="635" uniqueCount="101">
  <si>
    <t>Q4 2018</t>
  </si>
  <si>
    <t>Q1 2019</t>
  </si>
  <si>
    <t>Q2 2019</t>
  </si>
  <si>
    <t>Q1 2020</t>
  </si>
  <si>
    <t>Q2 2020</t>
  </si>
  <si>
    <t>Q1 2021</t>
  </si>
  <si>
    <t>Q2 2021</t>
  </si>
  <si>
    <t>Q1 2022</t>
  </si>
  <si>
    <t>Q2 2022</t>
  </si>
  <si>
    <t>Q1 2023</t>
  </si>
  <si>
    <t>Q3 2019</t>
  </si>
  <si>
    <t>Q4 2019</t>
  </si>
  <si>
    <t>Q3 2020</t>
  </si>
  <si>
    <t>Q4 2020</t>
  </si>
  <si>
    <t>Q3 2021</t>
  </si>
  <si>
    <t>Q4 2021</t>
  </si>
  <si>
    <t>Q3 2022</t>
  </si>
  <si>
    <t>Q4 2022</t>
  </si>
  <si>
    <t>Q2 2023</t>
  </si>
  <si>
    <t>Q3 2023</t>
  </si>
  <si>
    <t>Q4 2023</t>
  </si>
  <si>
    <t>Q1 2024</t>
  </si>
  <si>
    <t>Q2 2024</t>
  </si>
  <si>
    <t>Q3 2024</t>
  </si>
  <si>
    <t>Q4 2024</t>
  </si>
  <si>
    <t>Q1 2025</t>
  </si>
  <si>
    <t>-</t>
  </si>
  <si>
    <t>Date</t>
  </si>
  <si>
    <t>Rate Min</t>
  </si>
  <si>
    <t>Rate Max</t>
  </si>
  <si>
    <t>Quarter</t>
  </si>
  <si>
    <t>Q3 2018</t>
  </si>
  <si>
    <t>Q2 2025</t>
  </si>
  <si>
    <t>0.0225 - 0.025</t>
  </si>
  <si>
    <t>0.0175 - 0.02</t>
  </si>
  <si>
    <t>0.015 - 0.0175</t>
  </si>
  <si>
    <t>0 - 0.0025</t>
  </si>
  <si>
    <t>0.0025 - 0.005</t>
  </si>
  <si>
    <t>0.03 - 0.0325</t>
  </si>
  <si>
    <t>0.0425 - 0.045</t>
  </si>
  <si>
    <t>0.0475 - 0.05</t>
  </si>
  <si>
    <t>0.05 - 0.0525</t>
  </si>
  <si>
    <t>0.0525 - 0.055</t>
  </si>
  <si>
    <t>Column1</t>
  </si>
  <si>
    <t>0.02 - 0.0225</t>
  </si>
  <si>
    <t>2019 - Q2</t>
  </si>
  <si>
    <t>2019 - Q1</t>
  </si>
  <si>
    <t>2018 - Q4</t>
  </si>
  <si>
    <t>2020 - Q2</t>
  </si>
  <si>
    <t>2021 - Q2</t>
  </si>
  <si>
    <t>2022 - Q2</t>
  </si>
  <si>
    <t>2023 - Q2</t>
  </si>
  <si>
    <t>2024 - Q2</t>
  </si>
  <si>
    <t>2019 - Q3</t>
  </si>
  <si>
    <t>2019 - Q4</t>
  </si>
  <si>
    <t>2020 - Q1</t>
  </si>
  <si>
    <t>2020 - Q4</t>
  </si>
  <si>
    <t>2021 - Q1</t>
  </si>
  <si>
    <t>2021 - Q3</t>
  </si>
  <si>
    <t>2021 - Q4</t>
  </si>
  <si>
    <t>2022 - Q1</t>
  </si>
  <si>
    <t>2022 - Q3</t>
  </si>
  <si>
    <t>2022 - Q4</t>
  </si>
  <si>
    <t>2023 - Q1</t>
  </si>
  <si>
    <t>2020 -Q3</t>
  </si>
  <si>
    <t>2023 - Q4</t>
  </si>
  <si>
    <t>2024 - Q1</t>
  </si>
  <si>
    <t>2024 - Q4</t>
  </si>
  <si>
    <t>2025 - Q1</t>
  </si>
  <si>
    <t>2023 - Q3</t>
  </si>
  <si>
    <t>2024 - Q3</t>
  </si>
  <si>
    <t>% of Debt - Short</t>
  </si>
  <si>
    <t>Long Term Debt</t>
  </si>
  <si>
    <t>Short Term Debt</t>
  </si>
  <si>
    <t>Alphabet</t>
  </si>
  <si>
    <t>Amazon</t>
  </si>
  <si>
    <t>Apple</t>
  </si>
  <si>
    <t>META</t>
  </si>
  <si>
    <t>Microsoft</t>
  </si>
  <si>
    <t>NVIDIA</t>
  </si>
  <si>
    <t>Tesla</t>
  </si>
  <si>
    <t>Business</t>
  </si>
  <si>
    <t xml:space="preserve">Gross Debt </t>
  </si>
  <si>
    <t>%  of Debt - Long</t>
  </si>
  <si>
    <t>2.25% - 2.5%</t>
  </si>
  <si>
    <t>Column2</t>
  </si>
  <si>
    <t>1.75% - 2%</t>
  </si>
  <si>
    <t>1.5% - 1.75%</t>
  </si>
  <si>
    <t>0 - 0.25%</t>
  </si>
  <si>
    <t>0.25% - 0.5%</t>
  </si>
  <si>
    <t>4.25% - 4.5%</t>
  </si>
  <si>
    <t>5.25% - 5.5%</t>
  </si>
  <si>
    <t>3.0% - 3.25%</t>
  </si>
  <si>
    <t>4.75% - 5.0%</t>
  </si>
  <si>
    <t>5.0% - 5.25%</t>
  </si>
  <si>
    <t>Max Effective Rates - Prev Quarter</t>
  </si>
  <si>
    <t>D/E Ratio</t>
  </si>
  <si>
    <t>Total Liabilities</t>
  </si>
  <si>
    <t>Equity</t>
  </si>
  <si>
    <t>Total Eq+Lia</t>
  </si>
  <si>
    <t>Liabilities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</si>
</sst>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212529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3" fontId="0" fillId="0" borderId="0" xfId="0" applyNumberFormat="1"/>
    <xf numFmtId="9" fontId="0" fillId="0" borderId="0" xfId="1" applyFont="1"/>
    <xf numFmtId="17" fontId="0" fillId="0" borderId="0" xfId="0" applyNumberFormat="1"/>
    <xf numFmtId="10" fontId="2" fillId="0" borderId="0" xfId="1" applyNumberFormat="1" applyFont="1"/>
    <xf numFmtId="10" fontId="0" fillId="0" borderId="0" xfId="1" applyNumberFormat="1" applyFont="1"/>
    <xf numFmtId="17" fontId="0" fillId="3" borderId="0" xfId="0" applyNumberFormat="1" applyFill="1"/>
    <xf numFmtId="10" fontId="0" fillId="3" borderId="0" xfId="1" applyNumberFormat="1" applyFont="1" applyFill="1"/>
    <xf numFmtId="0" fontId="0" fillId="3" borderId="0" xfId="0" applyFill="1"/>
    <xf numFmtId="2" fontId="0" fillId="0" borderId="0" xfId="0" applyNumberFormat="1"/>
    <xf numFmtId="2" fontId="4" fillId="2" borderId="0" xfId="0" applyNumberFormat="1" applyFont="1" applyFill="1" applyAlignment="1">
      <alignment horizontal="right" vertical="center" wrapText="1"/>
    </xf>
    <xf numFmtId="2" fontId="4" fillId="2" borderId="0" xfId="0" applyNumberFormat="1" applyFont="1" applyFill="1"/>
    <xf numFmtId="2" fontId="2" fillId="0" borderId="0" xfId="0" applyNumberFormat="1" applyFont="1"/>
    <xf numFmtId="9" fontId="2" fillId="0" borderId="0" xfId="1" applyFont="1"/>
    <xf numFmtId="0" fontId="2" fillId="0" borderId="0" xfId="1" applyNumberFormat="1" applyFont="1"/>
  </cellXfs>
  <cellStyles count="2">
    <cellStyle name="Normal" xfId="0" builtinId="0"/>
    <cellStyle name="Percent" xfId="1" builtinId="5"/>
  </cellStyles>
  <dxfs count="53">
    <dxf>
      <numFmt numFmtId="2" formatCode="0.00"/>
    </dxf>
    <dxf>
      <numFmt numFmtId="3" formatCode="#,##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3" formatCode="#,##0"/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numFmt numFmtId="2" formatCode="0.00"/>
    </dxf>
    <dxf>
      <numFmt numFmtId="2" formatCode="0.00"/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921C9A-D003-4A60-949C-86B46366E7DC}" name="ConsolData" displayName="ConsolData" ref="A1:K183" totalsRowShown="0" headerRowDxfId="52">
  <autoFilter ref="A1:K183" xr:uid="{C5AA9699-CBC6-4BC9-8E09-97655665B770}"/>
  <tableColumns count="11">
    <tableColumn id="1" xr3:uid="{6E4F7DAA-2A5F-4F8C-94E2-3F9625873615}" name="Quarter"/>
    <tableColumn id="2" xr3:uid="{8F7CB42F-A21D-4696-9011-34738AC6C5EE}" name="Max Effective Rates - Prev Quarter" dataDxfId="51" dataCellStyle="Percent"/>
    <tableColumn id="3" xr3:uid="{87D14526-F2BE-409F-A0BD-0453A882601C}" name="Business"/>
    <tableColumn id="4" xr3:uid="{F4ACAF84-D074-4C82-B56F-E72F941BE86E}" name="Short Term Debt" dataDxfId="50"/>
    <tableColumn id="5" xr3:uid="{CACF3337-3489-4297-839F-5298C6F367FE}" name="Long Term Debt" dataDxfId="49"/>
    <tableColumn id="6" xr3:uid="{2FEF2819-0ADE-4D2B-AEDE-50B4092C65F2}" name="Gross Debt " dataDxfId="48">
      <calculatedColumnFormula>SUM(D2:E2)</calculatedColumnFormula>
    </tableColumn>
    <tableColumn id="7" xr3:uid="{7B5E75CE-B2F3-4021-8D4E-F48EB98FDBD1}" name="% of Debt - Short" dataDxfId="47" dataCellStyle="Percent">
      <calculatedColumnFormula>$E2/$F2</calculatedColumnFormula>
    </tableColumn>
    <tableColumn id="8" xr3:uid="{A387E638-1E2D-48D9-BEAE-461853D177D9}" name="%  of Debt - Long" dataDxfId="46" dataCellStyle="Percent">
      <calculatedColumnFormula>$D2/$F2</calculatedColumnFormula>
    </tableColumn>
    <tableColumn id="9" xr3:uid="{37613C11-629C-4767-A238-76A273C7E2F1}" name="Liabilities" dataDxfId="44">
      <calculatedColumnFormula>VLOOKUP($A2, Alphabet!$A$1:$J$27, 8, FALSE)</calculatedColumnFormula>
    </tableColumn>
    <tableColumn id="10" xr3:uid="{B0E59298-BB1A-437F-995F-7D95568821BC}" name="Equity" dataDxfId="43">
      <calculatedColumnFormula>VLOOKUP($A2, Alphabet!$A$1:$J$27, 9, FALSE)</calculatedColumnFormula>
    </tableColumn>
    <tableColumn id="11" xr3:uid="{FCD8FEFB-495A-4ADB-8428-F0057B2BCDA0}" name="D/E Ratio" dataDxfId="42">
      <calculatedColumnFormula>VLOOKUP($A2, Alphabet!$A$1:$J$27, 10,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BD6C522-A390-4C51-BCDF-044E3419B2C6}" name="Alphabet" displayName="Alphabet" ref="A1:I27" totalsRowShown="0" headerRowDxfId="36">
  <autoFilter ref="A1:I27" xr:uid="{ABD6C522-A390-4C51-BCDF-044E3419B2C6}"/>
  <tableColumns count="9">
    <tableColumn id="1" xr3:uid="{FA3EBE3F-709D-4B67-9E6E-20167492635F}" name="Quarter"/>
    <tableColumn id="3" xr3:uid="{5DA06C71-0DC1-4CF5-8149-F157A3C58F8A}" name="Short Term Debt"/>
    <tableColumn id="4" xr3:uid="{01BFA1BB-1A97-44CC-B909-3C2860D6100D}" name="Long Term Debt"/>
    <tableColumn id="5" xr3:uid="{37FE3585-0CBB-445C-A40E-4555F2E30DEE}" name="Gross Debt "/>
    <tableColumn id="6" xr3:uid="{F8243C10-50FE-4FBA-A84F-67932681775F}" name="% of Debt - Short" dataDxfId="41" dataCellStyle="Percent"/>
    <tableColumn id="7" xr3:uid="{2743174A-6A46-44C5-89BD-27272BADE0D7}" name="%  of Debt - Long" dataDxfId="40" dataCellStyle="Percent"/>
    <tableColumn id="8" xr3:uid="{D16498B5-F68C-452E-9CAD-5609C29563A8}" name="Total Liabilities" dataDxfId="39"/>
    <tableColumn id="9" xr3:uid="{5394E4B3-10EC-40D6-A086-8BB7C7FB1F1B}" name="Equity" dataDxfId="38"/>
    <tableColumn id="10" xr3:uid="{D524AA7F-3371-471C-8460-7E1CBF0346BF}" name="D/E Ratio" dataDxfId="37">
      <calculatedColumnFormula>$G2/$H2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D3EDA08-99AB-45F8-B945-633F77534C4D}" name="Amazon" displayName="Amazon" ref="A1:I27" totalsRowShown="0" headerRowDxfId="33">
  <autoFilter ref="A1:I27" xr:uid="{CD3EDA08-99AB-45F8-B945-633F77534C4D}"/>
  <tableColumns count="9">
    <tableColumn id="1" xr3:uid="{0163D424-A31E-484E-930B-63550DBAEAC6}" name="Quarter"/>
    <tableColumn id="2" xr3:uid="{5360B87C-8F10-43D5-A7F9-209CEB1AB19B}" name="Short Term Debt"/>
    <tableColumn id="3" xr3:uid="{68D3073A-0DEA-4B3A-8857-3EC496F77A7E}" name="Long Term Debt"/>
    <tableColumn id="4" xr3:uid="{F4E2C72E-5857-4288-BAE8-CA2BF5E0897E}" name="Gross Debt "/>
    <tableColumn id="5" xr3:uid="{01D9E5EE-2E4C-45BB-80BC-B09886F0BC06}" name="% of Debt - Short" dataDxfId="35" dataCellStyle="Percent"/>
    <tableColumn id="6" xr3:uid="{3C08EA6F-818B-45A2-A37B-AADF2165DFB3}" name="%  of Debt - Long" dataDxfId="34" dataCellStyle="Percent"/>
    <tableColumn id="7" xr3:uid="{683CA26F-6EA6-41E2-9074-7F44E254552D}" name="Total Liabilities" dataDxfId="2">
      <calculatedColumnFormula>$J2 - $H2</calculatedColumnFormula>
    </tableColumn>
    <tableColumn id="9" xr3:uid="{A2E696C5-5541-4883-B332-9E957A720B59}" name="Equity" dataDxfId="1"/>
    <tableColumn id="10" xr3:uid="{3F63B689-9B71-4F39-B666-3D298EB824B1}" name="D/E Ratio" dataDxfId="0">
      <calculatedColumnFormula>$G2/$H2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FE893E2-B9D6-4492-ACC0-FFBC20D8BA13}" name="Apple" displayName="Apple" ref="A1:I27" totalsRowShown="0" headerRowDxfId="27">
  <autoFilter ref="A1:I27" xr:uid="{CFE893E2-B9D6-4492-ACC0-FFBC20D8BA13}"/>
  <tableColumns count="9">
    <tableColumn id="1" xr3:uid="{D44592B1-F38C-4A74-B021-1EFBD636312F}" name="Quarter"/>
    <tableColumn id="2" xr3:uid="{DA50AAC1-FD9D-4C1F-8E38-32D84462CD6A}" name="Short Term Debt"/>
    <tableColumn id="3" xr3:uid="{04F35D6C-0574-4F99-9D54-528C0C4E13DC}" name="Long Term Debt"/>
    <tableColumn id="4" xr3:uid="{A77142AF-B103-4762-9A3A-F498980CADB0}" name="Gross Debt "/>
    <tableColumn id="5" xr3:uid="{3B4F9329-14E6-4193-BB92-1066EE4D7A09}" name="% of Debt - Short" dataDxfId="32" dataCellStyle="Percent"/>
    <tableColumn id="6" xr3:uid="{C00762F1-B540-4B21-9D6D-DEB41B46ACCB}" name="%  of Debt - Long" dataDxfId="31" dataCellStyle="Percent"/>
    <tableColumn id="7" xr3:uid="{BFD3394C-7F07-4F0E-B939-09F774B8248F}" name="Total Liabilities" dataDxfId="30">
      <calculatedColumnFormula>$J2 - $H2</calculatedColumnFormula>
    </tableColumn>
    <tableColumn id="9" xr3:uid="{0401ADB6-7360-4775-A07A-7ACB373BA0CD}" name="Equity" dataDxfId="29"/>
    <tableColumn id="10" xr3:uid="{5062916E-7F9E-4E83-A620-467C25ED332A}" name="D/E Ratio" dataDxfId="28">
      <calculatedColumnFormula>$G2/$H2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5C8E4FA-3BB5-4B7F-83C0-F3E39B323C76}" name="META" displayName="META" ref="A1:I27" totalsRowShown="0" headerRowDxfId="21">
  <autoFilter ref="A1:I27" xr:uid="{25C8E4FA-3BB5-4B7F-83C0-F3E39B323C76}"/>
  <tableColumns count="9">
    <tableColumn id="1" xr3:uid="{D9C4C896-6D4F-4193-8A16-65324DCF5E2C}" name="Quarter"/>
    <tableColumn id="2" xr3:uid="{7BFA85C2-92AA-4E0A-B68E-D784CD817D5F}" name="Short Term Debt"/>
    <tableColumn id="3" xr3:uid="{D2945EFD-1B37-440F-AE0C-F0C8F15347F6}" name="Long Term Debt"/>
    <tableColumn id="4" xr3:uid="{922604EA-EBC5-4559-A911-0B0677F7F402}" name="Gross Debt "/>
    <tableColumn id="5" xr3:uid="{1998C421-90B8-4CD7-8D50-1BA28BE10FC0}" name="% of Debt - Short" dataDxfId="26" dataCellStyle="Percent"/>
    <tableColumn id="6" xr3:uid="{C13F02A0-1FA0-45B3-AE46-2FACEA8B670E}" name="%  of Debt - Long" dataDxfId="25" dataCellStyle="Percent"/>
    <tableColumn id="7" xr3:uid="{66EE7931-3CDF-44DA-B8DC-9B7FD5C77945}" name="Total Liabilities" dataDxfId="24">
      <calculatedColumnFormula>$J2 - $H2</calculatedColumnFormula>
    </tableColumn>
    <tableColumn id="9" xr3:uid="{61F80557-2EE2-4337-93D7-6B088FFF3778}" name="Equity" dataDxfId="23"/>
    <tableColumn id="10" xr3:uid="{53242AAD-41E2-4706-98DE-5A54C7D1085A}" name="D/E Ratio" dataDxfId="22">
      <calculatedColumnFormula>$G2/$H2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E7CBDE9-8902-41C6-8446-06CE994DFF5E}" name="Microsoft" displayName="Microsoft" ref="A1:I27" totalsRowShown="0" headerRowDxfId="15">
  <autoFilter ref="A1:I27" xr:uid="{6E7CBDE9-8902-41C6-8446-06CE994DFF5E}"/>
  <tableColumns count="9">
    <tableColumn id="1" xr3:uid="{BE3BCD05-3282-41A8-8708-C29C25EBF1E7}" name="Quarter"/>
    <tableColumn id="2" xr3:uid="{CB4527D8-CDDB-4558-9E15-E32AC82B8306}" name="Short Term Debt"/>
    <tableColumn id="3" xr3:uid="{C20F8675-CF7D-4653-A1B8-53B120B19547}" name="Long Term Debt"/>
    <tableColumn id="4" xr3:uid="{1C6AA4EF-C286-47F5-A23B-C2353E4CC3C7}" name="Gross Debt "/>
    <tableColumn id="5" xr3:uid="{FA436B40-137E-4640-AD53-F8DD15F3B5E0}" name="% of Debt - Short" dataDxfId="20" dataCellStyle="Percent"/>
    <tableColumn id="6" xr3:uid="{6C151965-F8D8-4890-9B94-DD09D8D90EAA}" name="%  of Debt - Long" dataDxfId="19" dataCellStyle="Percent"/>
    <tableColumn id="7" xr3:uid="{DE59CF55-CD62-4251-AA7F-392397931E51}" name="Total Liabilities" dataDxfId="18">
      <calculatedColumnFormula>$J2 - $H2</calculatedColumnFormula>
    </tableColumn>
    <tableColumn id="9" xr3:uid="{A797B806-6ED0-4570-8E82-42C0815DD3B9}" name="Equity" dataDxfId="17"/>
    <tableColumn id="10" xr3:uid="{9B1B783C-B3A5-4047-9DA2-639309252897}" name="D/E Ratio" dataDxfId="16">
      <calculatedColumnFormula>$G2/$H2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837FDF0-155C-42A4-BFDA-E22AFC745CE1}" name="NVIDIA" displayName="NVIDIA" ref="A1:I27" totalsRowShown="0" headerRowDxfId="9">
  <autoFilter ref="A1:I27" xr:uid="{8837FDF0-155C-42A4-BFDA-E22AFC745CE1}"/>
  <tableColumns count="9">
    <tableColumn id="1" xr3:uid="{3BF7E04B-9540-4F55-9729-650C1EFA071D}" name="Quarter"/>
    <tableColumn id="2" xr3:uid="{8FBA0B9D-614A-4C27-A550-354E6723494A}" name="Short Term Debt"/>
    <tableColumn id="3" xr3:uid="{AF522DFB-A479-4230-AC90-843BB46245DF}" name="Long Term Debt"/>
    <tableColumn id="4" xr3:uid="{8FA3FB69-ADD2-4F8D-8863-9A3F3367716A}" name="Gross Debt "/>
    <tableColumn id="5" xr3:uid="{6FCF5A1A-84AF-4E83-A58E-35AF2E5AFCAE}" name="% of Debt - Short" dataDxfId="14" dataCellStyle="Percent"/>
    <tableColumn id="6" xr3:uid="{2652C2D6-C923-47B9-A70F-78B7DB25E2A3}" name="%  of Debt - Long" dataDxfId="13" dataCellStyle="Percent"/>
    <tableColumn id="7" xr3:uid="{E2C301D5-8317-4CCC-9E31-C9A603BEAE6F}" name="Total Liabilities" dataDxfId="12">
      <calculatedColumnFormula>J2 - H2</calculatedColumnFormula>
    </tableColumn>
    <tableColumn id="9" xr3:uid="{A3F19AB4-53FB-475D-82C2-4ED2A5F379AB}" name="Equity" dataDxfId="11"/>
    <tableColumn id="10" xr3:uid="{C4E4006B-01A0-4697-AB01-1A57B90EB0EC}" name="D/E Ratio" dataDxfId="10">
      <calculatedColumnFormula>$G2/H2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CE581F5-7862-4E94-B44E-E2597AB96FD8}" name="Tesla" displayName="Tesla" ref="A1:I27" totalsRowShown="0" headerRowDxfId="3">
  <autoFilter ref="A1:I27" xr:uid="{2CE581F5-7862-4E94-B44E-E2597AB96FD8}"/>
  <tableColumns count="9">
    <tableColumn id="1" xr3:uid="{5C3C087E-1E78-4BD4-814F-FBAA10B03402}" name="Quarter"/>
    <tableColumn id="2" xr3:uid="{1F829262-2BE1-4594-8AE1-BCDDCFCCE1BF}" name="Short Term Debt"/>
    <tableColumn id="3" xr3:uid="{B637CA78-956B-4594-A977-4FCF12BC072D}" name="Long Term Debt"/>
    <tableColumn id="4" xr3:uid="{6D7990FA-24AD-47CF-BB96-FC65A02557F7}" name="Gross Debt "/>
    <tableColumn id="5" xr3:uid="{C46C642D-4FA1-4A63-ACCA-D64741EEBE22}" name="% of Debt - Short" dataDxfId="8" dataCellStyle="Percent"/>
    <tableColumn id="6" xr3:uid="{5D1EE9C4-D020-4067-AA0F-B9071914BBF6}" name="%  of Debt - Long" dataDxfId="7" dataCellStyle="Percent"/>
    <tableColumn id="7" xr3:uid="{7194D28E-C049-44B4-B9B0-C23BDED1566B}" name="Total Liabilities" dataDxfId="6">
      <calculatedColumnFormula>$J2 - $H2</calculatedColumnFormula>
    </tableColumn>
    <tableColumn id="9" xr3:uid="{C0B519C4-5DC1-47C1-AF25-2D2EF720D247}" name="Equity" dataDxfId="5"/>
    <tableColumn id="10" xr3:uid="{FCF0FC7B-A445-4C5A-8D0A-A7C15F48C3D8}" name="D/E Ratio" dataDxfId="4">
      <calculatedColumnFormula>$G2/$H2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7B01A05-412C-4A4F-92A1-4D5CF16BD749}" name="FedConsole" displayName="FedConsole" ref="A1:F29" totalsRowShown="0">
  <autoFilter ref="A1:F29" xr:uid="{F7B01A05-412C-4A4F-92A1-4D5CF16BD749}"/>
  <tableColumns count="6">
    <tableColumn id="1" xr3:uid="{52A246B3-DD64-42D7-9925-9E7C321BBA08}" name="Date"/>
    <tableColumn id="2" xr3:uid="{B96AF805-8210-402F-B069-50EDD67AA5E0}" name="Rate Min"/>
    <tableColumn id="3" xr3:uid="{01A7DF3E-0337-4638-A621-660F5ED44DFE}" name="Rate Max"/>
    <tableColumn id="4" xr3:uid="{931CE4BA-26DC-453D-A706-1C1E6781EC97}" name="Quarter"/>
    <tableColumn id="5" xr3:uid="{DCF57745-C7D4-41A0-B11A-47C09A2CA68B}" name="Column1"/>
    <tableColumn id="6" xr3:uid="{5325522E-6356-4595-A555-61037556E1C0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A9699-CBC6-4BC9-8E09-97655665B770}">
  <dimension ref="A1:K183"/>
  <sheetViews>
    <sheetView tabSelected="1" workbookViewId="0">
      <selection activeCell="K41" sqref="K41"/>
    </sheetView>
  </sheetViews>
  <sheetFormatPr defaultRowHeight="14.5" x14ac:dyDescent="0.35"/>
  <cols>
    <col min="1" max="1" width="9.08984375" customWidth="1"/>
    <col min="2" max="2" width="26.90625" customWidth="1"/>
    <col min="3" max="3" width="10.36328125" customWidth="1"/>
    <col min="4" max="4" width="23.6328125" bestFit="1" customWidth="1"/>
    <col min="5" max="5" width="23.08984375" bestFit="1" customWidth="1"/>
    <col min="6" max="6" width="12.26953125" customWidth="1"/>
    <col min="7" max="7" width="16.54296875" customWidth="1"/>
    <col min="8" max="8" width="16.36328125" customWidth="1"/>
    <col min="9" max="9" width="13.7265625" customWidth="1"/>
    <col min="10" max="10" width="9.36328125" bestFit="1" customWidth="1"/>
    <col min="11" max="11" width="26.90625" customWidth="1"/>
  </cols>
  <sheetData>
    <row r="1" spans="1:11" x14ac:dyDescent="0.35">
      <c r="A1" s="1" t="s">
        <v>30</v>
      </c>
      <c r="B1" s="15" t="s">
        <v>95</v>
      </c>
      <c r="C1" s="1" t="s">
        <v>81</v>
      </c>
      <c r="D1" s="13" t="s">
        <v>73</v>
      </c>
      <c r="E1" s="13" t="s">
        <v>72</v>
      </c>
      <c r="F1" s="13" t="s">
        <v>82</v>
      </c>
      <c r="G1" s="14" t="s">
        <v>71</v>
      </c>
      <c r="H1" s="14" t="s">
        <v>83</v>
      </c>
      <c r="I1" s="1" t="s">
        <v>100</v>
      </c>
      <c r="J1" s="1" t="s">
        <v>98</v>
      </c>
      <c r="K1" s="15" t="s">
        <v>96</v>
      </c>
    </row>
    <row r="2" spans="1:11" x14ac:dyDescent="0.35">
      <c r="A2" t="s">
        <v>47</v>
      </c>
      <c r="B2" s="6">
        <v>2.2499999999999999E-2</v>
      </c>
      <c r="C2" t="s">
        <v>74</v>
      </c>
      <c r="D2" s="10">
        <v>0</v>
      </c>
      <c r="E2" s="10">
        <f>VLOOKUP($A2, Alphabet!$A$1:$F$27, 4, FALSE)</f>
        <v>4012</v>
      </c>
      <c r="F2" s="10">
        <f>SUM(D2:E2)</f>
        <v>4012</v>
      </c>
      <c r="G2" s="3">
        <f>$E2/$F2</f>
        <v>1</v>
      </c>
      <c r="H2" s="3">
        <f>$D2/$F2</f>
        <v>0</v>
      </c>
      <c r="I2" s="10">
        <f>VLOOKUP($A2, Alphabet!$A$1:$J$27, 7, FALSE)</f>
        <v>44793</v>
      </c>
      <c r="J2" s="10">
        <f>VLOOKUP($A2, Alphabet!$A$1:$J$27, 8, FALSE)</f>
        <v>152502</v>
      </c>
      <c r="K2" s="10">
        <f>VLOOKUP($A2, Alphabet!$A$1:$J$27, 9, FALSE)</f>
        <v>0.29372073808868082</v>
      </c>
    </row>
    <row r="3" spans="1:11" x14ac:dyDescent="0.35">
      <c r="A3" t="str">
        <f t="shared" ref="A3:B8" si="0">A2</f>
        <v>2018 - Q4</v>
      </c>
      <c r="B3" s="6">
        <f>B2</f>
        <v>2.2499999999999999E-2</v>
      </c>
      <c r="C3" t="s">
        <v>75</v>
      </c>
      <c r="D3" s="10">
        <f>VLOOKUP($A9, Amazon!$A$1:$F$27, 2, FALSE)</f>
        <v>0</v>
      </c>
      <c r="E3" s="10">
        <f>VLOOKUP($A2, Amazon!$A$1:$F$27, 3, FALSE)</f>
        <v>23495</v>
      </c>
      <c r="F3" s="10">
        <f t="shared" ref="F3:F66" si="1">SUM(D3:E3)</f>
        <v>23495</v>
      </c>
      <c r="G3" s="3">
        <f t="shared" ref="G3:G66" si="2">$E3/$F3</f>
        <v>1</v>
      </c>
      <c r="H3" s="3">
        <f t="shared" ref="H3:H66" si="3">$D3/$F3</f>
        <v>0</v>
      </c>
      <c r="I3" s="10">
        <f>VLOOKUP($A3, Amazon!$A$1:$J$27, 7, FALSE)</f>
        <v>119099</v>
      </c>
      <c r="J3" s="10">
        <f>VLOOKUP($A3, Amazon!$A$1:$J$27, 8, FALSE)</f>
        <v>43549</v>
      </c>
      <c r="K3" s="10">
        <f>VLOOKUP($A3, Amazon!$A$1:$J$27, 9, FALSE)</f>
        <v>2.734827435762015</v>
      </c>
    </row>
    <row r="4" spans="1:11" x14ac:dyDescent="0.35">
      <c r="A4" t="str">
        <f t="shared" si="0"/>
        <v>2018 - Q4</v>
      </c>
      <c r="B4" s="6">
        <f t="shared" si="0"/>
        <v>2.2499999999999999E-2</v>
      </c>
      <c r="C4" t="s">
        <v>76</v>
      </c>
      <c r="D4" s="10">
        <f>VLOOKUP($A2, Apple!$A$1:$G$27, 2, FALSE)</f>
        <v>9772</v>
      </c>
      <c r="E4" s="10">
        <f>VLOOKUP($A2, Apple!$A$1:$G$27, 3, FALSE)</f>
        <v>92989</v>
      </c>
      <c r="F4" s="10">
        <f t="shared" si="1"/>
        <v>102761</v>
      </c>
      <c r="G4" s="3">
        <f t="shared" si="2"/>
        <v>0.90490555755588209</v>
      </c>
      <c r="H4" s="3">
        <f t="shared" si="3"/>
        <v>9.509444244411791E-2</v>
      </c>
      <c r="I4" s="10">
        <f>VLOOKUP($A4, Apple!$A$1:$K$27, 7, FALSE)</f>
        <v>255827</v>
      </c>
      <c r="J4" s="10">
        <f>VLOOKUP($A4, Apple!$A$1:$K$27, 8, FALSE)</f>
        <v>117892</v>
      </c>
      <c r="K4" s="10">
        <f>VLOOKUP($A4, Apple!$A$1:$K$27, 9, FALSE)</f>
        <v>2.1700115359820855</v>
      </c>
    </row>
    <row r="5" spans="1:11" x14ac:dyDescent="0.35">
      <c r="A5" t="str">
        <f t="shared" si="0"/>
        <v>2018 - Q4</v>
      </c>
      <c r="B5" s="6">
        <f t="shared" si="0"/>
        <v>2.2499999999999999E-2</v>
      </c>
      <c r="C5" t="s">
        <v>77</v>
      </c>
      <c r="D5" s="10">
        <f>VLOOKUP($A2, META!$A$1:$G$27, 2, FALSE)</f>
        <v>0</v>
      </c>
      <c r="E5" s="10">
        <f>VLOOKUP($A2, META!$A$1:$G$27, 3, FALSE)</f>
        <v>0</v>
      </c>
      <c r="F5" s="10">
        <f t="shared" si="1"/>
        <v>0</v>
      </c>
      <c r="G5" s="3" t="s">
        <v>26</v>
      </c>
      <c r="H5" s="3" t="s">
        <v>26</v>
      </c>
      <c r="I5" s="10">
        <f>VLOOKUP($A5, META!$A$1:$K$27, 7, FALSE)</f>
        <v>13207</v>
      </c>
      <c r="J5" s="10">
        <f>VLOOKUP($A5, META!$A$1:$K$27, 8, FALSE)</f>
        <v>84127</v>
      </c>
      <c r="K5" s="10">
        <f>VLOOKUP($A5, META!$A$1:$K$27, 9, FALSE)</f>
        <v>0.15698883830399277</v>
      </c>
    </row>
    <row r="6" spans="1:11" x14ac:dyDescent="0.35">
      <c r="A6" t="str">
        <f t="shared" si="0"/>
        <v>2018 - Q4</v>
      </c>
      <c r="B6" s="6">
        <f t="shared" si="0"/>
        <v>2.2499999999999999E-2</v>
      </c>
      <c r="C6" t="s">
        <v>78</v>
      </c>
      <c r="D6" s="10">
        <f>VLOOKUP($A2, Microsoft!$A$1:$G$27, 2, FALSE)</f>
        <v>0</v>
      </c>
      <c r="E6" s="10">
        <f>VLOOKUP($A2, Microsoft!$A$1:$G$27, 3, FALSE)</f>
        <v>69653</v>
      </c>
      <c r="F6" s="10">
        <f t="shared" si="1"/>
        <v>69653</v>
      </c>
      <c r="G6" s="3">
        <f t="shared" si="2"/>
        <v>1</v>
      </c>
      <c r="H6" s="3">
        <f t="shared" si="3"/>
        <v>0</v>
      </c>
      <c r="I6" s="10">
        <f>VLOOKUP($A6, Microsoft!$A$1:$K$27, 7, FALSE)</f>
        <v>166731</v>
      </c>
      <c r="J6" s="10">
        <f>VLOOKUP($A6, Microsoft!$A$1:$K$27, 8, FALSE)</f>
        <v>92128</v>
      </c>
      <c r="K6" s="10">
        <f>VLOOKUP($A6, Microsoft!$A$1:$K$27, 9, FALSE)</f>
        <v>1.8097755296978117</v>
      </c>
    </row>
    <row r="7" spans="1:11" x14ac:dyDescent="0.35">
      <c r="A7" t="str">
        <f t="shared" si="0"/>
        <v>2018 - Q4</v>
      </c>
      <c r="B7" s="6">
        <f t="shared" si="0"/>
        <v>2.2499999999999999E-2</v>
      </c>
      <c r="C7" t="s">
        <v>79</v>
      </c>
      <c r="D7" s="10">
        <f>VLOOKUP($A2, NVIDIA!$A$1:$G$27, 2, FALSE)</f>
        <v>0</v>
      </c>
      <c r="E7" s="10">
        <f>VLOOKUP($A2, NVIDIA!$A$1:$G$27, 3, FALSE)</f>
        <v>1988</v>
      </c>
      <c r="F7" s="10">
        <f t="shared" si="1"/>
        <v>1988</v>
      </c>
      <c r="G7" s="3">
        <f t="shared" si="2"/>
        <v>1</v>
      </c>
      <c r="H7" s="3">
        <f t="shared" si="3"/>
        <v>0</v>
      </c>
      <c r="I7" s="10">
        <f>VLOOKUP($A7, NVIDIA!$A$1:$K$27, 7, FALSE)</f>
        <v>4182</v>
      </c>
      <c r="J7" s="10">
        <f>VLOOKUP($A7, NVIDIA!$A$1:$K$27, 8, FALSE)</f>
        <v>9475</v>
      </c>
      <c r="K7" s="10">
        <f>VLOOKUP($A7, NVIDIA!$A$1:$K$27, 9, FALSE)</f>
        <v>0.44137203166226913</v>
      </c>
    </row>
    <row r="8" spans="1:11" x14ac:dyDescent="0.35">
      <c r="A8" t="str">
        <f t="shared" si="0"/>
        <v>2018 - Q4</v>
      </c>
      <c r="B8" s="6">
        <f t="shared" si="0"/>
        <v>2.2499999999999999E-2</v>
      </c>
      <c r="C8" t="s">
        <v>80</v>
      </c>
      <c r="D8" s="10">
        <f>VLOOKUP($A2, Tesla!$A$1:$G$27, 2, FALSE)</f>
        <v>2221.9850000000001</v>
      </c>
      <c r="E8" s="10">
        <f>VLOOKUP($A2, Tesla!$A$1:$G$27, 3, FALSE)</f>
        <v>8410.49</v>
      </c>
      <c r="F8" s="10">
        <f t="shared" si="1"/>
        <v>10632.475</v>
      </c>
      <c r="G8" s="3">
        <f t="shared" si="2"/>
        <v>0.79101902426293025</v>
      </c>
      <c r="H8" s="3">
        <f t="shared" si="3"/>
        <v>0.2089809757370697</v>
      </c>
      <c r="I8" s="10">
        <f>VLOOKUP($A8, Tesla!$A$1:$K$27, 7, FALSE)</f>
        <v>24753.875</v>
      </c>
      <c r="J8" s="10">
        <f>VLOOKUP($A8, Tesla!$A$1:$K$27, 8, FALSE)</f>
        <v>4508.8379999999997</v>
      </c>
      <c r="K8" s="10">
        <f>VLOOKUP($A8, Tesla!$A$1:$K$27, 9, FALSE)</f>
        <v>5.4900785967471002</v>
      </c>
    </row>
    <row r="9" spans="1:11" x14ac:dyDescent="0.35">
      <c r="A9" t="s">
        <v>46</v>
      </c>
      <c r="B9" s="6">
        <v>2.5000000000000001E-2</v>
      </c>
      <c r="C9" t="s">
        <v>74</v>
      </c>
      <c r="D9" s="10">
        <v>0</v>
      </c>
      <c r="E9" s="10">
        <f>VLOOKUP($A9, Alphabet!$A$1:$F$27, 4, FALSE)</f>
        <v>4066</v>
      </c>
      <c r="F9" s="10">
        <f t="shared" si="1"/>
        <v>4066</v>
      </c>
      <c r="G9" s="3">
        <f t="shared" si="2"/>
        <v>1</v>
      </c>
      <c r="H9" s="3">
        <f t="shared" si="3"/>
        <v>0</v>
      </c>
      <c r="I9" s="10">
        <f>VLOOKUP($A9, Alphabet!$A$1:$J$27, 7, FALSE)</f>
        <v>61877</v>
      </c>
      <c r="J9" s="10">
        <f>VLOOKUP($A9, Alphabet!$A$1:$J$27, 8, FALSE)</f>
        <v>183472</v>
      </c>
      <c r="K9" s="10">
        <f>VLOOKUP($A9, Alphabet!$A$1:$J$27, 9, FALSE)</f>
        <v>0.33725582105171359</v>
      </c>
    </row>
    <row r="10" spans="1:11" x14ac:dyDescent="0.35">
      <c r="A10" t="str">
        <f t="shared" ref="A10:B22" si="4">A9</f>
        <v>2019 - Q1</v>
      </c>
      <c r="B10" s="6">
        <f t="shared" si="4"/>
        <v>2.5000000000000001E-2</v>
      </c>
      <c r="C10" t="s">
        <v>75</v>
      </c>
      <c r="D10" s="10">
        <f>VLOOKUP($A16, Amazon!$A$1:$F$27, 2, FALSE)</f>
        <v>0</v>
      </c>
      <c r="E10" s="10">
        <f>VLOOKUP($A9, Amazon!$A$1:$F$27, 3, FALSE)</f>
        <v>23322</v>
      </c>
      <c r="F10" s="10">
        <f t="shared" si="1"/>
        <v>23322</v>
      </c>
      <c r="G10" s="3">
        <f t="shared" si="2"/>
        <v>1</v>
      </c>
      <c r="H10" s="3">
        <f t="shared" si="3"/>
        <v>0</v>
      </c>
      <c r="I10" s="10">
        <f>VLOOKUP($A10, Amazon!$A$1:$J$27, 7, FALSE)</f>
        <v>129692</v>
      </c>
      <c r="J10" s="10">
        <f>VLOOKUP($A10, Amazon!$A$1:$J$27, 8, FALSE)</f>
        <v>48410</v>
      </c>
      <c r="K10" s="10">
        <f>VLOOKUP($A10, Amazon!$A$1:$J$27, 9, FALSE)</f>
        <v>2.6790332575914069</v>
      </c>
    </row>
    <row r="11" spans="1:11" x14ac:dyDescent="0.35">
      <c r="A11" t="str">
        <f t="shared" si="4"/>
        <v>2019 - Q1</v>
      </c>
      <c r="B11" s="6">
        <f t="shared" si="4"/>
        <v>2.5000000000000001E-2</v>
      </c>
      <c r="C11" t="s">
        <v>76</v>
      </c>
      <c r="D11" s="10">
        <f>VLOOKUP($A9, Apple!$A$1:$G$27, 2, FALSE)</f>
        <v>10505</v>
      </c>
      <c r="E11" s="10">
        <f>VLOOKUP($A9, Apple!$A$1:$G$27, 3, FALSE)</f>
        <v>90201</v>
      </c>
      <c r="F11" s="10">
        <f t="shared" si="1"/>
        <v>100706</v>
      </c>
      <c r="G11" s="3">
        <f t="shared" si="2"/>
        <v>0.89568645363732047</v>
      </c>
      <c r="H11" s="3">
        <f t="shared" si="3"/>
        <v>0.10431354636267948</v>
      </c>
      <c r="I11" s="10">
        <f>VLOOKUP($A11, Apple!$A$1:$K$27, 7, FALSE)</f>
        <v>236138</v>
      </c>
      <c r="J11" s="10">
        <f>VLOOKUP($A11, Apple!$A$1:$K$27, 8, FALSE)</f>
        <v>105860</v>
      </c>
      <c r="K11" s="10">
        <f>VLOOKUP($A11, Apple!$A$1:$K$27, 9, FALSE)</f>
        <v>2.2306631399962216</v>
      </c>
    </row>
    <row r="12" spans="1:11" x14ac:dyDescent="0.35">
      <c r="A12" t="str">
        <f t="shared" si="4"/>
        <v>2019 - Q1</v>
      </c>
      <c r="B12" s="6">
        <f t="shared" si="4"/>
        <v>2.5000000000000001E-2</v>
      </c>
      <c r="C12" t="s">
        <v>77</v>
      </c>
      <c r="D12" s="10">
        <f>VLOOKUP($A9, META!$A$1:$G$27, 2, FALSE)</f>
        <v>0</v>
      </c>
      <c r="E12" s="10">
        <f>VLOOKUP($A9, META!$A$1:$G$27, 3, FALSE)</f>
        <v>0</v>
      </c>
      <c r="F12" s="10">
        <f t="shared" si="1"/>
        <v>0</v>
      </c>
      <c r="G12" s="3" t="s">
        <v>26</v>
      </c>
      <c r="H12" s="3" t="s">
        <v>26</v>
      </c>
      <c r="I12" s="10">
        <f>VLOOKUP($A12, META!$A$1:$K$27, 7, FALSE)</f>
        <v>22961</v>
      </c>
      <c r="J12" s="10">
        <f>VLOOKUP($A12, META!$A$1:$K$27, 8, FALSE)</f>
        <v>86516</v>
      </c>
      <c r="K12" s="10">
        <f>VLOOKUP($A12, META!$A$1:$K$27, 9, FALSE)</f>
        <v>0.26539599611632531</v>
      </c>
    </row>
    <row r="13" spans="1:11" x14ac:dyDescent="0.35">
      <c r="A13" t="str">
        <f t="shared" si="4"/>
        <v>2019 - Q1</v>
      </c>
      <c r="B13" s="6">
        <f t="shared" si="4"/>
        <v>2.5000000000000001E-2</v>
      </c>
      <c r="C13" t="s">
        <v>78</v>
      </c>
      <c r="D13" s="10">
        <f>VLOOKUP($A9, Microsoft!$A$1:$G$27, 2, FALSE)</f>
        <v>0</v>
      </c>
      <c r="E13" s="10">
        <f>VLOOKUP($A9, Microsoft!$A$1:$G$27, 3, FALSE)</f>
        <v>66585</v>
      </c>
      <c r="F13" s="10">
        <f t="shared" si="1"/>
        <v>66585</v>
      </c>
      <c r="G13" s="3">
        <f t="shared" si="2"/>
        <v>1</v>
      </c>
      <c r="H13" s="3">
        <f t="shared" si="3"/>
        <v>0</v>
      </c>
      <c r="I13" s="10">
        <f>VLOOKUP($A13, Microsoft!$A$1:$K$27, 7, FALSE)</f>
        <v>168417</v>
      </c>
      <c r="J13" s="10">
        <f>VLOOKUP($A13, Microsoft!$A$1:$K$27, 8, FALSE)</f>
        <v>94864</v>
      </c>
      <c r="K13" s="10">
        <f>VLOOKUP($A13, Microsoft!$A$1:$K$27, 9, FALSE)</f>
        <v>1.7753520829819531</v>
      </c>
    </row>
    <row r="14" spans="1:11" x14ac:dyDescent="0.35">
      <c r="A14" t="str">
        <f t="shared" si="4"/>
        <v>2019 - Q1</v>
      </c>
      <c r="B14" s="6">
        <f t="shared" si="4"/>
        <v>2.5000000000000001E-2</v>
      </c>
      <c r="C14" t="s">
        <v>79</v>
      </c>
      <c r="D14" s="10">
        <f>VLOOKUP($A9, NVIDIA!$A$1:$G$27, 2, FALSE)</f>
        <v>0</v>
      </c>
      <c r="E14" s="10">
        <f>VLOOKUP($A9, NVIDIA!$A$1:$G$27, 3, FALSE)</f>
        <v>1988</v>
      </c>
      <c r="F14" s="10">
        <f t="shared" si="1"/>
        <v>1988</v>
      </c>
      <c r="G14" s="3">
        <f t="shared" si="2"/>
        <v>1</v>
      </c>
      <c r="H14" s="3">
        <f t="shared" si="3"/>
        <v>0</v>
      </c>
      <c r="I14" s="10">
        <f>VLOOKUP($A14, NVIDIA!$A$1:$K$27, 7, FALSE)</f>
        <v>3950</v>
      </c>
      <c r="J14" s="10">
        <f>VLOOKUP($A14, NVIDIA!$A$1:$K$27, 8, FALSE)</f>
        <v>9342</v>
      </c>
      <c r="K14" s="10">
        <f>VLOOKUP($A14, NVIDIA!$A$1:$K$27, 9, FALSE)</f>
        <v>0.42282166559623208</v>
      </c>
    </row>
    <row r="15" spans="1:11" x14ac:dyDescent="0.35">
      <c r="A15" t="str">
        <f t="shared" si="4"/>
        <v>2019 - Q1</v>
      </c>
      <c r="B15" s="6">
        <f t="shared" si="4"/>
        <v>2.5000000000000001E-2</v>
      </c>
      <c r="C15" t="s">
        <v>80</v>
      </c>
      <c r="D15" s="10">
        <f>VLOOKUP($A9, Tesla!$A$1:$G$27, 2, FALSE)</f>
        <v>1352.596</v>
      </c>
      <c r="E15" s="10">
        <f>VLOOKUP($A9, Tesla!$A$1:$G$27, 3, FALSE)</f>
        <v>8650.0229999999992</v>
      </c>
      <c r="F15" s="10">
        <f t="shared" si="1"/>
        <v>10002.618999999999</v>
      </c>
      <c r="G15" s="3">
        <f t="shared" si="2"/>
        <v>0.86477581521399549</v>
      </c>
      <c r="H15" s="3">
        <f t="shared" si="3"/>
        <v>0.13522418478600456</v>
      </c>
      <c r="I15" s="10">
        <f>VLOOKUP($A15, Tesla!$A$1:$K$27, 7, FALSE)</f>
        <v>24816.370999999999</v>
      </c>
      <c r="J15" s="10">
        <f>VLOOKUP($A15, Tesla!$A$1:$K$27, 8, FALSE)</f>
        <v>4923.2430000000004</v>
      </c>
      <c r="K15" s="10">
        <f>VLOOKUP($A15, Tesla!$A$1:$K$27, 9, FALSE)</f>
        <v>5.0406553160183227</v>
      </c>
    </row>
    <row r="16" spans="1:11" x14ac:dyDescent="0.35">
      <c r="A16" t="s">
        <v>45</v>
      </c>
      <c r="B16" s="6">
        <f t="shared" si="4"/>
        <v>2.5000000000000001E-2</v>
      </c>
      <c r="C16" t="s">
        <v>74</v>
      </c>
      <c r="D16" s="10">
        <v>0</v>
      </c>
      <c r="E16" s="10">
        <f>VLOOKUP($A16, Alphabet!$A$1:$F$27, 4, FALSE)</f>
        <v>4074</v>
      </c>
      <c r="F16" s="10">
        <f t="shared" si="1"/>
        <v>4074</v>
      </c>
      <c r="G16" s="3">
        <f t="shared" si="2"/>
        <v>1</v>
      </c>
      <c r="H16" s="3">
        <f t="shared" si="3"/>
        <v>0</v>
      </c>
      <c r="I16" s="10">
        <f>VLOOKUP($A16, Alphabet!$A$1:$J$27, 7, FALSE)</f>
        <v>64909</v>
      </c>
      <c r="J16" s="10">
        <f>VLOOKUP($A16, Alphabet!$A$1:$J$27, 8, FALSE)</f>
        <v>192192</v>
      </c>
      <c r="K16" s="10">
        <f>VLOOKUP($A16, Alphabet!$A$1:$J$27, 9, FALSE)</f>
        <v>0.33772997835497837</v>
      </c>
    </row>
    <row r="17" spans="1:11" x14ac:dyDescent="0.35">
      <c r="A17" t="str">
        <f t="shared" ref="A17:A22" si="5">A16</f>
        <v>2019 - Q2</v>
      </c>
      <c r="B17" s="6">
        <f t="shared" si="4"/>
        <v>2.5000000000000001E-2</v>
      </c>
      <c r="C17" t="s">
        <v>75</v>
      </c>
      <c r="D17" s="10">
        <f>VLOOKUP($A23, Amazon!$A$1:$F$27, 2, FALSE)</f>
        <v>0</v>
      </c>
      <c r="E17" s="10">
        <f>VLOOKUP($A16, Amazon!$A$1:$F$27, 3, FALSE)</f>
        <v>23329</v>
      </c>
      <c r="F17" s="10">
        <f t="shared" si="1"/>
        <v>23329</v>
      </c>
      <c r="G17" s="3">
        <f t="shared" si="2"/>
        <v>1</v>
      </c>
      <c r="H17" s="3">
        <f t="shared" si="3"/>
        <v>0</v>
      </c>
      <c r="I17" s="10">
        <f>VLOOKUP($A17, Amazon!$A$1:$J$27, 7, FALSE)</f>
        <v>138290</v>
      </c>
      <c r="J17" s="10">
        <f>VLOOKUP($A17, Amazon!$A$1:$J$27, 8, FALSE)</f>
        <v>53061</v>
      </c>
      <c r="K17" s="10">
        <f>VLOOKUP($A17, Amazon!$A$1:$J$27, 9, FALSE)</f>
        <v>2.6062456418084845</v>
      </c>
    </row>
    <row r="18" spans="1:11" x14ac:dyDescent="0.35">
      <c r="A18" t="str">
        <f t="shared" si="5"/>
        <v>2019 - Q2</v>
      </c>
      <c r="B18" s="6">
        <f t="shared" si="4"/>
        <v>2.5000000000000001E-2</v>
      </c>
      <c r="C18" t="s">
        <v>76</v>
      </c>
      <c r="D18" s="10">
        <f>VLOOKUP($A16, Apple!$A$1:$G$27, 2, FALSE)</f>
        <v>13529</v>
      </c>
      <c r="E18" s="10">
        <f>VLOOKUP($A16, Apple!$A$1:$G$27, 3, FALSE)</f>
        <v>84936</v>
      </c>
      <c r="F18" s="10">
        <f t="shared" si="1"/>
        <v>98465</v>
      </c>
      <c r="G18" s="3">
        <f t="shared" si="2"/>
        <v>0.86260092418625911</v>
      </c>
      <c r="H18" s="3">
        <f t="shared" si="3"/>
        <v>0.13739907581374092</v>
      </c>
      <c r="I18" s="10">
        <f>VLOOKUP($A18, Apple!$A$1:$K$27, 7, FALSE)</f>
        <v>225783</v>
      </c>
      <c r="J18" s="10">
        <f>VLOOKUP($A18, Apple!$A$1:$K$27, 8, FALSE)</f>
        <v>96456</v>
      </c>
      <c r="K18" s="10">
        <f>VLOOKUP($A18, Apple!$A$1:$K$27, 9, FALSE)</f>
        <v>2.3407875093306791</v>
      </c>
    </row>
    <row r="19" spans="1:11" x14ac:dyDescent="0.35">
      <c r="A19" t="str">
        <f t="shared" si="5"/>
        <v>2019 - Q2</v>
      </c>
      <c r="B19" s="6">
        <f t="shared" si="4"/>
        <v>2.5000000000000001E-2</v>
      </c>
      <c r="C19" t="s">
        <v>77</v>
      </c>
      <c r="D19" s="10">
        <f>VLOOKUP($A16, META!$A$1:$G$27, 2, FALSE)</f>
        <v>0</v>
      </c>
      <c r="E19" s="10">
        <f>VLOOKUP($A16, META!$A$1:$G$27, 3, FALSE)</f>
        <v>0</v>
      </c>
      <c r="F19" s="10">
        <f t="shared" si="1"/>
        <v>0</v>
      </c>
      <c r="G19" s="3" t="s">
        <v>26</v>
      </c>
      <c r="H19" s="3" t="s">
        <v>26</v>
      </c>
      <c r="I19" s="10">
        <f>VLOOKUP($A19, META!$A$1:$K$27, 7, FALSE)</f>
        <v>28244</v>
      </c>
      <c r="J19" s="10">
        <f>VLOOKUP($A19, META!$A$1:$K$27, 8, FALSE)</f>
        <v>88762</v>
      </c>
      <c r="K19" s="10">
        <f>VLOOKUP($A19, META!$A$1:$K$27, 9, FALSE)</f>
        <v>0.31819922939996848</v>
      </c>
    </row>
    <row r="20" spans="1:11" x14ac:dyDescent="0.35">
      <c r="A20" t="str">
        <f t="shared" si="5"/>
        <v>2019 - Q2</v>
      </c>
      <c r="B20" s="6">
        <f t="shared" si="4"/>
        <v>2.5000000000000001E-2</v>
      </c>
      <c r="C20" t="s">
        <v>78</v>
      </c>
      <c r="D20" s="10">
        <f>VLOOKUP($A16, Microsoft!$A$1:$G$27, 2, FALSE)</f>
        <v>0</v>
      </c>
      <c r="E20" s="10">
        <f>VLOOKUP($A16, Microsoft!$A$1:$G$27, 3, FALSE)</f>
        <v>66662</v>
      </c>
      <c r="F20" s="10">
        <f t="shared" si="1"/>
        <v>66662</v>
      </c>
      <c r="G20" s="3">
        <f t="shared" si="2"/>
        <v>1</v>
      </c>
      <c r="H20" s="3">
        <f t="shared" si="3"/>
        <v>0</v>
      </c>
      <c r="I20" s="10">
        <f>VLOOKUP($A20, Microsoft!$A$1:$K$27, 7, FALSE)</f>
        <v>184226</v>
      </c>
      <c r="J20" s="10">
        <f>VLOOKUP($A20, Microsoft!$A$1:$K$27, 8, FALSE)</f>
        <v>102330</v>
      </c>
      <c r="K20" s="10">
        <f>VLOOKUP($A20, Microsoft!$A$1:$K$27, 9, FALSE)</f>
        <v>1.8003127137691781</v>
      </c>
    </row>
    <row r="21" spans="1:11" x14ac:dyDescent="0.35">
      <c r="A21" t="str">
        <f t="shared" si="5"/>
        <v>2019 - Q2</v>
      </c>
      <c r="B21" s="6">
        <f t="shared" si="4"/>
        <v>2.5000000000000001E-2</v>
      </c>
      <c r="C21" t="s">
        <v>79</v>
      </c>
      <c r="D21" s="10">
        <f>VLOOKUP($A16, NVIDIA!$A$1:$G$27, 2, FALSE)</f>
        <v>0</v>
      </c>
      <c r="E21" s="10">
        <f>VLOOKUP($A16, NVIDIA!$A$1:$G$27, 3, FALSE)</f>
        <v>1989</v>
      </c>
      <c r="F21" s="10">
        <f t="shared" si="1"/>
        <v>1989</v>
      </c>
      <c r="G21" s="3">
        <f t="shared" si="2"/>
        <v>1</v>
      </c>
      <c r="H21" s="3">
        <f t="shared" si="3"/>
        <v>0</v>
      </c>
      <c r="I21" s="10">
        <f>VLOOKUP($A21, NVIDIA!$A$1:$K$27, 7, FALSE)</f>
        <v>4317</v>
      </c>
      <c r="J21" s="10">
        <f>VLOOKUP($A21, NVIDIA!$A$1:$K$27, 8, FALSE)</f>
        <v>9704</v>
      </c>
      <c r="K21" s="10">
        <f>VLOOKUP($A21, NVIDIA!$A$1:$K$27, 9, FALSE)</f>
        <v>0.44486809563066776</v>
      </c>
    </row>
    <row r="22" spans="1:11" x14ac:dyDescent="0.35">
      <c r="A22" t="str">
        <f t="shared" si="5"/>
        <v>2019 - Q2</v>
      </c>
      <c r="B22" s="6">
        <f t="shared" si="4"/>
        <v>2.5000000000000001E-2</v>
      </c>
      <c r="C22" t="s">
        <v>80</v>
      </c>
      <c r="D22" s="10">
        <f>VLOOKUP($A16, Tesla!$A$1:$G$27, 2, FALSE)</f>
        <v>1459.828</v>
      </c>
      <c r="E22" s="10">
        <f>VLOOKUP($A16, Tesla!$A$1:$G$27, 3, FALSE)</f>
        <v>9905.8469999999998</v>
      </c>
      <c r="F22" s="10">
        <f t="shared" si="1"/>
        <v>11365.674999999999</v>
      </c>
      <c r="G22" s="3">
        <f t="shared" si="2"/>
        <v>0.87155817846278383</v>
      </c>
      <c r="H22" s="3">
        <f t="shared" si="3"/>
        <v>0.12844182153721623</v>
      </c>
      <c r="I22" s="10">
        <f>VLOOKUP($A22, Tesla!$A$1:$K$27, 7, FALSE)</f>
        <v>24306.928</v>
      </c>
      <c r="J22" s="10">
        <f>VLOOKUP($A22, Tesla!$A$1:$K$27, 8, FALSE)</f>
        <v>4605.5959999999995</v>
      </c>
      <c r="K22" s="10">
        <f>VLOOKUP($A22, Tesla!$A$1:$K$27, 9, FALSE)</f>
        <v>5.2776943526961553</v>
      </c>
    </row>
    <row r="23" spans="1:11" x14ac:dyDescent="0.35">
      <c r="A23" t="s">
        <v>53</v>
      </c>
      <c r="B23" s="6">
        <v>2.5000000000000001E-2</v>
      </c>
      <c r="C23" t="s">
        <v>74</v>
      </c>
      <c r="D23" s="10">
        <v>0</v>
      </c>
      <c r="E23" s="10">
        <f>VLOOKUP($A23, Alphabet!$A$1:$F$27, 4, FALSE)</f>
        <v>4082</v>
      </c>
      <c r="F23" s="10">
        <f t="shared" si="1"/>
        <v>4082</v>
      </c>
      <c r="G23" s="3">
        <f t="shared" si="2"/>
        <v>1</v>
      </c>
      <c r="H23" s="3">
        <f t="shared" si="3"/>
        <v>0</v>
      </c>
      <c r="I23" s="10">
        <f>VLOOKUP($A23, Alphabet!$A$1:$J$27, 7, FALSE)</f>
        <v>68075</v>
      </c>
      <c r="J23" s="10">
        <f>VLOOKUP($A23, Alphabet!$A$1:$J$27, 8, FALSE)</f>
        <v>194969</v>
      </c>
      <c r="K23" s="10">
        <f>VLOOKUP($A23, Alphabet!$A$1:$J$27, 9, FALSE)</f>
        <v>0.34915807128312704</v>
      </c>
    </row>
    <row r="24" spans="1:11" x14ac:dyDescent="0.35">
      <c r="A24" t="str">
        <f t="shared" ref="A24:B29" si="6">A23</f>
        <v>2019 - Q3</v>
      </c>
      <c r="B24" s="6">
        <f t="shared" si="6"/>
        <v>2.5000000000000001E-2</v>
      </c>
      <c r="C24" t="s">
        <v>75</v>
      </c>
      <c r="D24" s="10">
        <f>VLOOKUP($A30, Amazon!$A$1:$F$27, 2, FALSE)</f>
        <v>0</v>
      </c>
      <c r="E24" s="10">
        <f>VLOOKUP($A23, Amazon!$A$1:$F$27, 3, FALSE)</f>
        <v>22472</v>
      </c>
      <c r="F24" s="10">
        <f t="shared" si="1"/>
        <v>22472</v>
      </c>
      <c r="G24" s="3">
        <f t="shared" si="2"/>
        <v>1</v>
      </c>
      <c r="H24" s="3">
        <f t="shared" si="3"/>
        <v>0</v>
      </c>
      <c r="I24" s="10">
        <f>VLOOKUP($A24, Amazon!$A$1:$J$27, 7, FALSE)</f>
        <v>142591</v>
      </c>
      <c r="J24" s="10">
        <f>VLOOKUP($A24, Amazon!$A$1:$J$27, 8, FALSE)</f>
        <v>56508</v>
      </c>
      <c r="K24" s="10">
        <f>VLOOKUP($A24, Amazon!$A$1:$J$27, 9, FALSE)</f>
        <v>2.5233772209244707</v>
      </c>
    </row>
    <row r="25" spans="1:11" x14ac:dyDescent="0.35">
      <c r="A25" t="str">
        <f t="shared" si="6"/>
        <v>2019 - Q3</v>
      </c>
      <c r="B25" s="6">
        <f t="shared" si="6"/>
        <v>2.5000000000000001E-2</v>
      </c>
      <c r="C25" t="s">
        <v>76</v>
      </c>
      <c r="D25" s="10">
        <f>VLOOKUP($A23, Apple!$A$1:$G$27, 2, FALSE)</f>
        <v>10260</v>
      </c>
      <c r="E25" s="10">
        <f>VLOOKUP($A23, Apple!$A$1:$G$27, 3, FALSE)</f>
        <v>91807</v>
      </c>
      <c r="F25" s="10">
        <f t="shared" si="1"/>
        <v>102067</v>
      </c>
      <c r="G25" s="3">
        <f t="shared" si="2"/>
        <v>0.89947779399806005</v>
      </c>
      <c r="H25" s="3">
        <f t="shared" si="3"/>
        <v>0.1005222060019399</v>
      </c>
      <c r="I25" s="10">
        <f>VLOOKUP($A25, Apple!$A$1:$K$27, 7, FALSE)</f>
        <v>248028</v>
      </c>
      <c r="J25" s="10">
        <f>VLOOKUP($A25, Apple!$A$1:$K$27, 8, FALSE)</f>
        <v>90488</v>
      </c>
      <c r="K25" s="10">
        <f>VLOOKUP($A25, Apple!$A$1:$K$27, 9, FALSE)</f>
        <v>2.7410043320661304</v>
      </c>
    </row>
    <row r="26" spans="1:11" x14ac:dyDescent="0.35">
      <c r="A26" t="str">
        <f t="shared" si="6"/>
        <v>2019 - Q3</v>
      </c>
      <c r="B26" s="6">
        <f t="shared" si="6"/>
        <v>2.5000000000000001E-2</v>
      </c>
      <c r="C26" t="s">
        <v>77</v>
      </c>
      <c r="D26" s="10">
        <f>VLOOKUP($A23, META!$A$1:$G$27, 2, FALSE)</f>
        <v>0</v>
      </c>
      <c r="E26" s="10">
        <f>VLOOKUP($A23, META!$A$1:$G$27, 3, FALSE)</f>
        <v>0</v>
      </c>
      <c r="F26" s="10">
        <f t="shared" si="1"/>
        <v>0</v>
      </c>
      <c r="G26" s="3" t="s">
        <v>26</v>
      </c>
      <c r="H26" s="3" t="s">
        <v>26</v>
      </c>
      <c r="I26" s="10">
        <f>VLOOKUP($A26, META!$A$1:$K$27, 7, FALSE)</f>
        <v>30419</v>
      </c>
      <c r="J26" s="10">
        <f>VLOOKUP($A26, META!$A$1:$K$27, 8, FALSE)</f>
        <v>93999</v>
      </c>
      <c r="K26" s="10">
        <f>VLOOKUP($A26, META!$A$1:$K$27, 9, FALSE)</f>
        <v>0.32360982563644292</v>
      </c>
    </row>
    <row r="27" spans="1:11" x14ac:dyDescent="0.35">
      <c r="A27" t="str">
        <f t="shared" si="6"/>
        <v>2019 - Q3</v>
      </c>
      <c r="B27" s="6">
        <f t="shared" si="6"/>
        <v>2.5000000000000001E-2</v>
      </c>
      <c r="C27" t="s">
        <v>78</v>
      </c>
      <c r="D27" s="10">
        <f>VLOOKUP($A23, Microsoft!$A$1:$G$27, 2, FALSE)</f>
        <v>0</v>
      </c>
      <c r="E27" s="10">
        <f>VLOOKUP($A23, Microsoft!$A$1:$G$27, 3, FALSE)</f>
        <v>66478</v>
      </c>
      <c r="F27" s="10">
        <f t="shared" si="1"/>
        <v>66478</v>
      </c>
      <c r="G27" s="3">
        <f t="shared" si="2"/>
        <v>1</v>
      </c>
      <c r="H27" s="3">
        <f t="shared" si="3"/>
        <v>0</v>
      </c>
      <c r="I27" s="10">
        <f>VLOOKUP($A27, Microsoft!$A$1:$K$27, 7, FALSE)</f>
        <v>172894</v>
      </c>
      <c r="J27" s="10">
        <f>VLOOKUP($A27, Microsoft!$A$1:$K$27, 8, FALSE)</f>
        <v>106061</v>
      </c>
      <c r="K27" s="10">
        <f>VLOOKUP($A27, Microsoft!$A$1:$K$27, 9, FALSE)</f>
        <v>1.6301373737754687</v>
      </c>
    </row>
    <row r="28" spans="1:11" x14ac:dyDescent="0.35">
      <c r="A28" t="str">
        <f t="shared" si="6"/>
        <v>2019 - Q3</v>
      </c>
      <c r="B28" s="6">
        <f t="shared" si="6"/>
        <v>2.5000000000000001E-2</v>
      </c>
      <c r="C28" t="s">
        <v>79</v>
      </c>
      <c r="D28" s="10">
        <f>VLOOKUP($A23, NVIDIA!$A$1:$G$27, 2, FALSE)</f>
        <v>0</v>
      </c>
      <c r="E28" s="10">
        <f>VLOOKUP($A23, NVIDIA!$A$1:$G$27, 3, FALSE)</f>
        <v>1990</v>
      </c>
      <c r="F28" s="10">
        <f t="shared" si="1"/>
        <v>1990</v>
      </c>
      <c r="G28" s="3">
        <f t="shared" si="2"/>
        <v>1</v>
      </c>
      <c r="H28" s="3">
        <f t="shared" si="3"/>
        <v>0</v>
      </c>
      <c r="I28" s="10">
        <f>VLOOKUP($A28, NVIDIA!$A$1:$K$27, 7, FALSE)</f>
        <v>4439</v>
      </c>
      <c r="J28" s="10">
        <f>VLOOKUP($A28, NVIDIA!$A$1:$K$27, 8, FALSE)</f>
        <v>10336</v>
      </c>
      <c r="K28" s="10">
        <f>VLOOKUP($A28, NVIDIA!$A$1:$K$27, 9, FALSE)</f>
        <v>0.42946981424148606</v>
      </c>
    </row>
    <row r="29" spans="1:11" x14ac:dyDescent="0.35">
      <c r="A29" t="str">
        <f t="shared" si="6"/>
        <v>2019 - Q3</v>
      </c>
      <c r="B29" s="6">
        <f t="shared" si="6"/>
        <v>2.5000000000000001E-2</v>
      </c>
      <c r="C29" t="s">
        <v>80</v>
      </c>
      <c r="D29" s="10">
        <f>VLOOKUP($A23, Tesla!$A$1:$G$27, 2, FALSE)</f>
        <v>1643</v>
      </c>
      <c r="E29" s="10">
        <f>VLOOKUP($A23, Tesla!$A$1:$G$27, 3, FALSE)</f>
        <v>10096</v>
      </c>
      <c r="F29" s="10">
        <f t="shared" si="1"/>
        <v>11739</v>
      </c>
      <c r="G29" s="3">
        <f t="shared" si="2"/>
        <v>0.86003918562058101</v>
      </c>
      <c r="H29" s="3">
        <f t="shared" si="3"/>
        <v>0.13996081437941904</v>
      </c>
      <c r="I29" s="10">
        <f>VLOOKUP($A29, Tesla!$A$1:$K$27, 7, FALSE)</f>
        <v>26157.204000000002</v>
      </c>
      <c r="J29" s="10">
        <f>VLOOKUP($A29, Tesla!$A$1:$K$27, 8, FALSE)</f>
        <v>5715.393</v>
      </c>
      <c r="K29" s="10">
        <f>VLOOKUP($A29, Tesla!$A$1:$K$27, 9, FALSE)</f>
        <v>4.5766238647106157</v>
      </c>
    </row>
    <row r="30" spans="1:11" x14ac:dyDescent="0.35">
      <c r="A30" t="s">
        <v>54</v>
      </c>
      <c r="B30" s="6">
        <v>0.02</v>
      </c>
      <c r="C30" t="s">
        <v>74</v>
      </c>
      <c r="D30" s="10">
        <v>0</v>
      </c>
      <c r="E30" s="10">
        <f>VLOOKUP($A30, Alphabet!$A$1:$F$27, 4, FALSE)</f>
        <v>4554</v>
      </c>
      <c r="F30" s="10">
        <f t="shared" si="1"/>
        <v>4554</v>
      </c>
      <c r="G30" s="3">
        <f t="shared" si="2"/>
        <v>1</v>
      </c>
      <c r="H30" s="3">
        <f t="shared" si="3"/>
        <v>0</v>
      </c>
      <c r="I30" s="10">
        <f>VLOOKUP($A30, Alphabet!$A$1:$J$27, 7, FALSE)</f>
        <v>74467</v>
      </c>
      <c r="J30" s="10">
        <f>VLOOKUP($A30, Alphabet!$A$1:$J$27, 8, FALSE)</f>
        <v>201442</v>
      </c>
      <c r="K30" s="10">
        <f>VLOOKUP($A30, Alphabet!$A$1:$J$27, 9, FALSE)</f>
        <v>0.36966968159569502</v>
      </c>
    </row>
    <row r="31" spans="1:11" x14ac:dyDescent="0.35">
      <c r="A31" t="str">
        <f t="shared" ref="A31:B36" si="7">A30</f>
        <v>2019 - Q4</v>
      </c>
      <c r="B31" s="6">
        <f t="shared" si="7"/>
        <v>0.02</v>
      </c>
      <c r="C31" t="s">
        <v>75</v>
      </c>
      <c r="D31" s="10">
        <f>VLOOKUP($A37, Amazon!$A$1:$F$27, 2, FALSE)</f>
        <v>0</v>
      </c>
      <c r="E31" s="10">
        <f>VLOOKUP($A30, Amazon!$A$1:$F$27, 3, FALSE)</f>
        <v>23414</v>
      </c>
      <c r="F31" s="10">
        <f t="shared" si="1"/>
        <v>23414</v>
      </c>
      <c r="G31" s="3">
        <f t="shared" si="2"/>
        <v>1</v>
      </c>
      <c r="H31" s="3">
        <f t="shared" si="3"/>
        <v>0</v>
      </c>
      <c r="I31" s="10">
        <f>VLOOKUP($A31, Amazon!$A$1:$J$27, 7, FALSE)</f>
        <v>163188</v>
      </c>
      <c r="J31" s="10">
        <f>VLOOKUP($A31, Amazon!$A$1:$J$27, 8, FALSE)</f>
        <v>62060</v>
      </c>
      <c r="K31" s="10">
        <f>VLOOKUP($A31, Amazon!$A$1:$J$27, 9, FALSE)</f>
        <v>2.6295198195294875</v>
      </c>
    </row>
    <row r="32" spans="1:11" x14ac:dyDescent="0.35">
      <c r="A32" t="str">
        <f t="shared" si="7"/>
        <v>2019 - Q4</v>
      </c>
      <c r="B32" s="6">
        <f t="shared" si="7"/>
        <v>0.02</v>
      </c>
      <c r="C32" t="s">
        <v>76</v>
      </c>
      <c r="D32" s="10">
        <f>VLOOKUP($A30, Apple!$A$1:$G$27, 2, FALSE)</f>
        <v>10224</v>
      </c>
      <c r="E32" s="10">
        <f>VLOOKUP($A30, Apple!$A$1:$G$27, 3, FALSE)</f>
        <v>93078</v>
      </c>
      <c r="F32" s="10">
        <f t="shared" si="1"/>
        <v>103302</v>
      </c>
      <c r="G32" s="3">
        <f t="shared" si="2"/>
        <v>0.90102805366788641</v>
      </c>
      <c r="H32" s="3">
        <f t="shared" si="3"/>
        <v>9.8971946332113606E-2</v>
      </c>
      <c r="I32" s="10">
        <f>VLOOKUP($A32, Apple!$A$1:$K$27, 7, FALSE)</f>
        <v>251087</v>
      </c>
      <c r="J32" s="10">
        <f>VLOOKUP($A32, Apple!$A$1:$K$27, 8, FALSE)</f>
        <v>89531</v>
      </c>
      <c r="K32" s="10">
        <f>VLOOKUP($A32, Apple!$A$1:$K$27, 9, FALSE)</f>
        <v>2.8044699601255432</v>
      </c>
    </row>
    <row r="33" spans="1:11" x14ac:dyDescent="0.35">
      <c r="A33" t="str">
        <f t="shared" si="7"/>
        <v>2019 - Q4</v>
      </c>
      <c r="B33" s="6">
        <f t="shared" si="7"/>
        <v>0.02</v>
      </c>
      <c r="C33" t="s">
        <v>77</v>
      </c>
      <c r="D33" s="10">
        <f>VLOOKUP($A30, META!$A$1:$G$27, 2, FALSE)</f>
        <v>0</v>
      </c>
      <c r="E33" s="10">
        <f>VLOOKUP($A30, META!$A$1:$G$27, 3, FALSE)</f>
        <v>0</v>
      </c>
      <c r="F33" s="10">
        <f t="shared" si="1"/>
        <v>0</v>
      </c>
      <c r="G33" s="3" t="s">
        <v>26</v>
      </c>
      <c r="H33" s="3" t="s">
        <v>26</v>
      </c>
      <c r="I33" s="10">
        <f>VLOOKUP($A33, META!$A$1:$K$27, 7, FALSE)</f>
        <v>32322</v>
      </c>
      <c r="J33" s="10">
        <f>VLOOKUP($A33, META!$A$1:$K$27, 8, FALSE)</f>
        <v>101054</v>
      </c>
      <c r="K33" s="10">
        <f>VLOOKUP($A33, META!$A$1:$K$27, 9, FALSE)</f>
        <v>0.31984879371425179</v>
      </c>
    </row>
    <row r="34" spans="1:11" x14ac:dyDescent="0.35">
      <c r="A34" t="str">
        <f t="shared" si="7"/>
        <v>2019 - Q4</v>
      </c>
      <c r="B34" s="6">
        <f t="shared" si="7"/>
        <v>0.02</v>
      </c>
      <c r="C34" t="s">
        <v>78</v>
      </c>
      <c r="D34" s="10">
        <f>VLOOKUP($A30, Microsoft!$A$1:$G$27, 2, FALSE)</f>
        <v>0</v>
      </c>
      <c r="E34" s="10">
        <f>VLOOKUP($A30, Microsoft!$A$1:$G$27, 3, FALSE)</f>
        <v>63361</v>
      </c>
      <c r="F34" s="10">
        <f t="shared" si="1"/>
        <v>63361</v>
      </c>
      <c r="G34" s="3">
        <f t="shared" si="2"/>
        <v>1</v>
      </c>
      <c r="H34" s="3">
        <f t="shared" si="3"/>
        <v>0</v>
      </c>
      <c r="I34" s="10">
        <f>VLOOKUP($A34, Microsoft!$A$1:$K$27, 7, FALSE)</f>
        <v>172685</v>
      </c>
      <c r="J34" s="10">
        <f>VLOOKUP($A34, Microsoft!$A$1:$K$27, 8, FALSE)</f>
        <v>110109</v>
      </c>
      <c r="K34" s="10">
        <f>VLOOKUP($A34, Microsoft!$A$1:$K$27, 9, FALSE)</f>
        <v>1.5683095841393528</v>
      </c>
    </row>
    <row r="35" spans="1:11" x14ac:dyDescent="0.35">
      <c r="A35" t="str">
        <f t="shared" si="7"/>
        <v>2019 - Q4</v>
      </c>
      <c r="B35" s="6">
        <f t="shared" si="7"/>
        <v>0.02</v>
      </c>
      <c r="C35" t="s">
        <v>79</v>
      </c>
      <c r="D35" s="10">
        <f>VLOOKUP($A30, NVIDIA!$A$1:$G$27, 2, FALSE)</f>
        <v>0</v>
      </c>
      <c r="E35" s="10">
        <f>VLOOKUP($A30, NVIDIA!$A$1:$G$27, 3, FALSE)</f>
        <v>1991</v>
      </c>
      <c r="F35" s="10">
        <f t="shared" si="1"/>
        <v>1991</v>
      </c>
      <c r="G35" s="3">
        <f t="shared" si="2"/>
        <v>1</v>
      </c>
      <c r="H35" s="3">
        <f t="shared" si="3"/>
        <v>0</v>
      </c>
      <c r="I35" s="10">
        <f>VLOOKUP($A35, NVIDIA!$A$1:$K$27, 7, FALSE)</f>
        <v>4596</v>
      </c>
      <c r="J35" s="10">
        <f>VLOOKUP($A35, NVIDIA!$A$1:$K$27, 8, FALSE)</f>
        <v>11214</v>
      </c>
      <c r="K35" s="10">
        <f>VLOOKUP($A35, NVIDIA!$A$1:$K$27, 9, FALSE)</f>
        <v>0.40984483681112893</v>
      </c>
    </row>
    <row r="36" spans="1:11" x14ac:dyDescent="0.35">
      <c r="A36" t="str">
        <f t="shared" si="7"/>
        <v>2019 - Q4</v>
      </c>
      <c r="B36" s="6">
        <f t="shared" si="7"/>
        <v>0.02</v>
      </c>
      <c r="C36" t="s">
        <v>80</v>
      </c>
      <c r="D36" s="10">
        <f>VLOOKUP($A30, Tesla!$A$1:$G$27, 2, FALSE)</f>
        <v>2222</v>
      </c>
      <c r="E36" s="10">
        <f>VLOOKUP($A30, Tesla!$A$1:$G$27, 3, FALSE)</f>
        <v>8411</v>
      </c>
      <c r="F36" s="10">
        <f t="shared" si="1"/>
        <v>10633</v>
      </c>
      <c r="G36" s="3">
        <f t="shared" si="2"/>
        <v>0.79102793191009124</v>
      </c>
      <c r="H36" s="3">
        <f t="shared" si="3"/>
        <v>0.20897206808990879</v>
      </c>
      <c r="I36" s="10">
        <f>VLOOKUP($A36, Tesla!$A$1:$K$27, 7, FALSE)</f>
        <v>26755</v>
      </c>
      <c r="J36" s="10">
        <f>VLOOKUP($A36, Tesla!$A$1:$K$27, 8, FALSE)</f>
        <v>6040</v>
      </c>
      <c r="K36" s="10">
        <f>VLOOKUP($A36, Tesla!$A$1:$K$27, 9, FALSE)</f>
        <v>4.4296357615894042</v>
      </c>
    </row>
    <row r="37" spans="1:11" x14ac:dyDescent="0.35">
      <c r="A37" t="s">
        <v>55</v>
      </c>
      <c r="B37" s="6">
        <v>1.7500000000000002E-2</v>
      </c>
      <c r="C37" t="s">
        <v>74</v>
      </c>
      <c r="D37" s="10">
        <v>0</v>
      </c>
      <c r="E37" s="10">
        <f>VLOOKUP($A37, Alphabet!$A$1:$F$27, 4, FALSE)</f>
        <v>5016</v>
      </c>
      <c r="F37" s="10">
        <f t="shared" si="1"/>
        <v>5016</v>
      </c>
      <c r="G37" s="3">
        <f t="shared" si="2"/>
        <v>1</v>
      </c>
      <c r="H37" s="3">
        <f t="shared" si="3"/>
        <v>0</v>
      </c>
      <c r="I37" s="10">
        <f>VLOOKUP($A37, Alphabet!$A$1:$J$27, 7, FALSE)</f>
        <v>69744</v>
      </c>
      <c r="J37" s="10">
        <f>VLOOKUP($A37, Alphabet!$A$1:$J$27, 8, FALSE)</f>
        <v>203659</v>
      </c>
      <c r="K37" s="10">
        <f>VLOOKUP($A37, Alphabet!$A$1:$J$27, 9, FALSE)</f>
        <v>0.34245478962383197</v>
      </c>
    </row>
    <row r="38" spans="1:11" x14ac:dyDescent="0.35">
      <c r="A38" t="str">
        <f t="shared" ref="A38:B43" si="8">A37</f>
        <v>2020 - Q1</v>
      </c>
      <c r="B38" s="6">
        <f t="shared" si="8"/>
        <v>1.7500000000000002E-2</v>
      </c>
      <c r="C38" t="s">
        <v>75</v>
      </c>
      <c r="D38" s="10">
        <f>VLOOKUP($A44, Amazon!$A$1:$F$27, 2, FALSE)</f>
        <v>0</v>
      </c>
      <c r="E38" s="10">
        <f>VLOOKUP($A37, Amazon!$A$1:$F$27, 3, FALSE)</f>
        <v>23437</v>
      </c>
      <c r="F38" s="10">
        <f t="shared" si="1"/>
        <v>23437</v>
      </c>
      <c r="G38" s="3">
        <f t="shared" si="2"/>
        <v>1</v>
      </c>
      <c r="H38" s="3">
        <f t="shared" si="3"/>
        <v>0</v>
      </c>
      <c r="I38" s="10">
        <f>VLOOKUP($A38, Amazon!$A$1:$J$27, 7, FALSE)</f>
        <v>155966</v>
      </c>
      <c r="J38" s="10">
        <f>VLOOKUP($A38, Amazon!$A$1:$J$27, 8, FALSE)</f>
        <v>65272</v>
      </c>
      <c r="K38" s="10">
        <f>VLOOKUP($A38, Amazon!$A$1:$J$27, 9, FALSE)</f>
        <v>2.3894778771908323</v>
      </c>
    </row>
    <row r="39" spans="1:11" x14ac:dyDescent="0.35">
      <c r="A39" t="str">
        <f t="shared" si="8"/>
        <v>2020 - Q1</v>
      </c>
      <c r="B39" s="6">
        <f t="shared" si="8"/>
        <v>1.7500000000000002E-2</v>
      </c>
      <c r="C39" t="s">
        <v>76</v>
      </c>
      <c r="D39" s="10">
        <f>VLOOKUP($A37, Apple!$A$1:$G$27, 2, FALSE)</f>
        <v>10392</v>
      </c>
      <c r="E39" s="10">
        <f>VLOOKUP($A37, Apple!$A$1:$G$27, 3, FALSE)</f>
        <v>89086</v>
      </c>
      <c r="F39" s="10">
        <f t="shared" si="1"/>
        <v>99478</v>
      </c>
      <c r="G39" s="3">
        <f t="shared" si="2"/>
        <v>0.89553469108747663</v>
      </c>
      <c r="H39" s="3">
        <f t="shared" si="3"/>
        <v>0.10446530891252337</v>
      </c>
      <c r="I39" s="10">
        <f>VLOOKUP($A39, Apple!$A$1:$K$27, 7, FALSE)</f>
        <v>241975</v>
      </c>
      <c r="J39" s="10">
        <f>VLOOKUP($A39, Apple!$A$1:$K$27, 8, FALSE)</f>
        <v>78425</v>
      </c>
      <c r="K39" s="10">
        <f>VLOOKUP($A39, Apple!$A$1:$K$27, 9, FALSE)</f>
        <v>3.0854319413452345</v>
      </c>
    </row>
    <row r="40" spans="1:11" x14ac:dyDescent="0.35">
      <c r="A40" t="str">
        <f t="shared" si="8"/>
        <v>2020 - Q1</v>
      </c>
      <c r="B40" s="6">
        <f t="shared" si="8"/>
        <v>1.7500000000000002E-2</v>
      </c>
      <c r="C40" t="s">
        <v>77</v>
      </c>
      <c r="D40" s="10">
        <f>VLOOKUP($A37, META!$A$1:$G$27, 2, FALSE)</f>
        <v>0</v>
      </c>
      <c r="E40" s="10">
        <f>VLOOKUP($A37, META!$A$1:$G$27, 3, FALSE)</f>
        <v>0</v>
      </c>
      <c r="F40" s="10">
        <f t="shared" si="1"/>
        <v>0</v>
      </c>
      <c r="G40" s="3" t="s">
        <v>26</v>
      </c>
      <c r="H40" s="3" t="s">
        <v>26</v>
      </c>
      <c r="I40" s="10">
        <f>VLOOKUP($A40, META!$A$1:$K$27, 7, FALSE)</f>
        <v>33067</v>
      </c>
      <c r="J40" s="10">
        <f>VLOOKUP($A40, META!$A$1:$K$27, 8, FALSE)</f>
        <v>105304</v>
      </c>
      <c r="K40" s="10">
        <f>VLOOKUP($A40, META!$A$1:$K$27, 9, FALSE)</f>
        <v>0.31401466231102332</v>
      </c>
    </row>
    <row r="41" spans="1:11" x14ac:dyDescent="0.35">
      <c r="A41" t="str">
        <f t="shared" si="8"/>
        <v>2020 - Q1</v>
      </c>
      <c r="B41" s="6">
        <f t="shared" si="8"/>
        <v>1.7500000000000002E-2</v>
      </c>
      <c r="C41" t="s">
        <v>78</v>
      </c>
      <c r="D41" s="10">
        <f>VLOOKUP($A37, Microsoft!$A$1:$G$27, 2, FALSE)</f>
        <v>0</v>
      </c>
      <c r="E41" s="10">
        <f>VLOOKUP($A37, Microsoft!$A$1:$G$27, 3, FALSE)</f>
        <v>62862</v>
      </c>
      <c r="F41" s="10">
        <f t="shared" si="1"/>
        <v>62862</v>
      </c>
      <c r="G41" s="3">
        <f t="shared" si="2"/>
        <v>1</v>
      </c>
      <c r="H41" s="3">
        <f t="shared" si="3"/>
        <v>0</v>
      </c>
      <c r="I41" s="10">
        <f>VLOOKUP($A41, Microsoft!$A$1:$K$27, 7, FALSE)</f>
        <v>170948</v>
      </c>
      <c r="J41" s="10">
        <f>VLOOKUP($A41, Microsoft!$A$1:$K$27, 8, FALSE)</f>
        <v>114501</v>
      </c>
      <c r="K41" s="10">
        <f>VLOOKUP($A41, Microsoft!$A$1:$K$27, 9, FALSE)</f>
        <v>1.49298259403848</v>
      </c>
    </row>
    <row r="42" spans="1:11" x14ac:dyDescent="0.35">
      <c r="A42" t="str">
        <f t="shared" si="8"/>
        <v>2020 - Q1</v>
      </c>
      <c r="B42" s="6">
        <f t="shared" si="8"/>
        <v>1.7500000000000002E-2</v>
      </c>
      <c r="C42" t="s">
        <v>79</v>
      </c>
      <c r="D42" s="10">
        <f>VLOOKUP($A37, NVIDIA!$A$1:$G$27, 2, FALSE)</f>
        <v>0</v>
      </c>
      <c r="E42" s="10">
        <f>VLOOKUP($A37, NVIDIA!$A$1:$G$27, 3, FALSE)</f>
        <v>1991</v>
      </c>
      <c r="F42" s="10">
        <f t="shared" si="1"/>
        <v>1991</v>
      </c>
      <c r="G42" s="3">
        <f t="shared" si="2"/>
        <v>1</v>
      </c>
      <c r="H42" s="3">
        <f t="shared" si="3"/>
        <v>0</v>
      </c>
      <c r="I42" s="10">
        <f>VLOOKUP($A42, NVIDIA!$A$1:$K$27, 7, FALSE)</f>
        <v>5111</v>
      </c>
      <c r="J42" s="10">
        <f>VLOOKUP($A42, NVIDIA!$A$1:$K$27, 8, FALSE)</f>
        <v>12204</v>
      </c>
      <c r="K42" s="10">
        <f>VLOOKUP($A42, NVIDIA!$A$1:$K$27, 9, FALSE)</f>
        <v>0.41879711569977057</v>
      </c>
    </row>
    <row r="43" spans="1:11" x14ac:dyDescent="0.35">
      <c r="A43" t="str">
        <f t="shared" si="8"/>
        <v>2020 - Q1</v>
      </c>
      <c r="B43" s="6">
        <f t="shared" si="8"/>
        <v>1.7500000000000002E-2</v>
      </c>
      <c r="C43" t="s">
        <v>80</v>
      </c>
      <c r="D43" s="10">
        <f>VLOOKUP($A37, Tesla!$A$1:$G$27, 2, FALSE)</f>
        <v>2851</v>
      </c>
      <c r="E43" s="10">
        <f>VLOOKUP($A37, Tesla!$A$1:$G$27, 3, FALSE)</f>
        <v>9479</v>
      </c>
      <c r="F43" s="10">
        <f t="shared" si="1"/>
        <v>12330</v>
      </c>
      <c r="G43" s="3">
        <f t="shared" si="2"/>
        <v>0.76877534468775344</v>
      </c>
      <c r="H43" s="3">
        <f t="shared" si="3"/>
        <v>0.23122465531224656</v>
      </c>
      <c r="I43" s="10">
        <f>VLOOKUP($A43, Tesla!$A$1:$K$27, 7, FALSE)</f>
        <v>27691</v>
      </c>
      <c r="J43" s="10">
        <f>VLOOKUP($A43, Tesla!$A$1:$K$27, 8, FALSE)</f>
        <v>6618</v>
      </c>
      <c r="K43" s="10">
        <f>VLOOKUP($A43, Tesla!$A$1:$K$27, 9, FALSE)</f>
        <v>4.184194620731339</v>
      </c>
    </row>
    <row r="44" spans="1:11" x14ac:dyDescent="0.35">
      <c r="A44" t="s">
        <v>48</v>
      </c>
      <c r="B44" s="6">
        <v>2.5000000000000001E-3</v>
      </c>
      <c r="C44" t="s">
        <v>74</v>
      </c>
      <c r="D44" s="10">
        <v>0</v>
      </c>
      <c r="E44" s="10">
        <f>VLOOKUP($A44, Alphabet!$A$1:$F$27, 4, FALSE)</f>
        <v>4018</v>
      </c>
      <c r="F44" s="10">
        <f t="shared" si="1"/>
        <v>4018</v>
      </c>
      <c r="G44" s="3">
        <f t="shared" si="2"/>
        <v>1</v>
      </c>
      <c r="H44" s="3">
        <f t="shared" si="3"/>
        <v>0</v>
      </c>
      <c r="I44" s="10">
        <f>VLOOKUP($A44, Alphabet!$A$1:$J$27, 7, FALSE)</f>
        <v>71170</v>
      </c>
      <c r="J44" s="10">
        <f>VLOOKUP($A44, Alphabet!$A$1:$J$27, 8, FALSE)</f>
        <v>207322</v>
      </c>
      <c r="K44" s="10">
        <f>VLOOKUP($A44, Alphabet!$A$1:$J$27, 9, FALSE)</f>
        <v>0.34328243022930516</v>
      </c>
    </row>
    <row r="45" spans="1:11" x14ac:dyDescent="0.35">
      <c r="A45" t="str">
        <f t="shared" ref="A45:B60" si="9">A44</f>
        <v>2020 - Q2</v>
      </c>
      <c r="B45" s="6">
        <f t="shared" si="9"/>
        <v>2.5000000000000001E-3</v>
      </c>
      <c r="C45" t="s">
        <v>75</v>
      </c>
      <c r="D45" s="10">
        <f>VLOOKUP($A51, Amazon!$A$1:$F$27, 2, FALSE)</f>
        <v>0</v>
      </c>
      <c r="E45" s="10">
        <f>VLOOKUP($A44, Amazon!$A$1:$F$27, 3, FALSE)</f>
        <v>33128</v>
      </c>
      <c r="F45" s="10">
        <f t="shared" si="1"/>
        <v>33128</v>
      </c>
      <c r="G45" s="3">
        <f t="shared" si="2"/>
        <v>1</v>
      </c>
      <c r="H45" s="3">
        <f t="shared" si="3"/>
        <v>0</v>
      </c>
      <c r="I45" s="10">
        <f>VLOOKUP($A45, Amazon!$A$1:$J$27, 7, FALSE)</f>
        <v>184586</v>
      </c>
      <c r="J45" s="10">
        <f>VLOOKUP($A45, Amazon!$A$1:$J$27, 8, FALSE)</f>
        <v>73728</v>
      </c>
      <c r="K45" s="10">
        <f>VLOOKUP($A45, Amazon!$A$1:$J$27, 9, FALSE)</f>
        <v>2.5036078559027777</v>
      </c>
    </row>
    <row r="46" spans="1:11" x14ac:dyDescent="0.35">
      <c r="A46" t="str">
        <f t="shared" si="9"/>
        <v>2020 - Q2</v>
      </c>
      <c r="B46" s="6">
        <f t="shared" si="9"/>
        <v>2.5000000000000001E-3</v>
      </c>
      <c r="C46" t="s">
        <v>76</v>
      </c>
      <c r="D46" s="10">
        <f>VLOOKUP($A44, Apple!$A$1:$G$27, 2, FALSE)</f>
        <v>7509</v>
      </c>
      <c r="E46" s="10">
        <f>VLOOKUP($A44, Apple!$A$1:$G$27, 3, FALSE)</f>
        <v>94048</v>
      </c>
      <c r="F46" s="10">
        <f t="shared" si="1"/>
        <v>101557</v>
      </c>
      <c r="G46" s="3">
        <f t="shared" si="2"/>
        <v>0.92606122670027669</v>
      </c>
      <c r="H46" s="3">
        <f t="shared" si="3"/>
        <v>7.3938773299723315E-2</v>
      </c>
      <c r="I46" s="10">
        <f>VLOOKUP($A46, Apple!$A$1:$K$27, 7, FALSE)</f>
        <v>245062</v>
      </c>
      <c r="J46" s="10">
        <f>VLOOKUP($A46, Apple!$A$1:$K$27, 8, FALSE)</f>
        <v>72282</v>
      </c>
      <c r="K46" s="10">
        <f>VLOOKUP($A46, Apple!$A$1:$K$27, 9, FALSE)</f>
        <v>3.3903599789712513</v>
      </c>
    </row>
    <row r="47" spans="1:11" x14ac:dyDescent="0.35">
      <c r="A47" t="str">
        <f t="shared" si="9"/>
        <v>2020 - Q2</v>
      </c>
      <c r="B47" s="6">
        <f t="shared" si="9"/>
        <v>2.5000000000000001E-3</v>
      </c>
      <c r="C47" t="s">
        <v>77</v>
      </c>
      <c r="D47" s="10">
        <f>VLOOKUP($A44, META!$A$1:$G$27, 2, FALSE)</f>
        <v>0</v>
      </c>
      <c r="E47" s="10">
        <f>VLOOKUP($A44, META!$A$1:$G$27, 3, FALSE)</f>
        <v>0</v>
      </c>
      <c r="F47" s="10">
        <f t="shared" si="1"/>
        <v>0</v>
      </c>
      <c r="G47" s="3" t="s">
        <v>26</v>
      </c>
      <c r="H47" s="3" t="s">
        <v>26</v>
      </c>
      <c r="I47" s="10">
        <f>VLOOKUP($A47, META!$A$1:$K$27, 7, FALSE)</f>
        <v>29244</v>
      </c>
      <c r="J47" s="10">
        <f>VLOOKUP($A47, META!$A$1:$K$27, 8, FALSE)</f>
        <v>110447</v>
      </c>
      <c r="K47" s="10">
        <f>VLOOKUP($A47, META!$A$1:$K$27, 9, FALSE)</f>
        <v>0.26477858158211631</v>
      </c>
    </row>
    <row r="48" spans="1:11" x14ac:dyDescent="0.35">
      <c r="A48" t="str">
        <f t="shared" si="9"/>
        <v>2020 - Q2</v>
      </c>
      <c r="B48" s="6">
        <f t="shared" si="9"/>
        <v>2.5000000000000001E-3</v>
      </c>
      <c r="C48" t="s">
        <v>78</v>
      </c>
      <c r="D48" s="10">
        <f>VLOOKUP($A44, Microsoft!$A$1:$G$27, 2, FALSE)</f>
        <v>0</v>
      </c>
      <c r="E48" s="10">
        <f>VLOOKUP($A44, Microsoft!$A$1:$G$27, 3, FALSE)</f>
        <v>59578</v>
      </c>
      <c r="F48" s="10">
        <f t="shared" si="1"/>
        <v>59578</v>
      </c>
      <c r="G48" s="3">
        <f t="shared" si="2"/>
        <v>1</v>
      </c>
      <c r="H48" s="3">
        <f t="shared" si="3"/>
        <v>0</v>
      </c>
      <c r="I48" s="10">
        <f>VLOOKUP($A48, Microsoft!$A$1:$K$27, 7, FALSE)</f>
        <v>183007</v>
      </c>
      <c r="J48" s="10">
        <f>VLOOKUP($A48, Microsoft!$A$1:$K$27, 8, FALSE)</f>
        <v>118304</v>
      </c>
      <c r="K48" s="10">
        <f>VLOOKUP($A48, Microsoft!$A$1:$K$27, 9, FALSE)</f>
        <v>1.5469214903976196</v>
      </c>
    </row>
    <row r="49" spans="1:11" x14ac:dyDescent="0.35">
      <c r="A49" t="str">
        <f t="shared" si="9"/>
        <v>2020 - Q2</v>
      </c>
      <c r="B49" s="6">
        <f t="shared" si="9"/>
        <v>2.5000000000000001E-3</v>
      </c>
      <c r="C49" t="s">
        <v>79</v>
      </c>
      <c r="D49" s="10">
        <f>VLOOKUP($A44, NVIDIA!$A$1:$G$27, 2, FALSE)</f>
        <v>0</v>
      </c>
      <c r="E49" s="10">
        <f>VLOOKUP($A44, NVIDIA!$A$1:$G$27, 3, FALSE)</f>
        <v>6959</v>
      </c>
      <c r="F49" s="10">
        <f t="shared" si="1"/>
        <v>6959</v>
      </c>
      <c r="G49" s="3">
        <f t="shared" si="2"/>
        <v>1</v>
      </c>
      <c r="H49" s="3">
        <f t="shared" si="3"/>
        <v>0</v>
      </c>
      <c r="I49" s="10">
        <f>VLOOKUP($A49, NVIDIA!$A$1:$K$27, 7, FALSE)</f>
        <v>10155</v>
      </c>
      <c r="J49" s="10">
        <f>VLOOKUP($A49, NVIDIA!$A$1:$K$27, 8, FALSE)</f>
        <v>13099</v>
      </c>
      <c r="K49" s="10">
        <f>VLOOKUP($A49, NVIDIA!$A$1:$K$27, 9, FALSE)</f>
        <v>0.77525001908542635</v>
      </c>
    </row>
    <row r="50" spans="1:11" x14ac:dyDescent="0.35">
      <c r="A50" t="str">
        <f t="shared" si="9"/>
        <v>2020 - Q2</v>
      </c>
      <c r="B50" s="6">
        <f t="shared" si="9"/>
        <v>2.5000000000000001E-3</v>
      </c>
      <c r="C50" t="s">
        <v>80</v>
      </c>
      <c r="D50" s="10">
        <f>VLOOKUP($A44, Tesla!$A$1:$G$27, 2, FALSE)</f>
        <v>3317</v>
      </c>
      <c r="E50" s="10">
        <f>VLOOKUP($A44, Tesla!$A$1:$G$27, 3, FALSE)</f>
        <v>9247</v>
      </c>
      <c r="F50" s="10">
        <f t="shared" si="1"/>
        <v>12564</v>
      </c>
      <c r="G50" s="3">
        <f t="shared" si="2"/>
        <v>0.7359917223814072</v>
      </c>
      <c r="H50" s="3">
        <f t="shared" si="3"/>
        <v>0.2640082776185928</v>
      </c>
      <c r="I50" s="10">
        <f>VLOOKUP($A50, Tesla!$A$1:$K$27, 7, FALSE)</f>
        <v>28077</v>
      </c>
      <c r="J50" s="10">
        <f>VLOOKUP($A50, Tesla!$A$1:$K$27, 8, FALSE)</f>
        <v>9173</v>
      </c>
      <c r="K50" s="10">
        <f>VLOOKUP($A50, Tesla!$A$1:$K$27, 9, FALSE)</f>
        <v>3.060830698789927</v>
      </c>
    </row>
    <row r="51" spans="1:11" x14ac:dyDescent="0.35">
      <c r="A51" t="s">
        <v>64</v>
      </c>
      <c r="B51" s="6">
        <f t="shared" si="9"/>
        <v>2.5000000000000001E-3</v>
      </c>
      <c r="C51" t="s">
        <v>74</v>
      </c>
      <c r="D51" s="10">
        <v>0</v>
      </c>
      <c r="E51" s="10">
        <f>VLOOKUP($A51, Alphabet!$A$1:$F$27, 4, FALSE)</f>
        <v>13902</v>
      </c>
      <c r="F51" s="10">
        <f t="shared" si="1"/>
        <v>13902</v>
      </c>
      <c r="G51" s="3">
        <f t="shared" si="2"/>
        <v>1</v>
      </c>
      <c r="H51" s="3">
        <f t="shared" si="3"/>
        <v>0</v>
      </c>
      <c r="I51" s="10">
        <f>VLOOKUP($A51, Alphabet!$A$1:$J$27, 7, FALSE)</f>
        <v>86323</v>
      </c>
      <c r="J51" s="10">
        <f>VLOOKUP($A51, Alphabet!$A$1:$J$27, 8, FALSE)</f>
        <v>212920</v>
      </c>
      <c r="K51" s="10">
        <f>VLOOKUP($A51, Alphabet!$A$1:$J$27, 9, FALSE)</f>
        <v>0.40542457260943077</v>
      </c>
    </row>
    <row r="52" spans="1:11" x14ac:dyDescent="0.35">
      <c r="A52" t="str">
        <f t="shared" ref="A52:A57" si="10">A51</f>
        <v>2020 -Q3</v>
      </c>
      <c r="B52" s="6">
        <f t="shared" si="9"/>
        <v>2.5000000000000001E-3</v>
      </c>
      <c r="C52" t="s">
        <v>75</v>
      </c>
      <c r="D52" s="10">
        <f>VLOOKUP($A58, Amazon!$A$1:$F$27, 2, FALSE)</f>
        <v>0</v>
      </c>
      <c r="E52" s="10">
        <f>VLOOKUP($A51, Amazon!$A$1:$F$27, 3, FALSE)</f>
        <v>32929</v>
      </c>
      <c r="F52" s="10">
        <f t="shared" si="1"/>
        <v>32929</v>
      </c>
      <c r="G52" s="3">
        <f t="shared" si="2"/>
        <v>1</v>
      </c>
      <c r="H52" s="3">
        <f t="shared" si="3"/>
        <v>0</v>
      </c>
      <c r="I52" s="10">
        <f>VLOOKUP($A52, Amazon!$A$1:$J$27, 7, FALSE)</f>
        <v>199404</v>
      </c>
      <c r="J52" s="10">
        <f>VLOOKUP($A52, Amazon!$A$1:$J$27, 8, FALSE)</f>
        <v>82775</v>
      </c>
      <c r="K52" s="10">
        <f>VLOOKUP($A52, Amazon!$A$1:$J$27, 9, FALSE)</f>
        <v>2.4089882210812443</v>
      </c>
    </row>
    <row r="53" spans="1:11" x14ac:dyDescent="0.35">
      <c r="A53" t="str">
        <f t="shared" si="10"/>
        <v>2020 -Q3</v>
      </c>
      <c r="B53" s="6">
        <f t="shared" si="9"/>
        <v>2.5000000000000001E-3</v>
      </c>
      <c r="C53" t="s">
        <v>76</v>
      </c>
      <c r="D53" s="10">
        <f>VLOOKUP($A51, Apple!$A$1:$G$27, 2, FALSE)</f>
        <v>8773</v>
      </c>
      <c r="E53" s="10">
        <f>VLOOKUP($A51, Apple!$A$1:$G$27, 3, FALSE)</f>
        <v>98667</v>
      </c>
      <c r="F53" s="10">
        <f t="shared" si="1"/>
        <v>107440</v>
      </c>
      <c r="G53" s="3">
        <f t="shared" si="2"/>
        <v>0.91834512285927028</v>
      </c>
      <c r="H53" s="3">
        <f t="shared" si="3"/>
        <v>8.1654877140729706E-2</v>
      </c>
      <c r="I53" s="10">
        <f>VLOOKUP($A53, Apple!$A$1:$K$27, 7, FALSE)</f>
        <v>258549</v>
      </c>
      <c r="J53" s="10">
        <f>VLOOKUP($A53, Apple!$A$1:$K$27, 8, FALSE)</f>
        <v>65339</v>
      </c>
      <c r="K53" s="10">
        <f>VLOOKUP($A53, Apple!$A$1:$K$27, 9, FALSE)</f>
        <v>3.9570394404566951</v>
      </c>
    </row>
    <row r="54" spans="1:11" x14ac:dyDescent="0.35">
      <c r="A54" t="str">
        <f t="shared" si="10"/>
        <v>2020 -Q3</v>
      </c>
      <c r="B54" s="6">
        <f t="shared" si="9"/>
        <v>2.5000000000000001E-3</v>
      </c>
      <c r="C54" t="s">
        <v>77</v>
      </c>
      <c r="D54" s="10">
        <f>VLOOKUP($A51, META!$A$1:$G$27, 2, FALSE)</f>
        <v>0</v>
      </c>
      <c r="E54" s="10">
        <f>VLOOKUP($A51, META!$A$1:$G$27, 3, FALSE)</f>
        <v>0</v>
      </c>
      <c r="F54" s="10">
        <f t="shared" si="1"/>
        <v>0</v>
      </c>
      <c r="G54" s="3" t="s">
        <v>26</v>
      </c>
      <c r="H54" s="3" t="s">
        <v>26</v>
      </c>
      <c r="I54" s="10">
        <f>VLOOKUP($A54, META!$A$1:$K$27, 7, FALSE)</f>
        <v>28706</v>
      </c>
      <c r="J54" s="10">
        <f>VLOOKUP($A54, META!$A$1:$K$27, 8, FALSE)</f>
        <v>117731</v>
      </c>
      <c r="K54" s="10">
        <f>VLOOKUP($A54, META!$A$1:$K$27, 9, FALSE)</f>
        <v>0.24382702941451276</v>
      </c>
    </row>
    <row r="55" spans="1:11" x14ac:dyDescent="0.35">
      <c r="A55" t="str">
        <f t="shared" si="10"/>
        <v>2020 -Q3</v>
      </c>
      <c r="B55" s="6">
        <f t="shared" si="9"/>
        <v>2.5000000000000001E-3</v>
      </c>
      <c r="C55" t="s">
        <v>78</v>
      </c>
      <c r="D55" s="10">
        <f>VLOOKUP($A51, Microsoft!$A$1:$G$27, 2, FALSE)</f>
        <v>0</v>
      </c>
      <c r="E55" s="10">
        <f>VLOOKUP($A51, Microsoft!$A$1:$G$27, 3, FALSE)</f>
        <v>57055</v>
      </c>
      <c r="F55" s="10">
        <f t="shared" si="1"/>
        <v>57055</v>
      </c>
      <c r="G55" s="3">
        <f t="shared" si="2"/>
        <v>1</v>
      </c>
      <c r="H55" s="3">
        <f t="shared" si="3"/>
        <v>0</v>
      </c>
      <c r="I55" s="10">
        <f>VLOOKUP($A55, Microsoft!$A$1:$K$27, 7, FALSE)</f>
        <v>177609</v>
      </c>
      <c r="J55" s="10">
        <f>VLOOKUP($A55, Microsoft!$A$1:$K$27, 8, FALSE)</f>
        <v>123392</v>
      </c>
      <c r="K55" s="10">
        <f>VLOOKUP($A55, Microsoft!$A$1:$K$27, 9, FALSE)</f>
        <v>1.4393882909751037</v>
      </c>
    </row>
    <row r="56" spans="1:11" x14ac:dyDescent="0.35">
      <c r="A56" t="str">
        <f t="shared" si="10"/>
        <v>2020 -Q3</v>
      </c>
      <c r="B56" s="6">
        <f t="shared" si="9"/>
        <v>2.5000000000000001E-3</v>
      </c>
      <c r="C56" t="s">
        <v>79</v>
      </c>
      <c r="D56" s="10">
        <f>VLOOKUP($A51, NVIDIA!$A$1:$G$27, 2, FALSE)</f>
        <v>0</v>
      </c>
      <c r="E56" s="10">
        <f>VLOOKUP($A51, NVIDIA!$A$1:$G$27, 3, FALSE)</f>
        <v>6960</v>
      </c>
      <c r="F56" s="10">
        <f t="shared" si="1"/>
        <v>6960</v>
      </c>
      <c r="G56" s="3">
        <f t="shared" si="2"/>
        <v>1</v>
      </c>
      <c r="H56" s="3">
        <f t="shared" si="3"/>
        <v>0</v>
      </c>
      <c r="I56" s="10">
        <f>VLOOKUP($A56, NVIDIA!$A$1:$K$27, 7, FALSE)</f>
        <v>11266</v>
      </c>
      <c r="J56" s="10">
        <f>VLOOKUP($A56, NVIDIA!$A$1:$K$27, 8, FALSE)</f>
        <v>13914</v>
      </c>
      <c r="K56" s="10">
        <f>VLOOKUP($A56, NVIDIA!$A$1:$K$27, 9, FALSE)</f>
        <v>0.80968808394422886</v>
      </c>
    </row>
    <row r="57" spans="1:11" x14ac:dyDescent="0.35">
      <c r="A57" t="str">
        <f t="shared" si="10"/>
        <v>2020 -Q3</v>
      </c>
      <c r="B57" s="6">
        <f t="shared" si="9"/>
        <v>2.5000000000000001E-3</v>
      </c>
      <c r="C57" t="s">
        <v>80</v>
      </c>
      <c r="D57" s="10">
        <f>VLOOKUP($A51, Tesla!$A$1:$G$27, 2, FALSE)</f>
        <v>2766</v>
      </c>
      <c r="E57" s="10">
        <f>VLOOKUP($A51, Tesla!$A$1:$G$27, 3, FALSE)</f>
        <v>9428</v>
      </c>
      <c r="F57" s="10">
        <f t="shared" si="1"/>
        <v>12194</v>
      </c>
      <c r="G57" s="3">
        <f t="shared" si="2"/>
        <v>0.77316713137608661</v>
      </c>
      <c r="H57" s="3">
        <f t="shared" si="3"/>
        <v>0.22683286862391339</v>
      </c>
      <c r="I57" s="10">
        <f>VLOOKUP($A57, Tesla!$A$1:$K$27, 7, FALSE)</f>
        <v>28280</v>
      </c>
      <c r="J57" s="10">
        <f>VLOOKUP($A57, Tesla!$A$1:$K$27, 8, FALSE)</f>
        <v>9855</v>
      </c>
      <c r="K57" s="10">
        <f>VLOOKUP($A57, Tesla!$A$1:$K$27, 9, FALSE)</f>
        <v>2.8696093353627599</v>
      </c>
    </row>
    <row r="58" spans="1:11" x14ac:dyDescent="0.35">
      <c r="A58" t="s">
        <v>56</v>
      </c>
      <c r="B58" s="6">
        <f t="shared" si="9"/>
        <v>2.5000000000000001E-3</v>
      </c>
      <c r="C58" t="s">
        <v>74</v>
      </c>
      <c r="D58" s="10">
        <v>0</v>
      </c>
      <c r="E58" s="10">
        <f>VLOOKUP($A58, Alphabet!$A$1:$F$27, 4, FALSE)</f>
        <v>13932</v>
      </c>
      <c r="F58" s="10">
        <f t="shared" si="1"/>
        <v>13932</v>
      </c>
      <c r="G58" s="3">
        <f t="shared" si="2"/>
        <v>1</v>
      </c>
      <c r="H58" s="3">
        <f t="shared" si="3"/>
        <v>0</v>
      </c>
      <c r="I58" s="10">
        <f>VLOOKUP($A58, Alphabet!$A$1:$J$27, 7, FALSE)</f>
        <v>97072</v>
      </c>
      <c r="J58" s="10">
        <f>VLOOKUP($A58, Alphabet!$A$1:$J$27, 8, FALSE)</f>
        <v>222544</v>
      </c>
      <c r="K58" s="10">
        <f>VLOOKUP($A58, Alphabet!$A$1:$J$27, 9, FALSE)</f>
        <v>0.43619239341433602</v>
      </c>
    </row>
    <row r="59" spans="1:11" x14ac:dyDescent="0.35">
      <c r="A59" t="str">
        <f t="shared" ref="A59:B74" si="11">A58</f>
        <v>2020 - Q4</v>
      </c>
      <c r="B59" s="6">
        <f t="shared" si="9"/>
        <v>2.5000000000000001E-3</v>
      </c>
      <c r="C59" t="s">
        <v>75</v>
      </c>
      <c r="D59" s="10">
        <f>VLOOKUP($A65, Amazon!$A$1:$F$27, 2, FALSE)</f>
        <v>0</v>
      </c>
      <c r="E59" s="10">
        <f>VLOOKUP($A58, Amazon!$A$1:$F$27, 3, FALSE)</f>
        <v>31816</v>
      </c>
      <c r="F59" s="10">
        <f t="shared" si="1"/>
        <v>31816</v>
      </c>
      <c r="G59" s="3">
        <f t="shared" si="2"/>
        <v>1</v>
      </c>
      <c r="H59" s="3">
        <f t="shared" si="3"/>
        <v>0</v>
      </c>
      <c r="I59" s="10">
        <f>VLOOKUP($A59, Amazon!$A$1:$J$27, 7, FALSE)</f>
        <v>227791</v>
      </c>
      <c r="J59" s="10">
        <f>VLOOKUP($A59, Amazon!$A$1:$J$27, 8, FALSE)</f>
        <v>93404</v>
      </c>
      <c r="K59" s="10">
        <f>VLOOKUP($A59, Amazon!$A$1:$J$27, 9, FALSE)</f>
        <v>2.4387713588283155</v>
      </c>
    </row>
    <row r="60" spans="1:11" x14ac:dyDescent="0.35">
      <c r="A60" t="str">
        <f t="shared" si="11"/>
        <v>2020 - Q4</v>
      </c>
      <c r="B60" s="6">
        <f t="shared" si="9"/>
        <v>2.5000000000000001E-3</v>
      </c>
      <c r="C60" t="s">
        <v>76</v>
      </c>
      <c r="D60" s="10">
        <f>VLOOKUP($A58, Apple!$A$1:$G$27, 2, FALSE)</f>
        <v>7762</v>
      </c>
      <c r="E60" s="10">
        <f>VLOOKUP($A58, Apple!$A$1:$G$27, 3, FALSE)</f>
        <v>99281</v>
      </c>
      <c r="F60" s="10">
        <f t="shared" si="1"/>
        <v>107043</v>
      </c>
      <c r="G60" s="3">
        <f t="shared" si="2"/>
        <v>0.92748708462954144</v>
      </c>
      <c r="H60" s="3">
        <f t="shared" si="3"/>
        <v>7.2512915370458605E-2</v>
      </c>
      <c r="I60" s="10">
        <f>VLOOKUP($A60, Apple!$A$1:$K$27, 7, FALSE)</f>
        <v>287830</v>
      </c>
      <c r="J60" s="10">
        <f>VLOOKUP($A60, Apple!$A$1:$K$27, 8, FALSE)</f>
        <v>66224</v>
      </c>
      <c r="K60" s="10">
        <f>VLOOKUP($A60, Apple!$A$1:$K$27, 9, FALSE)</f>
        <v>4.3463094950471124</v>
      </c>
    </row>
    <row r="61" spans="1:11" x14ac:dyDescent="0.35">
      <c r="A61" t="str">
        <f t="shared" si="11"/>
        <v>2020 - Q4</v>
      </c>
      <c r="B61" s="6">
        <f t="shared" si="11"/>
        <v>2.5000000000000001E-3</v>
      </c>
      <c r="C61" t="s">
        <v>77</v>
      </c>
      <c r="D61" s="10">
        <f>VLOOKUP($A58, META!$A$1:$G$27, 2, FALSE)</f>
        <v>0</v>
      </c>
      <c r="E61" s="10">
        <f>VLOOKUP($A58, META!$A$1:$G$27, 3, FALSE)</f>
        <v>0</v>
      </c>
      <c r="F61" s="10">
        <f t="shared" si="1"/>
        <v>0</v>
      </c>
      <c r="G61" s="3" t="s">
        <v>26</v>
      </c>
      <c r="H61" s="3" t="s">
        <v>26</v>
      </c>
      <c r="I61" s="10">
        <f>VLOOKUP($A61, META!$A$1:$K$27, 7, FALSE)</f>
        <v>31026</v>
      </c>
      <c r="J61" s="10">
        <f>VLOOKUP($A61, META!$A$1:$K$27, 8, FALSE)</f>
        <v>128290</v>
      </c>
      <c r="K61" s="10">
        <f>VLOOKUP($A61, META!$A$1:$K$27, 9, FALSE)</f>
        <v>0.24184270013251227</v>
      </c>
    </row>
    <row r="62" spans="1:11" x14ac:dyDescent="0.35">
      <c r="A62" t="str">
        <f t="shared" si="11"/>
        <v>2020 - Q4</v>
      </c>
      <c r="B62" s="6">
        <f t="shared" si="11"/>
        <v>2.5000000000000001E-3</v>
      </c>
      <c r="C62" t="s">
        <v>78</v>
      </c>
      <c r="D62" s="10">
        <f>VLOOKUP($A58, Microsoft!$A$1:$G$27, 2, FALSE)</f>
        <v>0</v>
      </c>
      <c r="E62" s="10">
        <f>VLOOKUP($A58, Microsoft!$A$1:$G$27, 3, FALSE)</f>
        <v>55136</v>
      </c>
      <c r="F62" s="10">
        <f t="shared" si="1"/>
        <v>55136</v>
      </c>
      <c r="G62" s="3">
        <f t="shared" si="2"/>
        <v>1</v>
      </c>
      <c r="H62" s="3">
        <f t="shared" si="3"/>
        <v>0</v>
      </c>
      <c r="I62" s="10">
        <f>VLOOKUP($A62, Microsoft!$A$1:$K$27, 7, FALSE)</f>
        <v>173901</v>
      </c>
      <c r="J62" s="10">
        <f>VLOOKUP($A62, Microsoft!$A$1:$K$27, 8, FALSE)</f>
        <v>130236</v>
      </c>
      <c r="K62" s="10">
        <f>VLOOKUP($A62, Microsoft!$A$1:$K$27, 9, FALSE)</f>
        <v>1.3352759605638993</v>
      </c>
    </row>
    <row r="63" spans="1:11" x14ac:dyDescent="0.35">
      <c r="A63" t="str">
        <f t="shared" si="11"/>
        <v>2020 - Q4</v>
      </c>
      <c r="B63" s="6">
        <f t="shared" si="11"/>
        <v>2.5000000000000001E-3</v>
      </c>
      <c r="C63" t="s">
        <v>79</v>
      </c>
      <c r="D63" s="10">
        <f>VLOOKUP($A58, NVIDIA!$A$1:$G$27, 2, FALSE)</f>
        <v>998</v>
      </c>
      <c r="E63" s="10">
        <f>VLOOKUP($A58, NVIDIA!$A$1:$G$27, 3, FALSE)</f>
        <v>5963</v>
      </c>
      <c r="F63" s="10">
        <f t="shared" si="1"/>
        <v>6961</v>
      </c>
      <c r="G63" s="3">
        <f t="shared" si="2"/>
        <v>0.85662979456974575</v>
      </c>
      <c r="H63" s="3">
        <f t="shared" si="3"/>
        <v>0.14337020543025428</v>
      </c>
      <c r="I63" s="10">
        <f>VLOOKUP($A63, NVIDIA!$A$1:$K$27, 7, FALSE)</f>
        <v>11547</v>
      </c>
      <c r="J63" s="10">
        <f>VLOOKUP($A63, NVIDIA!$A$1:$K$27, 8, FALSE)</f>
        <v>15334</v>
      </c>
      <c r="K63" s="10">
        <f>VLOOKUP($A63, NVIDIA!$A$1:$K$27, 9, FALSE)</f>
        <v>0.75303247684883268</v>
      </c>
    </row>
    <row r="64" spans="1:11" x14ac:dyDescent="0.35">
      <c r="A64" t="str">
        <f t="shared" si="11"/>
        <v>2020 - Q4</v>
      </c>
      <c r="B64" s="6">
        <f t="shared" si="11"/>
        <v>2.5000000000000001E-3</v>
      </c>
      <c r="C64" t="s">
        <v>80</v>
      </c>
      <c r="D64" s="10">
        <f>VLOOKUP($A58, Tesla!$A$1:$G$27, 2, FALSE)</f>
        <v>1758</v>
      </c>
      <c r="E64" s="10">
        <f>VLOOKUP($A58, Tesla!$A$1:$G$27, 3, FALSE)</f>
        <v>8462</v>
      </c>
      <c r="F64" s="10">
        <f t="shared" si="1"/>
        <v>10220</v>
      </c>
      <c r="G64" s="3">
        <f t="shared" si="2"/>
        <v>0.82798434442270064</v>
      </c>
      <c r="H64" s="3">
        <f t="shared" si="3"/>
        <v>0.17201565557729942</v>
      </c>
      <c r="I64" s="10">
        <f>VLOOKUP($A64, Tesla!$A$1:$K$27, 7, FALSE)</f>
        <v>29660</v>
      </c>
      <c r="J64" s="10">
        <f>VLOOKUP($A64, Tesla!$A$1:$K$27, 8, FALSE)</f>
        <v>16031</v>
      </c>
      <c r="K64" s="10">
        <f>VLOOKUP($A64, Tesla!$A$1:$K$27, 9, FALSE)</f>
        <v>1.8501653047221009</v>
      </c>
    </row>
    <row r="65" spans="1:11" x14ac:dyDescent="0.35">
      <c r="A65" t="s">
        <v>57</v>
      </c>
      <c r="B65" s="6">
        <f t="shared" si="11"/>
        <v>2.5000000000000001E-3</v>
      </c>
      <c r="C65" t="s">
        <v>74</v>
      </c>
      <c r="D65" s="10">
        <v>0</v>
      </c>
      <c r="E65" s="10">
        <f>VLOOKUP($A65, Alphabet!$A$1:$F$27, 4, FALSE)</f>
        <v>13887</v>
      </c>
      <c r="F65" s="10">
        <f t="shared" si="1"/>
        <v>13887</v>
      </c>
      <c r="G65" s="3">
        <f t="shared" si="2"/>
        <v>1</v>
      </c>
      <c r="H65" s="3">
        <f t="shared" si="3"/>
        <v>0</v>
      </c>
      <c r="I65" s="10">
        <f>VLOOKUP($A65, Alphabet!$A$1:$J$27, 7, FALSE)</f>
        <v>97082</v>
      </c>
      <c r="J65" s="10">
        <f>VLOOKUP($A65, Alphabet!$A$1:$J$27, 8, FALSE)</f>
        <v>230013</v>
      </c>
      <c r="K65" s="10">
        <f>VLOOKUP($A65, Alphabet!$A$1:$J$27, 9, FALSE)</f>
        <v>0.42207179594196848</v>
      </c>
    </row>
    <row r="66" spans="1:11" x14ac:dyDescent="0.35">
      <c r="A66" t="str">
        <f t="shared" ref="A66:A71" si="12">A65</f>
        <v>2021 - Q1</v>
      </c>
      <c r="B66" s="6">
        <f t="shared" si="11"/>
        <v>2.5000000000000001E-3</v>
      </c>
      <c r="C66" t="s">
        <v>75</v>
      </c>
      <c r="D66" s="10">
        <f>VLOOKUP($A72, Amazon!$A$1:$F$27, 2, FALSE)</f>
        <v>0</v>
      </c>
      <c r="E66" s="10">
        <f>VLOOKUP($A65, Amazon!$A$1:$F$27, 3, FALSE)</f>
        <v>31868</v>
      </c>
      <c r="F66" s="10">
        <f t="shared" si="1"/>
        <v>31868</v>
      </c>
      <c r="G66" s="3">
        <f t="shared" si="2"/>
        <v>1</v>
      </c>
      <c r="H66" s="3">
        <f t="shared" si="3"/>
        <v>0</v>
      </c>
      <c r="I66" s="10">
        <f>VLOOKUP($A66, Amazon!$A$1:$J$27, 7, FALSE)</f>
        <v>219757</v>
      </c>
      <c r="J66" s="10">
        <f>VLOOKUP($A66, Amazon!$A$1:$J$27, 8, FALSE)</f>
        <v>103320</v>
      </c>
      <c r="K66" s="10">
        <f>VLOOKUP($A66, Amazon!$A$1:$J$27, 9, FALSE)</f>
        <v>2.1269550909794814</v>
      </c>
    </row>
    <row r="67" spans="1:11" x14ac:dyDescent="0.35">
      <c r="A67" t="str">
        <f t="shared" si="12"/>
        <v>2021 - Q1</v>
      </c>
      <c r="B67" s="6">
        <f t="shared" si="11"/>
        <v>2.5000000000000001E-3</v>
      </c>
      <c r="C67" t="s">
        <v>76</v>
      </c>
      <c r="D67" s="10">
        <f>VLOOKUP($A65, Apple!$A$1:$G$27, 2, FALSE)</f>
        <v>8003</v>
      </c>
      <c r="E67" s="10">
        <f>VLOOKUP($A65, Apple!$A$1:$G$27, 3, FALSE)</f>
        <v>108642</v>
      </c>
      <c r="F67" s="10">
        <f t="shared" ref="F67:F130" si="13">SUM(D67:E67)</f>
        <v>116645</v>
      </c>
      <c r="G67" s="3">
        <f t="shared" ref="G67:G130" si="14">$E67/$F67</f>
        <v>0.93139011530712845</v>
      </c>
      <c r="H67" s="3">
        <f t="shared" ref="H67:H130" si="15">$D67/$F67</f>
        <v>6.8609884692871534E-2</v>
      </c>
      <c r="I67" s="10">
        <f>VLOOKUP($A67, Apple!$A$1:$K$27, 7, FALSE)</f>
        <v>267980</v>
      </c>
      <c r="J67" s="10">
        <f>VLOOKUP($A67, Apple!$A$1:$K$27, 8, FALSE)</f>
        <v>69178</v>
      </c>
      <c r="K67" s="10">
        <f>VLOOKUP($A67, Apple!$A$1:$K$27, 9, FALSE)</f>
        <v>3.873774899534534</v>
      </c>
    </row>
    <row r="68" spans="1:11" x14ac:dyDescent="0.35">
      <c r="A68" t="str">
        <f t="shared" si="12"/>
        <v>2021 - Q1</v>
      </c>
      <c r="B68" s="6">
        <f t="shared" si="11"/>
        <v>2.5000000000000001E-3</v>
      </c>
      <c r="C68" t="s">
        <v>77</v>
      </c>
      <c r="D68" s="10">
        <f>VLOOKUP($A65, META!$A$1:$G$27, 2, FALSE)</f>
        <v>0</v>
      </c>
      <c r="E68" s="10">
        <f>VLOOKUP($A65, META!$A$1:$G$27, 3, FALSE)</f>
        <v>0</v>
      </c>
      <c r="F68" s="10">
        <f t="shared" si="13"/>
        <v>0</v>
      </c>
      <c r="G68" s="3" t="s">
        <v>26</v>
      </c>
      <c r="H68" s="3" t="s">
        <v>26</v>
      </c>
      <c r="I68" s="10">
        <f>VLOOKUP($A68, META!$A$1:$K$27, 7, FALSE)</f>
        <v>29866</v>
      </c>
      <c r="J68" s="10">
        <f>VLOOKUP($A68, META!$A$1:$K$27, 8, FALSE)</f>
        <v>133657</v>
      </c>
      <c r="K68" s="10">
        <f>VLOOKUP($A68, META!$A$1:$K$27, 9, FALSE)</f>
        <v>0.2234525688890219</v>
      </c>
    </row>
    <row r="69" spans="1:11" x14ac:dyDescent="0.35">
      <c r="A69" t="str">
        <f t="shared" si="12"/>
        <v>2021 - Q1</v>
      </c>
      <c r="B69" s="6">
        <f t="shared" si="11"/>
        <v>2.5000000000000001E-3</v>
      </c>
      <c r="C69" t="s">
        <v>78</v>
      </c>
      <c r="D69" s="10">
        <f>VLOOKUP($A65, Microsoft!$A$1:$G$27, 2, FALSE)</f>
        <v>0</v>
      </c>
      <c r="E69" s="10">
        <f>VLOOKUP($A65, Microsoft!$A$1:$G$27, 3, FALSE)</f>
        <v>50007</v>
      </c>
      <c r="F69" s="10">
        <f t="shared" si="13"/>
        <v>50007</v>
      </c>
      <c r="G69" s="3">
        <f t="shared" si="14"/>
        <v>1</v>
      </c>
      <c r="H69" s="3">
        <f t="shared" si="15"/>
        <v>0</v>
      </c>
      <c r="I69" s="10">
        <f>VLOOKUP($A69, Microsoft!$A$1:$K$27, 7, FALSE)</f>
        <v>174374</v>
      </c>
      <c r="J69" s="10">
        <f>VLOOKUP($A69, Microsoft!$A$1:$K$27, 8, FALSE)</f>
        <v>134505</v>
      </c>
      <c r="K69" s="10">
        <f>VLOOKUP($A69, Microsoft!$A$1:$K$27, 9, FALSE)</f>
        <v>1.2964127727593771</v>
      </c>
    </row>
    <row r="70" spans="1:11" x14ac:dyDescent="0.35">
      <c r="A70" t="str">
        <f t="shared" si="12"/>
        <v>2021 - Q1</v>
      </c>
      <c r="B70" s="6">
        <f t="shared" si="11"/>
        <v>2.5000000000000001E-3</v>
      </c>
      <c r="C70" t="s">
        <v>79</v>
      </c>
      <c r="D70" s="10">
        <f>VLOOKUP($A65, NVIDIA!$A$1:$G$27, 2, FALSE)</f>
        <v>999</v>
      </c>
      <c r="E70" s="10">
        <f>VLOOKUP($A65, NVIDIA!$A$1:$G$27, 3, FALSE)</f>
        <v>5964</v>
      </c>
      <c r="F70" s="10">
        <f t="shared" si="13"/>
        <v>6963</v>
      </c>
      <c r="G70" s="3">
        <f t="shared" si="14"/>
        <v>0.85652735889702714</v>
      </c>
      <c r="H70" s="3">
        <f t="shared" si="15"/>
        <v>0.14347264110297286</v>
      </c>
      <c r="I70" s="10">
        <f>VLOOKUP($A70, NVIDIA!$A$1:$K$27, 7, FALSE)</f>
        <v>11898</v>
      </c>
      <c r="J70" s="10">
        <f>VLOOKUP($A70, NVIDIA!$A$1:$K$27, 8, FALSE)</f>
        <v>16893</v>
      </c>
      <c r="K70" s="10">
        <f>VLOOKUP($A70, NVIDIA!$A$1:$K$27, 9, FALSE)</f>
        <v>0.7043153969099627</v>
      </c>
    </row>
    <row r="71" spans="1:11" x14ac:dyDescent="0.35">
      <c r="A71" t="str">
        <f t="shared" si="12"/>
        <v>2021 - Q1</v>
      </c>
      <c r="B71" s="6">
        <f t="shared" si="11"/>
        <v>2.5000000000000001E-3</v>
      </c>
      <c r="C71" t="s">
        <v>80</v>
      </c>
      <c r="D71" s="10">
        <f>VLOOKUP($A65, Tesla!$A$1:$G$27, 2, FALSE)</f>
        <v>1415</v>
      </c>
      <c r="E71" s="10">
        <f>VLOOKUP($A65, Tesla!$A$1:$G$27, 3, FALSE)</f>
        <v>8019</v>
      </c>
      <c r="F71" s="10">
        <f t="shared" si="13"/>
        <v>9434</v>
      </c>
      <c r="G71" s="3">
        <f t="shared" si="14"/>
        <v>0.8500105999576002</v>
      </c>
      <c r="H71" s="3">
        <f t="shared" si="15"/>
        <v>0.14998940004239983</v>
      </c>
      <c r="I71" s="10">
        <f>VLOOKUP($A71, Tesla!$A$1:$K$27, 7, FALSE)</f>
        <v>29923</v>
      </c>
      <c r="J71" s="10">
        <f>VLOOKUP($A71, Tesla!$A$1:$K$27, 8, FALSE)</f>
        <v>22225</v>
      </c>
      <c r="K71" s="10">
        <f>VLOOKUP($A71, Tesla!$A$1:$K$27, 9, FALSE)</f>
        <v>1.3463667041619798</v>
      </c>
    </row>
    <row r="72" spans="1:11" x14ac:dyDescent="0.35">
      <c r="A72" t="s">
        <v>49</v>
      </c>
      <c r="B72" s="6">
        <f t="shared" si="11"/>
        <v>2.5000000000000001E-3</v>
      </c>
      <c r="C72" t="s">
        <v>74</v>
      </c>
      <c r="D72" s="10">
        <v>0</v>
      </c>
      <c r="E72" s="10">
        <f>VLOOKUP($A72, Alphabet!$A$1:$F$27, 4, FALSE)</f>
        <v>14328</v>
      </c>
      <c r="F72" s="10">
        <f t="shared" si="13"/>
        <v>14328</v>
      </c>
      <c r="G72" s="3">
        <f t="shared" si="14"/>
        <v>1</v>
      </c>
      <c r="H72" s="3">
        <f t="shared" si="15"/>
        <v>0</v>
      </c>
      <c r="I72" s="10">
        <f>VLOOKUP($A72, Alphabet!$A$1:$J$27, 7, FALSE)</f>
        <v>97822</v>
      </c>
      <c r="J72" s="10">
        <f>VLOOKUP($A72, Alphabet!$A$1:$J$27, 8, FALSE)</f>
        <v>237565</v>
      </c>
      <c r="K72" s="10">
        <f>VLOOKUP($A72, Alphabet!$A$1:$J$27, 9, FALSE)</f>
        <v>0.41176941047713256</v>
      </c>
    </row>
    <row r="73" spans="1:11" x14ac:dyDescent="0.35">
      <c r="A73" t="str">
        <f t="shared" ref="A73:B85" si="16">A72</f>
        <v>2021 - Q2</v>
      </c>
      <c r="B73" s="6">
        <f t="shared" si="11"/>
        <v>2.5000000000000001E-3</v>
      </c>
      <c r="C73" t="s">
        <v>75</v>
      </c>
      <c r="D73" s="10">
        <f>VLOOKUP($A79, Amazon!$A$1:$F$27, 2, FALSE)</f>
        <v>0</v>
      </c>
      <c r="E73" s="10">
        <f>VLOOKUP($A72, Amazon!$A$1:$F$27, 3, FALSE)</f>
        <v>50279</v>
      </c>
      <c r="F73" s="10">
        <f t="shared" si="13"/>
        <v>50279</v>
      </c>
      <c r="G73" s="3">
        <f t="shared" si="14"/>
        <v>1</v>
      </c>
      <c r="H73" s="3">
        <f t="shared" si="15"/>
        <v>0</v>
      </c>
      <c r="I73" s="10">
        <f>VLOOKUP($A73, Amazon!$A$1:$J$27, 7, FALSE)</f>
        <v>245516</v>
      </c>
      <c r="J73" s="10">
        <f>VLOOKUP($A73, Amazon!$A$1:$J$27, 8, FALSE)</f>
        <v>114803</v>
      </c>
      <c r="K73" s="10">
        <f>VLOOKUP($A73, Amazon!$A$1:$J$27, 9, FALSE)</f>
        <v>2.1385852286090086</v>
      </c>
    </row>
    <row r="74" spans="1:11" x14ac:dyDescent="0.35">
      <c r="A74" t="str">
        <f t="shared" si="16"/>
        <v>2021 - Q2</v>
      </c>
      <c r="B74" s="6">
        <f t="shared" si="11"/>
        <v>2.5000000000000001E-3</v>
      </c>
      <c r="C74" t="s">
        <v>76</v>
      </c>
      <c r="D74" s="10">
        <f>VLOOKUP($A72, Apple!$A$1:$G$27, 2, FALSE)</f>
        <v>8039</v>
      </c>
      <c r="E74" s="10">
        <f>VLOOKUP($A72, Apple!$A$1:$G$27, 3, FALSE)</f>
        <v>105752</v>
      </c>
      <c r="F74" s="10">
        <f t="shared" si="13"/>
        <v>113791</v>
      </c>
      <c r="G74" s="3">
        <f t="shared" si="14"/>
        <v>0.92935293652397821</v>
      </c>
      <c r="H74" s="3">
        <f t="shared" si="15"/>
        <v>7.0647063476021829E-2</v>
      </c>
      <c r="I74" s="10">
        <f>VLOOKUP($A74, Apple!$A$1:$K$27, 7, FALSE)</f>
        <v>265560</v>
      </c>
      <c r="J74" s="10">
        <f>VLOOKUP($A74, Apple!$A$1:$K$27, 8, FALSE)</f>
        <v>64280</v>
      </c>
      <c r="K74" s="10">
        <f>VLOOKUP($A74, Apple!$A$1:$K$27, 9, FALSE)</f>
        <v>4.1313005600497821</v>
      </c>
    </row>
    <row r="75" spans="1:11" x14ac:dyDescent="0.35">
      <c r="A75" t="str">
        <f t="shared" si="16"/>
        <v>2021 - Q2</v>
      </c>
      <c r="B75" s="6">
        <f t="shared" si="16"/>
        <v>2.5000000000000001E-3</v>
      </c>
      <c r="C75" t="s">
        <v>77</v>
      </c>
      <c r="D75" s="10">
        <f>VLOOKUP($A72, META!$A$1:$G$27, 2, FALSE)</f>
        <v>0</v>
      </c>
      <c r="E75" s="10">
        <f>VLOOKUP($A72, META!$A$1:$G$27, 3, FALSE)</f>
        <v>0</v>
      </c>
      <c r="F75" s="10">
        <f t="shared" si="13"/>
        <v>0</v>
      </c>
      <c r="G75" s="3" t="s">
        <v>26</v>
      </c>
      <c r="H75" s="3" t="s">
        <v>26</v>
      </c>
      <c r="I75" s="10">
        <f>VLOOKUP($A75, META!$A$1:$K$27, 7, FALSE)</f>
        <v>32382</v>
      </c>
      <c r="J75" s="10">
        <f>VLOOKUP($A75, META!$A$1:$K$27, 8, FALSE)</f>
        <v>138227</v>
      </c>
      <c r="K75" s="10">
        <f>VLOOKUP($A75, META!$A$1:$K$27, 9, FALSE)</f>
        <v>0.23426682196676482</v>
      </c>
    </row>
    <row r="76" spans="1:11" x14ac:dyDescent="0.35">
      <c r="A76" t="str">
        <f t="shared" si="16"/>
        <v>2021 - Q2</v>
      </c>
      <c r="B76" s="6">
        <f t="shared" si="16"/>
        <v>2.5000000000000001E-3</v>
      </c>
      <c r="C76" t="s">
        <v>78</v>
      </c>
      <c r="D76" s="10">
        <f>VLOOKUP($A72, Microsoft!$A$1:$G$27, 2, FALSE)</f>
        <v>0</v>
      </c>
      <c r="E76" s="10">
        <f>VLOOKUP($A72, Microsoft!$A$1:$G$27, 3, FALSE)</f>
        <v>50074</v>
      </c>
      <c r="F76" s="10">
        <f t="shared" si="13"/>
        <v>50074</v>
      </c>
      <c r="G76" s="3">
        <f t="shared" si="14"/>
        <v>1</v>
      </c>
      <c r="H76" s="3">
        <f t="shared" si="15"/>
        <v>0</v>
      </c>
      <c r="I76" s="10">
        <f>VLOOKUP($A76, Microsoft!$A$1:$K$27, 7, FALSE)</f>
        <v>191791</v>
      </c>
      <c r="J76" s="10">
        <f>VLOOKUP($A76, Microsoft!$A$1:$K$27, 8, FALSE)</f>
        <v>141988</v>
      </c>
      <c r="K76" s="10">
        <f>VLOOKUP($A76, Microsoft!$A$1:$K$27, 9, FALSE)</f>
        <v>1.3507549933797223</v>
      </c>
    </row>
    <row r="77" spans="1:11" x14ac:dyDescent="0.35">
      <c r="A77" t="str">
        <f t="shared" si="16"/>
        <v>2021 - Q2</v>
      </c>
      <c r="B77" s="6">
        <f t="shared" si="16"/>
        <v>2.5000000000000001E-3</v>
      </c>
      <c r="C77" t="s">
        <v>79</v>
      </c>
      <c r="D77" s="10">
        <f>VLOOKUP($A72, NVIDIA!$A$1:$G$27, 2, FALSE)</f>
        <v>1000</v>
      </c>
      <c r="E77" s="10">
        <f>VLOOKUP($A72, NVIDIA!$A$1:$G$27, 3, FALSE)</f>
        <v>10943</v>
      </c>
      <c r="F77" s="10">
        <f t="shared" si="13"/>
        <v>11943</v>
      </c>
      <c r="G77" s="3">
        <f t="shared" si="14"/>
        <v>0.91626894415138571</v>
      </c>
      <c r="H77" s="3">
        <f t="shared" si="15"/>
        <v>8.3731055848614247E-2</v>
      </c>
      <c r="I77" s="10">
        <f>VLOOKUP($A77, NVIDIA!$A$1:$K$27, 7, FALSE)</f>
        <v>12022</v>
      </c>
      <c r="J77" s="10">
        <f>VLOOKUP($A77, NVIDIA!$A$1:$K$27, 8, FALSE)</f>
        <v>18774</v>
      </c>
      <c r="K77" s="10">
        <f>VLOOKUP($A77, NVIDIA!$A$1:$K$27, 9, FALSE)</f>
        <v>0.64035368062213704</v>
      </c>
    </row>
    <row r="78" spans="1:11" x14ac:dyDescent="0.35">
      <c r="A78" t="str">
        <f t="shared" si="16"/>
        <v>2021 - Q2</v>
      </c>
      <c r="B78" s="6">
        <f t="shared" si="16"/>
        <v>2.5000000000000001E-3</v>
      </c>
      <c r="C78" t="s">
        <v>80</v>
      </c>
      <c r="D78" s="10">
        <f>VLOOKUP($A72, Tesla!$A$1:$G$27, 2, FALSE)</f>
        <v>1082</v>
      </c>
      <c r="E78" s="10">
        <f>VLOOKUP($A72, Tesla!$A$1:$G$27, 3, FALSE)</f>
        <v>6878</v>
      </c>
      <c r="F78" s="10">
        <f t="shared" si="13"/>
        <v>7960</v>
      </c>
      <c r="G78" s="3">
        <f t="shared" si="14"/>
        <v>0.86407035175879399</v>
      </c>
      <c r="H78" s="3">
        <f t="shared" si="15"/>
        <v>0.13592964824120604</v>
      </c>
      <c r="I78" s="10">
        <f>VLOOKUP($A78, Tesla!$A$1:$K$27, 7, FALSE)</f>
        <v>29955</v>
      </c>
      <c r="J78" s="10">
        <f>VLOOKUP($A78, Tesla!$A$1:$K$27, 8, FALSE)</f>
        <v>23017</v>
      </c>
      <c r="K78" s="10">
        <f>VLOOKUP($A78, Tesla!$A$1:$K$27, 9, FALSE)</f>
        <v>1.301429378285615</v>
      </c>
    </row>
    <row r="79" spans="1:11" x14ac:dyDescent="0.35">
      <c r="A79" t="s">
        <v>58</v>
      </c>
      <c r="B79" s="6">
        <f t="shared" si="16"/>
        <v>2.5000000000000001E-3</v>
      </c>
      <c r="C79" t="s">
        <v>74</v>
      </c>
      <c r="D79" s="10">
        <v>0</v>
      </c>
      <c r="E79" s="10">
        <f>VLOOKUP($A79, Alphabet!$A$1:$F$27, 4, FALSE)</f>
        <v>14288</v>
      </c>
      <c r="F79" s="10">
        <f t="shared" si="13"/>
        <v>14288</v>
      </c>
      <c r="G79" s="3">
        <f t="shared" si="14"/>
        <v>1</v>
      </c>
      <c r="H79" s="3">
        <f t="shared" si="15"/>
        <v>0</v>
      </c>
      <c r="I79" s="10">
        <f>VLOOKUP($A79, Alphabet!$A$1:$J$27, 7, FALSE)</f>
        <v>102836</v>
      </c>
      <c r="J79" s="10">
        <f>VLOOKUP($A79, Alphabet!$A$1:$J$27, 8, FALSE)</f>
        <v>244567</v>
      </c>
      <c r="K79" s="10">
        <f>VLOOKUP($A79, Alphabet!$A$1:$J$27, 9, FALSE)</f>
        <v>0.42048191293183462</v>
      </c>
    </row>
    <row r="80" spans="1:11" x14ac:dyDescent="0.35">
      <c r="A80" t="str">
        <f t="shared" ref="A80:A85" si="17">A79</f>
        <v>2021 - Q3</v>
      </c>
      <c r="B80" s="6">
        <f t="shared" si="16"/>
        <v>2.5000000000000001E-3</v>
      </c>
      <c r="C80" t="s">
        <v>75</v>
      </c>
      <c r="D80" s="10">
        <f>VLOOKUP($A86, Amazon!$A$1:$F$27, 2, FALSE)</f>
        <v>0</v>
      </c>
      <c r="E80" s="10">
        <f>VLOOKUP($A79, Amazon!$A$1:$F$27, 3, FALSE)</f>
        <v>50055</v>
      </c>
      <c r="F80" s="10">
        <f t="shared" si="13"/>
        <v>50055</v>
      </c>
      <c r="G80" s="3">
        <f t="shared" si="14"/>
        <v>1</v>
      </c>
      <c r="H80" s="3">
        <f t="shared" si="15"/>
        <v>0</v>
      </c>
      <c r="I80" s="10">
        <f>VLOOKUP($A80, Amazon!$A$1:$J$27, 7, FALSE)</f>
        <v>261842</v>
      </c>
      <c r="J80" s="10">
        <f>VLOOKUP($A80, Amazon!$A$1:$J$27, 8, FALSE)</f>
        <v>120564</v>
      </c>
      <c r="K80" s="10">
        <f>VLOOKUP($A80, Amazon!$A$1:$J$27, 9, FALSE)</f>
        <v>2.1718091635977572</v>
      </c>
    </row>
    <row r="81" spans="1:11" x14ac:dyDescent="0.35">
      <c r="A81" t="str">
        <f t="shared" si="17"/>
        <v>2021 - Q3</v>
      </c>
      <c r="B81" s="6">
        <f t="shared" si="16"/>
        <v>2.5000000000000001E-3</v>
      </c>
      <c r="C81" t="s">
        <v>76</v>
      </c>
      <c r="D81" s="10">
        <f>VLOOKUP($A79, Apple!$A$1:$G$27, 2, FALSE)</f>
        <v>9613</v>
      </c>
      <c r="E81" s="10">
        <f>VLOOKUP($A79, Apple!$A$1:$G$27, 3, FALSE)</f>
        <v>109106</v>
      </c>
      <c r="F81" s="10">
        <f t="shared" si="13"/>
        <v>118719</v>
      </c>
      <c r="G81" s="3">
        <f t="shared" si="14"/>
        <v>0.91902728291174962</v>
      </c>
      <c r="H81" s="3">
        <f t="shared" si="15"/>
        <v>8.0972717088250407E-2</v>
      </c>
      <c r="I81" s="10">
        <f>VLOOKUP($A81, Apple!$A$1:$K$27, 7, FALSE)</f>
        <v>287912</v>
      </c>
      <c r="J81" s="10">
        <f>VLOOKUP($A81, Apple!$A$1:$K$27, 8, FALSE)</f>
        <v>63090</v>
      </c>
      <c r="K81" s="10">
        <f>VLOOKUP($A81, Apple!$A$1:$K$27, 9, FALSE)</f>
        <v>4.5635124425423994</v>
      </c>
    </row>
    <row r="82" spans="1:11" x14ac:dyDescent="0.35">
      <c r="A82" t="str">
        <f t="shared" si="17"/>
        <v>2021 - Q3</v>
      </c>
      <c r="B82" s="6">
        <f t="shared" si="16"/>
        <v>2.5000000000000001E-3</v>
      </c>
      <c r="C82" t="s">
        <v>77</v>
      </c>
      <c r="D82" s="10">
        <f>VLOOKUP($A79, META!$A$1:$G$27, 2, FALSE)</f>
        <v>0</v>
      </c>
      <c r="E82" s="10">
        <f>VLOOKUP($A79, META!$A$1:$G$27, 3, FALSE)</f>
        <v>0</v>
      </c>
      <c r="F82" s="10">
        <f t="shared" si="13"/>
        <v>0</v>
      </c>
      <c r="G82" s="3" t="s">
        <v>26</v>
      </c>
      <c r="H82" s="3" t="s">
        <v>26</v>
      </c>
      <c r="I82" s="10">
        <f>VLOOKUP($A82, META!$A$1:$K$27, 7, FALSE)</f>
        <v>36225</v>
      </c>
      <c r="J82" s="10">
        <f>VLOOKUP($A82, META!$A$1:$K$27, 8, FALSE)</f>
        <v>133360</v>
      </c>
      <c r="K82" s="10">
        <f>VLOOKUP($A82, META!$A$1:$K$27, 9, FALSE)</f>
        <v>0.27163317336532694</v>
      </c>
    </row>
    <row r="83" spans="1:11" x14ac:dyDescent="0.35">
      <c r="A83" t="str">
        <f t="shared" si="17"/>
        <v>2021 - Q3</v>
      </c>
      <c r="B83" s="6">
        <f t="shared" si="16"/>
        <v>2.5000000000000001E-3</v>
      </c>
      <c r="C83" t="s">
        <v>78</v>
      </c>
      <c r="D83" s="10">
        <f>VLOOKUP($A79, Microsoft!$A$1:$G$27, 2, FALSE)</f>
        <v>0</v>
      </c>
      <c r="E83" s="10">
        <f>VLOOKUP($A79, Microsoft!$A$1:$G$27, 3, FALSE)</f>
        <v>50039</v>
      </c>
      <c r="F83" s="10">
        <f t="shared" si="13"/>
        <v>50039</v>
      </c>
      <c r="G83" s="3">
        <f t="shared" si="14"/>
        <v>1</v>
      </c>
      <c r="H83" s="3">
        <f t="shared" si="15"/>
        <v>0</v>
      </c>
      <c r="I83" s="10">
        <f>VLOOKUP($A83, Microsoft!$A$1:$K$27, 7, FALSE)</f>
        <v>183440</v>
      </c>
      <c r="J83" s="10">
        <f>VLOOKUP($A83, Microsoft!$A$1:$K$27, 8, FALSE)</f>
        <v>151978</v>
      </c>
      <c r="K83" s="10">
        <f>VLOOKUP($A83, Microsoft!$A$1:$K$27, 9, FALSE)</f>
        <v>1.2070168050638908</v>
      </c>
    </row>
    <row r="84" spans="1:11" x14ac:dyDescent="0.35">
      <c r="A84" t="str">
        <f t="shared" si="17"/>
        <v>2021 - Q3</v>
      </c>
      <c r="B84" s="6">
        <f t="shared" si="16"/>
        <v>2.5000000000000001E-3</v>
      </c>
      <c r="C84" t="s">
        <v>79</v>
      </c>
      <c r="D84" s="10">
        <f>VLOOKUP($A79, NVIDIA!$A$1:$G$27, 2, FALSE)</f>
        <v>0</v>
      </c>
      <c r="E84" s="10">
        <f>VLOOKUP($A79, NVIDIA!$A$1:$G$27, 3, FALSE)</f>
        <v>10944</v>
      </c>
      <c r="F84" s="10">
        <f t="shared" si="13"/>
        <v>10944</v>
      </c>
      <c r="G84" s="3">
        <f t="shared" si="14"/>
        <v>1</v>
      </c>
      <c r="H84" s="3">
        <f t="shared" si="15"/>
        <v>0</v>
      </c>
      <c r="I84" s="10">
        <f>VLOOKUP($A84, NVIDIA!$A$1:$K$27, 7, FALSE)</f>
        <v>17503</v>
      </c>
      <c r="J84" s="10">
        <f>VLOOKUP($A84, NVIDIA!$A$1:$K$27, 8, FALSE)</f>
        <v>21147</v>
      </c>
      <c r="K84" s="10">
        <f>VLOOKUP($A84, NVIDIA!$A$1:$K$27, 9, FALSE)</f>
        <v>0.8276824135811226</v>
      </c>
    </row>
    <row r="85" spans="1:11" x14ac:dyDescent="0.35">
      <c r="A85" t="str">
        <f t="shared" si="17"/>
        <v>2021 - Q3</v>
      </c>
      <c r="B85" s="6">
        <f t="shared" si="16"/>
        <v>2.5000000000000001E-3</v>
      </c>
      <c r="C85" t="s">
        <v>80</v>
      </c>
      <c r="D85" s="10">
        <f>VLOOKUP($A79, Tesla!$A$1:$G$27, 2, FALSE)</f>
        <v>1207</v>
      </c>
      <c r="E85" s="10">
        <f>VLOOKUP($A79, Tesla!$A$1:$G$27, 3, FALSE)</f>
        <v>5439</v>
      </c>
      <c r="F85" s="10">
        <f t="shared" si="13"/>
        <v>6646</v>
      </c>
      <c r="G85" s="3">
        <f t="shared" si="14"/>
        <v>0.81838699969906714</v>
      </c>
      <c r="H85" s="3">
        <f t="shared" si="15"/>
        <v>0.18161300030093289</v>
      </c>
      <c r="I85" s="10">
        <f>VLOOKUP($A85, Tesla!$A$1:$K$27, 7, FALSE)</f>
        <v>30342</v>
      </c>
      <c r="J85" s="10">
        <f>VLOOKUP($A85, Tesla!$A$1:$K$27, 8, FALSE)</f>
        <v>24804</v>
      </c>
      <c r="K85" s="10">
        <f>VLOOKUP($A85, Tesla!$A$1:$K$27, 9, FALSE)</f>
        <v>1.2232704402515724</v>
      </c>
    </row>
    <row r="86" spans="1:11" x14ac:dyDescent="0.35">
      <c r="A86" t="s">
        <v>59</v>
      </c>
      <c r="B86" s="6">
        <v>5.0000000000000001E-3</v>
      </c>
      <c r="C86" t="s">
        <v>74</v>
      </c>
      <c r="D86" s="10">
        <v>0</v>
      </c>
      <c r="E86" s="10">
        <f>VLOOKUP($A86, Alphabet!$A$1:$F$27, 4, FALSE)</f>
        <v>14817</v>
      </c>
      <c r="F86" s="10">
        <f t="shared" si="13"/>
        <v>14817</v>
      </c>
      <c r="G86" s="3">
        <f t="shared" si="14"/>
        <v>1</v>
      </c>
      <c r="H86" s="3">
        <f t="shared" si="15"/>
        <v>0</v>
      </c>
      <c r="I86" s="10">
        <f>VLOOKUP($A86, Alphabet!$A$1:$J$27, 7, FALSE)</f>
        <v>107633</v>
      </c>
      <c r="J86" s="10">
        <f>VLOOKUP($A86, Alphabet!$A$1:$J$27, 8, FALSE)</f>
        <v>251635</v>
      </c>
      <c r="K86" s="10">
        <f>VLOOKUP($A86, Alphabet!$A$1:$J$27, 9, FALSE)</f>
        <v>0.42773461561388521</v>
      </c>
    </row>
    <row r="87" spans="1:11" x14ac:dyDescent="0.35">
      <c r="A87" t="str">
        <f t="shared" ref="A87:B92" si="18">A86</f>
        <v>2021 - Q4</v>
      </c>
      <c r="B87" s="6">
        <f t="shared" si="18"/>
        <v>5.0000000000000001E-3</v>
      </c>
      <c r="C87" t="s">
        <v>75</v>
      </c>
      <c r="D87" s="10">
        <f>VLOOKUP($A93, Amazon!$A$1:$F$27, 2, FALSE)</f>
        <v>0</v>
      </c>
      <c r="E87" s="10">
        <f>VLOOKUP($A86, Amazon!$A$1:$F$27, 3, FALSE)</f>
        <v>48744</v>
      </c>
      <c r="F87" s="10">
        <f t="shared" si="13"/>
        <v>48744</v>
      </c>
      <c r="G87" s="3">
        <f t="shared" si="14"/>
        <v>1</v>
      </c>
      <c r="H87" s="3">
        <f t="shared" si="15"/>
        <v>0</v>
      </c>
      <c r="I87" s="10">
        <f>VLOOKUP($A87, Amazon!$A$1:$J$27, 7, FALSE)</f>
        <v>282304</v>
      </c>
      <c r="J87" s="10">
        <f>VLOOKUP($A87, Amazon!$A$1:$J$27, 8, FALSE)</f>
        <v>138245</v>
      </c>
      <c r="K87" s="10">
        <f>VLOOKUP($A87, Amazon!$A$1:$J$27, 9, FALSE)</f>
        <v>2.0420557705522802</v>
      </c>
    </row>
    <row r="88" spans="1:11" x14ac:dyDescent="0.35">
      <c r="A88" t="str">
        <f t="shared" si="18"/>
        <v>2021 - Q4</v>
      </c>
      <c r="B88" s="6">
        <f t="shared" si="18"/>
        <v>5.0000000000000001E-3</v>
      </c>
      <c r="C88" t="s">
        <v>76</v>
      </c>
      <c r="D88" s="10">
        <f>VLOOKUP($A86, Apple!$A$1:$G$27, 2, FALSE)</f>
        <v>11169</v>
      </c>
      <c r="E88" s="10">
        <f>VLOOKUP($A86, Apple!$A$1:$G$27, 3, FALSE)</f>
        <v>106629</v>
      </c>
      <c r="F88" s="10">
        <f t="shared" si="13"/>
        <v>117798</v>
      </c>
      <c r="G88" s="3">
        <f t="shared" si="14"/>
        <v>0.90518514745581424</v>
      </c>
      <c r="H88" s="3">
        <f t="shared" si="15"/>
        <v>9.4814852544185813E-2</v>
      </c>
      <c r="I88" s="10">
        <f>VLOOKUP($A88, Apple!$A$1:$K$27, 7, FALSE)</f>
        <v>309259</v>
      </c>
      <c r="J88" s="10">
        <f>VLOOKUP($A88, Apple!$A$1:$K$27, 8, FALSE)</f>
        <v>71932</v>
      </c>
      <c r="K88" s="10">
        <f>VLOOKUP($A88, Apple!$A$1:$K$27, 9, FALSE)</f>
        <v>4.2993243618973471</v>
      </c>
    </row>
    <row r="89" spans="1:11" x14ac:dyDescent="0.35">
      <c r="A89" t="str">
        <f t="shared" si="18"/>
        <v>2021 - Q4</v>
      </c>
      <c r="B89" s="6">
        <f t="shared" si="18"/>
        <v>5.0000000000000001E-3</v>
      </c>
      <c r="C89" t="s">
        <v>77</v>
      </c>
      <c r="D89" s="10">
        <f>VLOOKUP($A86, META!$A$1:$G$27, 2, FALSE)</f>
        <v>0</v>
      </c>
      <c r="E89" s="10">
        <f>VLOOKUP($A86, META!$A$1:$G$27, 3, FALSE)</f>
        <v>0</v>
      </c>
      <c r="F89" s="10">
        <f t="shared" si="13"/>
        <v>0</v>
      </c>
      <c r="G89" s="3" t="s">
        <v>26</v>
      </c>
      <c r="H89" s="3" t="s">
        <v>26</v>
      </c>
      <c r="I89" s="10">
        <f>VLOOKUP($A89, META!$A$1:$K$27, 7, FALSE)</f>
        <v>41108</v>
      </c>
      <c r="J89" s="10">
        <f>VLOOKUP($A89, META!$A$1:$K$27, 8, FALSE)</f>
        <v>124879</v>
      </c>
      <c r="K89" s="10">
        <f>VLOOKUP($A89, META!$A$1:$K$27, 9, FALSE)</f>
        <v>0.3291826488040423</v>
      </c>
    </row>
    <row r="90" spans="1:11" x14ac:dyDescent="0.35">
      <c r="A90" t="str">
        <f t="shared" si="18"/>
        <v>2021 - Q4</v>
      </c>
      <c r="B90" s="6">
        <f t="shared" si="18"/>
        <v>5.0000000000000001E-3</v>
      </c>
      <c r="C90" t="s">
        <v>78</v>
      </c>
      <c r="D90" s="10">
        <f>VLOOKUP($A86, Microsoft!$A$1:$G$27, 2, FALSE)</f>
        <v>0</v>
      </c>
      <c r="E90" s="10">
        <f>VLOOKUP($A86, Microsoft!$A$1:$G$27, 3, FALSE)</f>
        <v>48260</v>
      </c>
      <c r="F90" s="10">
        <f t="shared" si="13"/>
        <v>48260</v>
      </c>
      <c r="G90" s="3">
        <f t="shared" si="14"/>
        <v>1</v>
      </c>
      <c r="H90" s="3">
        <f t="shared" si="15"/>
        <v>0</v>
      </c>
      <c r="I90" s="10">
        <f>VLOOKUP($A90, Microsoft!$A$1:$K$27, 7, FALSE)</f>
        <v>180379</v>
      </c>
      <c r="J90" s="10">
        <f>VLOOKUP($A90, Microsoft!$A$1:$K$27, 8, FALSE)</f>
        <v>160010</v>
      </c>
      <c r="K90" s="10">
        <f>VLOOKUP($A90, Microsoft!$A$1:$K$27, 9, FALSE)</f>
        <v>1.127298293856634</v>
      </c>
    </row>
    <row r="91" spans="1:11" x14ac:dyDescent="0.35">
      <c r="A91" t="str">
        <f t="shared" si="18"/>
        <v>2021 - Q4</v>
      </c>
      <c r="B91" s="6">
        <f t="shared" si="18"/>
        <v>5.0000000000000001E-3</v>
      </c>
      <c r="C91" t="s">
        <v>79</v>
      </c>
      <c r="D91" s="10">
        <f>VLOOKUP($A86, NVIDIA!$A$1:$G$27, 2, FALSE)</f>
        <v>0</v>
      </c>
      <c r="E91" s="10">
        <f>VLOOKUP($A86, NVIDIA!$A$1:$G$27, 3, FALSE)</f>
        <v>10946</v>
      </c>
      <c r="F91" s="10">
        <f t="shared" si="13"/>
        <v>10946</v>
      </c>
      <c r="G91" s="3">
        <f t="shared" si="14"/>
        <v>1</v>
      </c>
      <c r="H91" s="3">
        <f t="shared" si="15"/>
        <v>0</v>
      </c>
      <c r="I91" s="10">
        <f>VLOOKUP($A91, NVIDIA!$A$1:$K$27, 7, FALSE)</f>
        <v>16834</v>
      </c>
      <c r="J91" s="10">
        <f>VLOOKUP($A91, NVIDIA!$A$1:$K$27, 8, FALSE)</f>
        <v>23798</v>
      </c>
      <c r="K91" s="10">
        <f>VLOOKUP($A91, NVIDIA!$A$1:$K$27, 9, FALSE)</f>
        <v>0.70737036725775271</v>
      </c>
    </row>
    <row r="92" spans="1:11" x14ac:dyDescent="0.35">
      <c r="A92" t="str">
        <f t="shared" si="18"/>
        <v>2021 - Q4</v>
      </c>
      <c r="B92" s="6">
        <f t="shared" si="18"/>
        <v>5.0000000000000001E-3</v>
      </c>
      <c r="C92" t="s">
        <v>80</v>
      </c>
      <c r="D92" s="10">
        <f>VLOOKUP($A86, Tesla!$A$1:$G$27, 2, FALSE)</f>
        <v>1758</v>
      </c>
      <c r="E92" s="10">
        <f>VLOOKUP($A86, Tesla!$A$1:$G$27, 3, FALSE)</f>
        <v>8462</v>
      </c>
      <c r="F92" s="10">
        <f t="shared" si="13"/>
        <v>10220</v>
      </c>
      <c r="G92" s="3">
        <f t="shared" si="14"/>
        <v>0.82798434442270064</v>
      </c>
      <c r="H92" s="3">
        <f t="shared" si="15"/>
        <v>0.17201565557729942</v>
      </c>
      <c r="I92" s="10">
        <f>VLOOKUP($A92, Tesla!$A$1:$K$27, 7, FALSE)</f>
        <v>30781</v>
      </c>
      <c r="J92" s="10">
        <f>VLOOKUP($A92, Tesla!$A$1:$K$27, 8, FALSE)</f>
        <v>27053</v>
      </c>
      <c r="K92" s="10">
        <f>VLOOKUP($A92, Tesla!$A$1:$K$27, 9, FALSE)</f>
        <v>1.1378035707684915</v>
      </c>
    </row>
    <row r="93" spans="1:11" x14ac:dyDescent="0.35">
      <c r="A93" t="s">
        <v>60</v>
      </c>
      <c r="B93" s="6">
        <v>1.7500000000000002E-2</v>
      </c>
      <c r="C93" t="s">
        <v>74</v>
      </c>
      <c r="D93" s="10">
        <v>0</v>
      </c>
      <c r="E93" s="10">
        <f>VLOOKUP($A93, Alphabet!$A$1:$F$27, 4, FALSE)</f>
        <v>14791</v>
      </c>
      <c r="F93" s="10">
        <f t="shared" si="13"/>
        <v>14791</v>
      </c>
      <c r="G93" s="3">
        <f t="shared" si="14"/>
        <v>1</v>
      </c>
      <c r="H93" s="3">
        <f t="shared" si="15"/>
        <v>0</v>
      </c>
      <c r="I93" s="10">
        <f>VLOOKUP($A93, Alphabet!$A$1:$J$27, 7, FALSE)</f>
        <v>103092</v>
      </c>
      <c r="J93" s="10">
        <f>VLOOKUP($A93, Alphabet!$A$1:$J$27, 8, FALSE)</f>
        <v>254004</v>
      </c>
      <c r="K93" s="10">
        <f>VLOOKUP($A93, Alphabet!$A$1:$J$27, 9, FALSE)</f>
        <v>0.40586762413190342</v>
      </c>
    </row>
    <row r="94" spans="1:11" x14ac:dyDescent="0.35">
      <c r="A94" t="str">
        <f t="shared" ref="A94:B99" si="19">A93</f>
        <v>2022 - Q1</v>
      </c>
      <c r="B94" s="6">
        <f t="shared" si="19"/>
        <v>1.7500000000000002E-2</v>
      </c>
      <c r="C94" t="s">
        <v>75</v>
      </c>
      <c r="D94" s="10">
        <f>VLOOKUP($A100, Amazon!$A$1:$F$27, 2, FALSE)</f>
        <v>0</v>
      </c>
      <c r="E94" s="10">
        <f>VLOOKUP($A93, Amazon!$A$1:$F$27, 3, FALSE)</f>
        <v>47556</v>
      </c>
      <c r="F94" s="10">
        <f t="shared" si="13"/>
        <v>47556</v>
      </c>
      <c r="G94" s="3">
        <f t="shared" si="14"/>
        <v>1</v>
      </c>
      <c r="H94" s="3">
        <f t="shared" si="15"/>
        <v>0</v>
      </c>
      <c r="I94" s="10">
        <f>VLOOKUP($A94, Amazon!$A$1:$J$27, 7, FALSE)</f>
        <v>276766</v>
      </c>
      <c r="J94" s="10">
        <f>VLOOKUP($A94, Amazon!$A$1:$J$27, 8, FALSE)</f>
        <v>134001</v>
      </c>
      <c r="K94" s="10">
        <f>VLOOKUP($A94, Amazon!$A$1:$J$27, 9, FALSE)</f>
        <v>2.065402496996291</v>
      </c>
    </row>
    <row r="95" spans="1:11" x14ac:dyDescent="0.35">
      <c r="A95" t="str">
        <f t="shared" si="19"/>
        <v>2022 - Q1</v>
      </c>
      <c r="B95" s="6">
        <f t="shared" si="19"/>
        <v>1.7500000000000002E-2</v>
      </c>
      <c r="C95" t="s">
        <v>76</v>
      </c>
      <c r="D95" s="10">
        <f>VLOOKUP($A93, Apple!$A$1:$G$27, 2, FALSE)</f>
        <v>9659</v>
      </c>
      <c r="E95" s="10">
        <f>VLOOKUP($A93, Apple!$A$1:$G$27, 3, FALSE)</f>
        <v>103323</v>
      </c>
      <c r="F95" s="10">
        <f t="shared" si="13"/>
        <v>112982</v>
      </c>
      <c r="G95" s="3">
        <f t="shared" si="14"/>
        <v>0.91450850577968168</v>
      </c>
      <c r="H95" s="3">
        <f t="shared" si="15"/>
        <v>8.5491494220318279E-2</v>
      </c>
      <c r="I95" s="10">
        <f>VLOOKUP($A95, Apple!$A$1:$K$27, 7, FALSE)</f>
        <v>283263</v>
      </c>
      <c r="J95" s="10">
        <f>VLOOKUP($A95, Apple!$A$1:$K$27, 8, FALSE)</f>
        <v>67399</v>
      </c>
      <c r="K95" s="10">
        <f>VLOOKUP($A95, Apple!$A$1:$K$27, 9, FALSE)</f>
        <v>4.2027774892802565</v>
      </c>
    </row>
    <row r="96" spans="1:11" x14ac:dyDescent="0.35">
      <c r="A96" t="str">
        <f t="shared" si="19"/>
        <v>2022 - Q1</v>
      </c>
      <c r="B96" s="6">
        <f t="shared" si="19"/>
        <v>1.7500000000000002E-2</v>
      </c>
      <c r="C96" t="s">
        <v>77</v>
      </c>
      <c r="D96" s="10">
        <f>VLOOKUP($A93, META!$A$1:$G$27, 2, FALSE)</f>
        <v>0</v>
      </c>
      <c r="E96" s="10">
        <f>VLOOKUP($A93, META!$A$1:$G$27, 3, FALSE)</f>
        <v>0</v>
      </c>
      <c r="F96" s="10">
        <f t="shared" si="13"/>
        <v>0</v>
      </c>
      <c r="G96" s="3" t="s">
        <v>26</v>
      </c>
      <c r="H96" s="3" t="s">
        <v>26</v>
      </c>
      <c r="I96" s="10">
        <f>VLOOKUP($A96, META!$A$1:$K$27, 7, FALSE)</f>
        <v>40990</v>
      </c>
      <c r="J96" s="10">
        <f>VLOOKUP($A96, META!$A$1:$K$27, 8, FALSE)</f>
        <v>123228</v>
      </c>
      <c r="K96" s="10">
        <f>VLOOKUP($A96, META!$A$1:$K$27, 9, FALSE)</f>
        <v>0.33263543999740319</v>
      </c>
    </row>
    <row r="97" spans="1:11" x14ac:dyDescent="0.35">
      <c r="A97" t="str">
        <f t="shared" si="19"/>
        <v>2022 - Q1</v>
      </c>
      <c r="B97" s="6">
        <f t="shared" si="19"/>
        <v>1.7500000000000002E-2</v>
      </c>
      <c r="C97" t="s">
        <v>78</v>
      </c>
      <c r="D97" s="10">
        <f>VLOOKUP($A93, Microsoft!$A$1:$G$27, 2, FALSE)</f>
        <v>0</v>
      </c>
      <c r="E97" s="10">
        <f>VLOOKUP($A93, Microsoft!$A$1:$G$27, 3, FALSE)</f>
        <v>48177</v>
      </c>
      <c r="F97" s="10">
        <f t="shared" si="13"/>
        <v>48177</v>
      </c>
      <c r="G97" s="3">
        <f t="shared" si="14"/>
        <v>1</v>
      </c>
      <c r="H97" s="3">
        <f t="shared" si="15"/>
        <v>0</v>
      </c>
      <c r="I97" s="10">
        <f>VLOOKUP($A97, Microsoft!$A$1:$K$27, 7, FALSE)</f>
        <v>181683</v>
      </c>
      <c r="J97" s="10">
        <f>VLOOKUP($A97, Microsoft!$A$1:$K$27, 8, FALSE)</f>
        <v>162924</v>
      </c>
      <c r="K97" s="10">
        <f>VLOOKUP($A97, Microsoft!$A$1:$K$27, 9, FALSE)</f>
        <v>1.1151395742800323</v>
      </c>
    </row>
    <row r="98" spans="1:11" x14ac:dyDescent="0.35">
      <c r="A98" t="str">
        <f t="shared" si="19"/>
        <v>2022 - Q1</v>
      </c>
      <c r="B98" s="6">
        <f t="shared" si="19"/>
        <v>1.7500000000000002E-2</v>
      </c>
      <c r="C98" t="s">
        <v>79</v>
      </c>
      <c r="D98" s="10">
        <f>VLOOKUP($A93, NVIDIA!$A$1:$G$27, 2, FALSE)</f>
        <v>0</v>
      </c>
      <c r="E98" s="10">
        <f>VLOOKUP($A93, NVIDIA!$A$1:$G$27, 3, FALSE)</f>
        <v>10947</v>
      </c>
      <c r="F98" s="10">
        <f t="shared" si="13"/>
        <v>10947</v>
      </c>
      <c r="G98" s="3">
        <f t="shared" si="14"/>
        <v>1</v>
      </c>
      <c r="H98" s="3">
        <f t="shared" si="15"/>
        <v>0</v>
      </c>
      <c r="I98" s="10">
        <f>VLOOKUP($A98, NVIDIA!$A$1:$K$27, 7, FALSE)</f>
        <v>17575</v>
      </c>
      <c r="J98" s="10">
        <f>VLOOKUP($A98, NVIDIA!$A$1:$K$27, 8, FALSE)</f>
        <v>26612</v>
      </c>
      <c r="K98" s="10">
        <f>VLOOKUP($A98, NVIDIA!$A$1:$K$27, 9, FALSE)</f>
        <v>0.66041635352472572</v>
      </c>
    </row>
    <row r="99" spans="1:11" x14ac:dyDescent="0.35">
      <c r="A99" t="str">
        <f t="shared" si="19"/>
        <v>2022 - Q1</v>
      </c>
      <c r="B99" s="6">
        <f t="shared" si="19"/>
        <v>1.7500000000000002E-2</v>
      </c>
      <c r="C99" t="s">
        <v>80</v>
      </c>
      <c r="D99" s="10">
        <f>VLOOKUP($A93, Tesla!$A$1:$G$27, 2, FALSE)</f>
        <v>1168</v>
      </c>
      <c r="E99" s="10">
        <f>VLOOKUP($A93, Tesla!$A$1:$G$27, 3, FALSE)</f>
        <v>2253</v>
      </c>
      <c r="F99" s="10">
        <f t="shared" si="13"/>
        <v>3421</v>
      </c>
      <c r="G99" s="3">
        <f t="shared" si="14"/>
        <v>0.65857936275942708</v>
      </c>
      <c r="H99" s="3">
        <f t="shared" si="15"/>
        <v>0.34142063724057292</v>
      </c>
      <c r="I99" s="10">
        <f>VLOOKUP($A99, Tesla!$A$1:$K$27, 7, FALSE)</f>
        <v>31942</v>
      </c>
      <c r="J99" s="10">
        <f>VLOOKUP($A99, Tesla!$A$1:$K$27, 8, FALSE)</f>
        <v>30189</v>
      </c>
      <c r="K99" s="10">
        <f>VLOOKUP($A99, Tesla!$A$1:$K$27, 9, FALSE)</f>
        <v>1.0580675080327271</v>
      </c>
    </row>
    <row r="100" spans="1:11" x14ac:dyDescent="0.35">
      <c r="A100" t="s">
        <v>50</v>
      </c>
      <c r="B100" s="6">
        <v>3.2500000000000001E-2</v>
      </c>
      <c r="C100" t="s">
        <v>74</v>
      </c>
      <c r="D100" s="10">
        <v>0</v>
      </c>
      <c r="E100" s="10">
        <f>VLOOKUP($A100, Alphabet!$A$1:$F$27, 4, FALSE)</f>
        <v>14734</v>
      </c>
      <c r="F100" s="10">
        <f t="shared" si="13"/>
        <v>14734</v>
      </c>
      <c r="G100" s="3">
        <f t="shared" si="14"/>
        <v>1</v>
      </c>
      <c r="H100" s="3">
        <f t="shared" si="15"/>
        <v>0</v>
      </c>
      <c r="I100" s="10">
        <f>VLOOKUP($A100, Alphabet!$A$1:$J$27, 7, FALSE)</f>
        <v>99766</v>
      </c>
      <c r="J100" s="10">
        <f>VLOOKUP($A100, Alphabet!$A$1:$J$27, 8, FALSE)</f>
        <v>255419</v>
      </c>
      <c r="K100" s="10">
        <f>VLOOKUP($A100, Alphabet!$A$1:$J$27, 9, FALSE)</f>
        <v>0.39059741052936547</v>
      </c>
    </row>
    <row r="101" spans="1:11" x14ac:dyDescent="0.35">
      <c r="A101" t="str">
        <f t="shared" ref="A101:B106" si="20">A100</f>
        <v>2022 - Q2</v>
      </c>
      <c r="B101" s="6">
        <f t="shared" si="20"/>
        <v>3.2500000000000001E-2</v>
      </c>
      <c r="C101" t="s">
        <v>75</v>
      </c>
      <c r="D101" s="10">
        <f>VLOOKUP($A107, Amazon!$A$1:$F$27, 2, FALSE)</f>
        <v>0</v>
      </c>
      <c r="E101" s="10">
        <f>VLOOKUP($A100, Amazon!$A$1:$F$27, 3, FALSE)</f>
        <v>58053</v>
      </c>
      <c r="F101" s="10">
        <f t="shared" si="13"/>
        <v>58053</v>
      </c>
      <c r="G101" s="3">
        <f t="shared" si="14"/>
        <v>1</v>
      </c>
      <c r="H101" s="3">
        <f t="shared" si="15"/>
        <v>0</v>
      </c>
      <c r="I101" s="10">
        <f>VLOOKUP($A101, Amazon!$A$1:$J$27, 7, FALSE)</f>
        <v>288326</v>
      </c>
      <c r="J101" s="10">
        <f>VLOOKUP($A101, Amazon!$A$1:$J$27, 8, FALSE)</f>
        <v>131402</v>
      </c>
      <c r="K101" s="10">
        <f>VLOOKUP($A101, Amazon!$A$1:$J$27, 9, FALSE)</f>
        <v>2.1942283983501012</v>
      </c>
    </row>
    <row r="102" spans="1:11" x14ac:dyDescent="0.35">
      <c r="A102" t="str">
        <f t="shared" si="20"/>
        <v>2022 - Q2</v>
      </c>
      <c r="B102" s="6">
        <f t="shared" si="20"/>
        <v>3.2500000000000001E-2</v>
      </c>
      <c r="C102" t="s">
        <v>76</v>
      </c>
      <c r="D102" s="10">
        <f>VLOOKUP($A100, Apple!$A$1:$G$27, 2, FALSE)</f>
        <v>14009</v>
      </c>
      <c r="E102" s="10">
        <f>VLOOKUP($A100, Apple!$A$1:$G$27, 3, FALSE)</f>
        <v>94700</v>
      </c>
      <c r="F102" s="10">
        <f t="shared" si="13"/>
        <v>108709</v>
      </c>
      <c r="G102" s="3">
        <f t="shared" si="14"/>
        <v>0.87113302486454658</v>
      </c>
      <c r="H102" s="3">
        <f t="shared" si="15"/>
        <v>0.12886697513545337</v>
      </c>
      <c r="I102" s="10">
        <f>VLOOKUP($A102, Apple!$A$1:$K$27, 7, FALSE)</f>
        <v>278202</v>
      </c>
      <c r="J102" s="10">
        <f>VLOOKUP($A102, Apple!$A$1:$K$27, 8, FALSE)</f>
        <v>58107</v>
      </c>
      <c r="K102" s="10">
        <f>VLOOKUP($A102, Apple!$A$1:$K$27, 9, FALSE)</f>
        <v>4.7877536269296295</v>
      </c>
    </row>
    <row r="103" spans="1:11" x14ac:dyDescent="0.35">
      <c r="A103" t="str">
        <f t="shared" si="20"/>
        <v>2022 - Q2</v>
      </c>
      <c r="B103" s="6">
        <f t="shared" si="20"/>
        <v>3.2500000000000001E-2</v>
      </c>
      <c r="C103" t="s">
        <v>77</v>
      </c>
      <c r="D103" s="10">
        <f>VLOOKUP($A100, META!$A$1:$G$27, 2, FALSE)</f>
        <v>0</v>
      </c>
      <c r="E103" s="10">
        <f>VLOOKUP($A100, META!$A$1:$G$27, 3, FALSE)</f>
        <v>0</v>
      </c>
      <c r="F103" s="10">
        <f t="shared" si="13"/>
        <v>0</v>
      </c>
      <c r="G103" s="3" t="s">
        <v>26</v>
      </c>
      <c r="H103" s="3" t="s">
        <v>26</v>
      </c>
      <c r="I103" s="10">
        <f>VLOOKUP($A103, META!$A$1:$K$27, 7, FALSE)</f>
        <v>44012</v>
      </c>
      <c r="J103" s="10">
        <f>VLOOKUP($A103, META!$A$1:$K$27, 8, FALSE)</f>
        <v>125767</v>
      </c>
      <c r="K103" s="10">
        <f>VLOOKUP($A103, META!$A$1:$K$27, 9, FALSE)</f>
        <v>0.34994871468668254</v>
      </c>
    </row>
    <row r="104" spans="1:11" x14ac:dyDescent="0.35">
      <c r="A104" t="str">
        <f t="shared" si="20"/>
        <v>2022 - Q2</v>
      </c>
      <c r="B104" s="6">
        <f t="shared" si="20"/>
        <v>3.2500000000000001E-2</v>
      </c>
      <c r="C104" t="s">
        <v>78</v>
      </c>
      <c r="D104" s="10">
        <f>VLOOKUP($A100, Microsoft!$A$1:$G$27, 2, FALSE)</f>
        <v>0</v>
      </c>
      <c r="E104" s="10">
        <f>VLOOKUP($A100, Microsoft!$A$1:$G$27, 3, FALSE)</f>
        <v>47032</v>
      </c>
      <c r="F104" s="10">
        <f t="shared" si="13"/>
        <v>47032</v>
      </c>
      <c r="G104" s="3">
        <f t="shared" si="14"/>
        <v>1</v>
      </c>
      <c r="H104" s="3">
        <f t="shared" si="15"/>
        <v>0</v>
      </c>
      <c r="I104" s="10">
        <f>VLOOKUP($A104, Microsoft!$A$1:$K$27, 7, FALSE)</f>
        <v>198298</v>
      </c>
      <c r="J104" s="10">
        <f>VLOOKUP($A104, Microsoft!$A$1:$K$27, 8, FALSE)</f>
        <v>166542</v>
      </c>
      <c r="K104" s="10">
        <f>VLOOKUP($A104, Microsoft!$A$1:$K$27, 9, FALSE)</f>
        <v>1.1906786276134549</v>
      </c>
    </row>
    <row r="105" spans="1:11" x14ac:dyDescent="0.35">
      <c r="A105" t="str">
        <f t="shared" si="20"/>
        <v>2022 - Q2</v>
      </c>
      <c r="B105" s="6">
        <f t="shared" si="20"/>
        <v>3.2500000000000001E-2</v>
      </c>
      <c r="C105" t="s">
        <v>79</v>
      </c>
      <c r="D105" s="10">
        <f>VLOOKUP($A100, NVIDIA!$A$1:$G$27, 2, FALSE)</f>
        <v>1249</v>
      </c>
      <c r="E105" s="10">
        <f>VLOOKUP($A100, NVIDIA!$A$1:$G$27, 3, FALSE)</f>
        <v>9700</v>
      </c>
      <c r="F105" s="10">
        <f t="shared" si="13"/>
        <v>10949</v>
      </c>
      <c r="G105" s="3">
        <f t="shared" si="14"/>
        <v>0.88592565531098733</v>
      </c>
      <c r="H105" s="3">
        <f t="shared" si="15"/>
        <v>0.11407434468901269</v>
      </c>
      <c r="I105" s="10">
        <f>VLOOKUP($A105, NVIDIA!$A$1:$K$27, 7, FALSE)</f>
        <v>18892</v>
      </c>
      <c r="J105" s="10">
        <f>VLOOKUP($A105, NVIDIA!$A$1:$K$27, 8, FALSE)</f>
        <v>26320</v>
      </c>
      <c r="K105" s="10">
        <f>VLOOKUP($A105, NVIDIA!$A$1:$K$27, 9, FALSE)</f>
        <v>0.71778115501519757</v>
      </c>
    </row>
    <row r="106" spans="1:11" x14ac:dyDescent="0.35">
      <c r="A106" t="str">
        <f t="shared" si="20"/>
        <v>2022 - Q2</v>
      </c>
      <c r="B106" s="6">
        <f t="shared" si="20"/>
        <v>3.2500000000000001E-2</v>
      </c>
      <c r="C106" t="s">
        <v>80</v>
      </c>
      <c r="D106" s="10">
        <f>VLOOKUP($A100, Tesla!$A$1:$G$27, 2, FALSE)</f>
        <v>1057</v>
      </c>
      <c r="E106" s="10">
        <f>VLOOKUP($A100, Tesla!$A$1:$G$27, 3, FALSE)</f>
        <v>2095</v>
      </c>
      <c r="F106" s="10">
        <f t="shared" si="13"/>
        <v>3152</v>
      </c>
      <c r="G106" s="3">
        <f t="shared" si="14"/>
        <v>0.66465736040609136</v>
      </c>
      <c r="H106" s="3">
        <f t="shared" si="15"/>
        <v>0.33534263959390864</v>
      </c>
      <c r="I106" s="10">
        <f>VLOOKUP($A106, Tesla!$A$1:$K$27, 7, FALSE)</f>
        <v>31953</v>
      </c>
      <c r="J106" s="10">
        <f>VLOOKUP($A106, Tesla!$A$1:$K$27, 8, FALSE)</f>
        <v>34085</v>
      </c>
      <c r="K106" s="10">
        <f>VLOOKUP($A106, Tesla!$A$1:$K$27, 9, FALSE)</f>
        <v>0.93745049141851255</v>
      </c>
    </row>
    <row r="107" spans="1:11" x14ac:dyDescent="0.35">
      <c r="A107" t="s">
        <v>61</v>
      </c>
      <c r="B107" s="6">
        <v>4.4999999999999998E-2</v>
      </c>
      <c r="C107" t="s">
        <v>74</v>
      </c>
      <c r="D107" s="10">
        <v>0</v>
      </c>
      <c r="E107" s="10">
        <f>VLOOKUP($A107, Alphabet!$A$1:$F$27, 4, FALSE)</f>
        <v>14653</v>
      </c>
      <c r="F107" s="10">
        <f t="shared" si="13"/>
        <v>14653</v>
      </c>
      <c r="G107" s="3">
        <f t="shared" si="14"/>
        <v>1</v>
      </c>
      <c r="H107" s="3">
        <f t="shared" si="15"/>
        <v>0</v>
      </c>
      <c r="I107" s="10">
        <f>VLOOKUP($A107, Alphabet!$A$1:$J$27, 7, FALSE)</f>
        <v>104629</v>
      </c>
      <c r="J107" s="10">
        <f>VLOOKUP($A107, Alphabet!$A$1:$J$27, 8, FALSE)</f>
        <v>253626</v>
      </c>
      <c r="K107" s="10">
        <f>VLOOKUP($A107, Alphabet!$A$1:$J$27, 9, FALSE)</f>
        <v>0.41253262678116598</v>
      </c>
    </row>
    <row r="108" spans="1:11" x14ac:dyDescent="0.35">
      <c r="A108" t="str">
        <f t="shared" ref="A108:B113" si="21">A107</f>
        <v>2022 - Q3</v>
      </c>
      <c r="B108" s="6">
        <f t="shared" si="21"/>
        <v>4.4999999999999998E-2</v>
      </c>
      <c r="C108" t="s">
        <v>75</v>
      </c>
      <c r="D108" s="10">
        <f>VLOOKUP($A114, Amazon!$A$1:$F$27, 2, FALSE)</f>
        <v>0</v>
      </c>
      <c r="E108" s="10">
        <f>VLOOKUP($A107, Amazon!$A$1:$F$27, 3, FALSE)</f>
        <v>58919</v>
      </c>
      <c r="F108" s="10">
        <f t="shared" si="13"/>
        <v>58919</v>
      </c>
      <c r="G108" s="3">
        <f t="shared" si="14"/>
        <v>1</v>
      </c>
      <c r="H108" s="3">
        <f t="shared" si="15"/>
        <v>0</v>
      </c>
      <c r="I108" s="10">
        <f>VLOOKUP($A108, Amazon!$A$1:$J$27, 7, FALSE)</f>
        <v>290873</v>
      </c>
      <c r="J108" s="10">
        <f>VLOOKUP($A108, Amazon!$A$1:$J$27, 8, FALSE)</f>
        <v>137489</v>
      </c>
      <c r="K108" s="10">
        <f>VLOOKUP($A108, Amazon!$A$1:$J$27, 9, FALSE)</f>
        <v>2.115609248739899</v>
      </c>
    </row>
    <row r="109" spans="1:11" x14ac:dyDescent="0.35">
      <c r="A109" t="str">
        <f t="shared" si="21"/>
        <v>2022 - Q3</v>
      </c>
      <c r="B109" s="6">
        <f t="shared" si="21"/>
        <v>4.4999999999999998E-2</v>
      </c>
      <c r="C109" t="s">
        <v>76</v>
      </c>
      <c r="D109" s="10">
        <f>VLOOKUP($A107, Apple!$A$1:$G$27, 2, FALSE)</f>
        <v>11128</v>
      </c>
      <c r="E109" s="10">
        <f>VLOOKUP($A107, Apple!$A$1:$G$27, 3, FALSE)</f>
        <v>98959</v>
      </c>
      <c r="F109" s="10">
        <f t="shared" si="13"/>
        <v>110087</v>
      </c>
      <c r="G109" s="3">
        <f t="shared" si="14"/>
        <v>0.89891631164442665</v>
      </c>
      <c r="H109" s="3">
        <f t="shared" si="15"/>
        <v>0.10108368835557333</v>
      </c>
      <c r="I109" s="10">
        <f>VLOOKUP($A109, Apple!$A$1:$K$27, 7, FALSE)</f>
        <v>302083</v>
      </c>
      <c r="J109" s="10">
        <f>VLOOKUP($A109, Apple!$A$1:$K$27, 8, FALSE)</f>
        <v>50672</v>
      </c>
      <c r="K109" s="10">
        <f>VLOOKUP($A109, Apple!$A$1:$K$27, 9, FALSE)</f>
        <v>5.9615369434796337</v>
      </c>
    </row>
    <row r="110" spans="1:11" x14ac:dyDescent="0.35">
      <c r="A110" t="str">
        <f t="shared" si="21"/>
        <v>2022 - Q3</v>
      </c>
      <c r="B110" s="6">
        <f t="shared" si="21"/>
        <v>4.4999999999999998E-2</v>
      </c>
      <c r="C110" t="s">
        <v>77</v>
      </c>
      <c r="D110" s="10">
        <f>VLOOKUP($A107, META!$A$1:$G$27, 2, FALSE)</f>
        <v>0</v>
      </c>
      <c r="E110" s="10">
        <f>VLOOKUP($A107, META!$A$1:$G$27, 3, FALSE)</f>
        <v>9922</v>
      </c>
      <c r="F110" s="10">
        <f t="shared" si="13"/>
        <v>9922</v>
      </c>
      <c r="G110" s="3">
        <f t="shared" si="14"/>
        <v>1</v>
      </c>
      <c r="H110" s="3">
        <f t="shared" si="15"/>
        <v>0</v>
      </c>
      <c r="I110" s="10">
        <f>VLOOKUP($A110, META!$A$1:$K$27, 7, FALSE)</f>
        <v>54800</v>
      </c>
      <c r="J110" s="10">
        <f>VLOOKUP($A110, META!$A$1:$K$27, 8, FALSE)</f>
        <v>124094</v>
      </c>
      <c r="K110" s="10">
        <f>VLOOKUP($A110, META!$A$1:$K$27, 9, FALSE)</f>
        <v>0.44160072203329737</v>
      </c>
    </row>
    <row r="111" spans="1:11" x14ac:dyDescent="0.35">
      <c r="A111" t="str">
        <f t="shared" si="21"/>
        <v>2022 - Q3</v>
      </c>
      <c r="B111" s="6">
        <f t="shared" si="21"/>
        <v>4.4999999999999998E-2</v>
      </c>
      <c r="C111" t="s">
        <v>78</v>
      </c>
      <c r="D111" s="10">
        <f>VLOOKUP($A107, Microsoft!$A$1:$G$27, 2, FALSE)</f>
        <v>0</v>
      </c>
      <c r="E111" s="10">
        <f>VLOOKUP($A107, Microsoft!$A$1:$G$27, 3, FALSE)</f>
        <v>45374</v>
      </c>
      <c r="F111" s="10">
        <f t="shared" si="13"/>
        <v>45374</v>
      </c>
      <c r="G111" s="3">
        <f t="shared" si="14"/>
        <v>1</v>
      </c>
      <c r="H111" s="3">
        <f t="shared" si="15"/>
        <v>0</v>
      </c>
      <c r="I111" s="10">
        <f>VLOOKUP($A111, Microsoft!$A$1:$K$27, 7, FALSE)</f>
        <v>186218</v>
      </c>
      <c r="J111" s="10">
        <f>VLOOKUP($A111, Microsoft!$A$1:$K$27, 8, FALSE)</f>
        <v>173566</v>
      </c>
      <c r="K111" s="10">
        <f>VLOOKUP($A111, Microsoft!$A$1:$K$27, 9, FALSE)</f>
        <v>1.0728944608967195</v>
      </c>
    </row>
    <row r="112" spans="1:11" x14ac:dyDescent="0.35">
      <c r="A112" t="str">
        <f t="shared" si="21"/>
        <v>2022 - Q3</v>
      </c>
      <c r="B112" s="6">
        <f t="shared" si="21"/>
        <v>4.4999999999999998E-2</v>
      </c>
      <c r="C112" t="s">
        <v>79</v>
      </c>
      <c r="D112" s="10">
        <f>VLOOKUP($A107, NVIDIA!$A$1:$G$27, 2, FALSE)</f>
        <v>1249</v>
      </c>
      <c r="E112" s="10">
        <f>VLOOKUP($A107, NVIDIA!$A$1:$G$27, 3, FALSE)</f>
        <v>9701</v>
      </c>
      <c r="F112" s="10">
        <f t="shared" si="13"/>
        <v>10950</v>
      </c>
      <c r="G112" s="3">
        <f t="shared" si="14"/>
        <v>0.88593607305936073</v>
      </c>
      <c r="H112" s="3">
        <f t="shared" si="15"/>
        <v>0.11406392694063927</v>
      </c>
      <c r="I112" s="10">
        <f>VLOOKUP($A112, NVIDIA!$A$1:$K$27, 7, FALSE)</f>
        <v>19625</v>
      </c>
      <c r="J112" s="10">
        <f>VLOOKUP($A112, NVIDIA!$A$1:$K$27, 8, FALSE)</f>
        <v>23851</v>
      </c>
      <c r="K112" s="10">
        <f>VLOOKUP($A112, NVIDIA!$A$1:$K$27, 9, FALSE)</f>
        <v>0.82281665338979493</v>
      </c>
    </row>
    <row r="113" spans="1:11" x14ac:dyDescent="0.35">
      <c r="A113" t="str">
        <f t="shared" si="21"/>
        <v>2022 - Q3</v>
      </c>
      <c r="B113" s="6">
        <f t="shared" si="21"/>
        <v>4.4999999999999998E-2</v>
      </c>
      <c r="C113" t="s">
        <v>80</v>
      </c>
      <c r="D113" s="10">
        <f>VLOOKUP($A107, Tesla!$A$1:$G$27, 2, FALSE)</f>
        <v>979</v>
      </c>
      <c r="E113" s="10">
        <f>VLOOKUP($A107, Tesla!$A$1:$G$27, 3, FALSE)</f>
        <v>1418</v>
      </c>
      <c r="F113" s="10">
        <f t="shared" si="13"/>
        <v>2397</v>
      </c>
      <c r="G113" s="3">
        <f t="shared" si="14"/>
        <v>0.59157279933249896</v>
      </c>
      <c r="H113" s="3">
        <f t="shared" si="15"/>
        <v>0.40842720066750104</v>
      </c>
      <c r="I113" s="10">
        <f>VLOOKUP($A113, Tesla!$A$1:$K$27, 7, FALSE)</f>
        <v>32137</v>
      </c>
      <c r="J113" s="10">
        <f>VLOOKUP($A113, Tesla!$A$1:$K$27, 8, FALSE)</f>
        <v>36376</v>
      </c>
      <c r="K113" s="10">
        <f>VLOOKUP($A113, Tesla!$A$1:$K$27, 9, FALSE)</f>
        <v>0.88346712117879922</v>
      </c>
    </row>
    <row r="114" spans="1:11" x14ac:dyDescent="0.35">
      <c r="A114" t="s">
        <v>62</v>
      </c>
      <c r="B114" s="6">
        <v>0.05</v>
      </c>
      <c r="C114" t="s">
        <v>74</v>
      </c>
      <c r="D114" s="10">
        <v>0</v>
      </c>
      <c r="E114" s="10">
        <f>VLOOKUP($A114, Alphabet!$A$1:$F$27, 4, FALSE)</f>
        <v>14701</v>
      </c>
      <c r="F114" s="10">
        <f t="shared" si="13"/>
        <v>14701</v>
      </c>
      <c r="G114" s="3">
        <f t="shared" si="14"/>
        <v>1</v>
      </c>
      <c r="H114" s="3">
        <f t="shared" si="15"/>
        <v>0</v>
      </c>
      <c r="I114" s="10">
        <f>VLOOKUP($A114, Alphabet!$A$1:$J$27, 7, FALSE)</f>
        <v>109120</v>
      </c>
      <c r="J114" s="10">
        <f>VLOOKUP($A114, Alphabet!$A$1:$J$27, 8, FALSE)</f>
        <v>256144</v>
      </c>
      <c r="K114" s="10">
        <f>VLOOKUP($A114, Alphabet!$A$1:$J$27, 9, FALSE)</f>
        <v>0.42601036916734336</v>
      </c>
    </row>
    <row r="115" spans="1:11" x14ac:dyDescent="0.35">
      <c r="A115" t="str">
        <f t="shared" ref="A115:B120" si="22">A114</f>
        <v>2022 - Q4</v>
      </c>
      <c r="B115" s="6">
        <f t="shared" si="22"/>
        <v>0.05</v>
      </c>
      <c r="C115" t="s">
        <v>75</v>
      </c>
      <c r="D115" s="10">
        <f>VLOOKUP($A121, Amazon!$A$1:$F$27, 2, FALSE)</f>
        <v>0</v>
      </c>
      <c r="E115" s="10">
        <f>VLOOKUP($A114, Amazon!$A$1:$F$27, 3, FALSE)</f>
        <v>67150</v>
      </c>
      <c r="F115" s="10">
        <f t="shared" si="13"/>
        <v>67150</v>
      </c>
      <c r="G115" s="3">
        <f t="shared" si="14"/>
        <v>1</v>
      </c>
      <c r="H115" s="3">
        <f t="shared" si="15"/>
        <v>0</v>
      </c>
      <c r="I115" s="10">
        <f>VLOOKUP($A115, Amazon!$A$1:$J$27, 7, FALSE)</f>
        <v>316632</v>
      </c>
      <c r="J115" s="10">
        <f>VLOOKUP($A115, Amazon!$A$1:$J$27, 8, FALSE)</f>
        <v>146043</v>
      </c>
      <c r="K115" s="10">
        <f>VLOOKUP($A115, Amazon!$A$1:$J$27, 9, FALSE)</f>
        <v>2.1680737864875415</v>
      </c>
    </row>
    <row r="116" spans="1:11" x14ac:dyDescent="0.35">
      <c r="A116" t="str">
        <f t="shared" si="22"/>
        <v>2022 - Q4</v>
      </c>
      <c r="B116" s="6">
        <f t="shared" si="22"/>
        <v>0.05</v>
      </c>
      <c r="C116" t="s">
        <v>76</v>
      </c>
      <c r="D116" s="10">
        <f>VLOOKUP($A114, Apple!$A$1:$G$27, 2, FALSE)</f>
        <v>9740</v>
      </c>
      <c r="E116" s="10">
        <f>VLOOKUP($A114, Apple!$A$1:$G$27, 3, FALSE)</f>
        <v>99627</v>
      </c>
      <c r="F116" s="10">
        <f t="shared" si="13"/>
        <v>109367</v>
      </c>
      <c r="G116" s="3">
        <f t="shared" si="14"/>
        <v>0.91094205747620394</v>
      </c>
      <c r="H116" s="3">
        <f t="shared" si="15"/>
        <v>8.9057942523796021E-2</v>
      </c>
      <c r="I116" s="10">
        <f>VLOOKUP($A116, Apple!$A$1:$K$27, 7, FALSE)</f>
        <v>290020</v>
      </c>
      <c r="J116" s="10">
        <f>VLOOKUP($A116, Apple!$A$1:$K$27, 8, FALSE)</f>
        <v>56727</v>
      </c>
      <c r="K116" s="10">
        <f>VLOOKUP($A116, Apple!$A$1:$K$27, 9, FALSE)</f>
        <v>5.1125566308812385</v>
      </c>
    </row>
    <row r="117" spans="1:11" x14ac:dyDescent="0.35">
      <c r="A117" t="str">
        <f t="shared" si="22"/>
        <v>2022 - Q4</v>
      </c>
      <c r="B117" s="6">
        <f t="shared" si="22"/>
        <v>0.05</v>
      </c>
      <c r="C117" t="s">
        <v>77</v>
      </c>
      <c r="D117" s="10">
        <f>VLOOKUP($A114, META!$A$1:$G$27, 2, FALSE)</f>
        <v>0</v>
      </c>
      <c r="E117" s="10">
        <f>VLOOKUP($A114, META!$A$1:$G$27, 3, FALSE)</f>
        <v>9923</v>
      </c>
      <c r="F117" s="10">
        <f t="shared" si="13"/>
        <v>9923</v>
      </c>
      <c r="G117" s="3">
        <f t="shared" si="14"/>
        <v>1</v>
      </c>
      <c r="H117" s="3">
        <f t="shared" si="15"/>
        <v>0</v>
      </c>
      <c r="I117" s="10">
        <f>VLOOKUP($A117, META!$A$1:$K$27, 7, FALSE)</f>
        <v>60014</v>
      </c>
      <c r="J117" s="10">
        <f>VLOOKUP($A117, META!$A$1:$K$27, 8, FALSE)</f>
        <v>125713</v>
      </c>
      <c r="K117" s="10">
        <f>VLOOKUP($A117, META!$A$1:$K$27, 9, FALSE)</f>
        <v>0.4773889732963178</v>
      </c>
    </row>
    <row r="118" spans="1:11" x14ac:dyDescent="0.35">
      <c r="A118" t="str">
        <f t="shared" si="22"/>
        <v>2022 - Q4</v>
      </c>
      <c r="B118" s="6">
        <f t="shared" si="22"/>
        <v>0.05</v>
      </c>
      <c r="C118" t="s">
        <v>78</v>
      </c>
      <c r="D118" s="10">
        <f>VLOOKUP($A114, Microsoft!$A$1:$G$27, 2, FALSE)</f>
        <v>0</v>
      </c>
      <c r="E118" s="10">
        <f>VLOOKUP($A114, Microsoft!$A$1:$G$27, 3, FALSE)</f>
        <v>44119</v>
      </c>
      <c r="F118" s="10">
        <f t="shared" si="13"/>
        <v>44119</v>
      </c>
      <c r="G118" s="3">
        <f t="shared" si="14"/>
        <v>1</v>
      </c>
      <c r="H118" s="3">
        <f t="shared" si="15"/>
        <v>0</v>
      </c>
      <c r="I118" s="10">
        <f>VLOOKUP($A118, Microsoft!$A$1:$K$27, 7, FALSE)</f>
        <v>181416</v>
      </c>
      <c r="J118" s="10">
        <f>VLOOKUP($A118, Microsoft!$A$1:$K$27, 8, FALSE)</f>
        <v>183136</v>
      </c>
      <c r="K118" s="10">
        <f>VLOOKUP($A118, Microsoft!$A$1:$K$27, 9, FALSE)</f>
        <v>0.99060807268914908</v>
      </c>
    </row>
    <row r="119" spans="1:11" x14ac:dyDescent="0.35">
      <c r="A119" t="str">
        <f t="shared" si="22"/>
        <v>2022 - Q4</v>
      </c>
      <c r="B119" s="6">
        <f t="shared" si="22"/>
        <v>0.05</v>
      </c>
      <c r="C119" t="s">
        <v>79</v>
      </c>
      <c r="D119" s="10">
        <f>VLOOKUP($A114, NVIDIA!$A$1:$G$27, 2, FALSE)</f>
        <v>1250</v>
      </c>
      <c r="E119" s="10">
        <f>VLOOKUP($A114, NVIDIA!$A$1:$G$27, 3, FALSE)</f>
        <v>9703</v>
      </c>
      <c r="F119" s="10">
        <f t="shared" si="13"/>
        <v>10953</v>
      </c>
      <c r="G119" s="3">
        <f t="shared" si="14"/>
        <v>0.8858760157034602</v>
      </c>
      <c r="H119" s="3">
        <f t="shared" si="15"/>
        <v>0.11412398429653976</v>
      </c>
      <c r="I119" s="10">
        <f>VLOOKUP($A119, NVIDIA!$A$1:$K$27, 7, FALSE)</f>
        <v>19139</v>
      </c>
      <c r="J119" s="10">
        <f>VLOOKUP($A119, NVIDIA!$A$1:$K$27, 8, FALSE)</f>
        <v>21349</v>
      </c>
      <c r="K119" s="10">
        <f>VLOOKUP($A119, NVIDIA!$A$1:$K$27, 9, FALSE)</f>
        <v>0.89648227083235754</v>
      </c>
    </row>
    <row r="120" spans="1:11" x14ac:dyDescent="0.35">
      <c r="A120" t="str">
        <f t="shared" si="22"/>
        <v>2022 - Q4</v>
      </c>
      <c r="B120" s="6">
        <f t="shared" si="22"/>
        <v>0.05</v>
      </c>
      <c r="C120" t="s">
        <v>80</v>
      </c>
      <c r="D120" s="10">
        <f>VLOOKUP($A114, Tesla!$A$1:$G$27, 2, FALSE)</f>
        <v>1088</v>
      </c>
      <c r="E120" s="10">
        <f>VLOOKUP($A114, Tesla!$A$1:$G$27, 3, FALSE)</f>
        <v>4254</v>
      </c>
      <c r="F120" s="10">
        <f t="shared" si="13"/>
        <v>5342</v>
      </c>
      <c r="G120" s="3">
        <f t="shared" si="14"/>
        <v>0.79633096218644706</v>
      </c>
      <c r="H120" s="3">
        <f t="shared" si="15"/>
        <v>0.20366903781355297</v>
      </c>
      <c r="I120" s="10">
        <f>VLOOKUP($A120, Tesla!$A$1:$K$27, 7, FALSE)</f>
        <v>34575</v>
      </c>
      <c r="J120" s="10">
        <f>VLOOKUP($A120, Tesla!$A$1:$K$27, 8, FALSE)</f>
        <v>39851</v>
      </c>
      <c r="K120" s="10">
        <f>VLOOKUP($A120, Tesla!$A$1:$K$27, 9, FALSE)</f>
        <v>0.86760683546209627</v>
      </c>
    </row>
    <row r="121" spans="1:11" x14ac:dyDescent="0.35">
      <c r="A121" t="s">
        <v>63</v>
      </c>
      <c r="B121" s="6">
        <v>5.2499999999999998E-2</v>
      </c>
      <c r="C121" t="s">
        <v>74</v>
      </c>
      <c r="D121" s="10">
        <v>0</v>
      </c>
      <c r="E121" s="10">
        <f>VLOOKUP($A121, Alphabet!$A$1:$F$27, 4, FALSE)</f>
        <v>13697</v>
      </c>
      <c r="F121" s="10">
        <f t="shared" si="13"/>
        <v>13697</v>
      </c>
      <c r="G121" s="3">
        <f t="shared" si="14"/>
        <v>1</v>
      </c>
      <c r="H121" s="3">
        <f t="shared" si="15"/>
        <v>0</v>
      </c>
      <c r="I121" s="10">
        <f>VLOOKUP($A121, Alphabet!$A$1:$J$27, 7, FALSE)</f>
        <v>108597</v>
      </c>
      <c r="J121" s="10">
        <f>VLOOKUP($A121, Alphabet!$A$1:$J$27, 8, FALSE)</f>
        <v>260894</v>
      </c>
      <c r="K121" s="10">
        <f>VLOOKUP($A121, Alphabet!$A$1:$J$27, 9, FALSE)</f>
        <v>0.41624951129577531</v>
      </c>
    </row>
    <row r="122" spans="1:11" x14ac:dyDescent="0.35">
      <c r="A122" t="str">
        <f t="shared" ref="A122:B127" si="23">A121</f>
        <v>2023 - Q1</v>
      </c>
      <c r="B122" s="6">
        <f t="shared" si="23"/>
        <v>5.2499999999999998E-2</v>
      </c>
      <c r="C122" t="s">
        <v>75</v>
      </c>
      <c r="D122" s="10">
        <f>VLOOKUP($A128, Amazon!$A$1:$F$27, 2, FALSE)</f>
        <v>0</v>
      </c>
      <c r="E122" s="10">
        <f>VLOOKUP($A121, Amazon!$A$1:$F$27, 3, FALSE)</f>
        <v>67084</v>
      </c>
      <c r="F122" s="10">
        <f t="shared" si="13"/>
        <v>67084</v>
      </c>
      <c r="G122" s="3">
        <f t="shared" si="14"/>
        <v>1</v>
      </c>
      <c r="H122" s="3">
        <f t="shared" si="15"/>
        <v>0</v>
      </c>
      <c r="I122" s="10">
        <f>VLOOKUP($A122, Amazon!$A$1:$J$27, 7, FALSE)</f>
        <v>309852</v>
      </c>
      <c r="J122" s="10">
        <f>VLOOKUP($A122, Amazon!$A$1:$J$27, 8, FALSE)</f>
        <v>154526</v>
      </c>
      <c r="K122" s="10">
        <f>VLOOKUP($A122, Amazon!$A$1:$J$27, 9, FALSE)</f>
        <v>2.0051771222965713</v>
      </c>
    </row>
    <row r="123" spans="1:11" x14ac:dyDescent="0.35">
      <c r="A123" t="str">
        <f t="shared" si="23"/>
        <v>2023 - Q1</v>
      </c>
      <c r="B123" s="6">
        <f t="shared" si="23"/>
        <v>5.2499999999999998E-2</v>
      </c>
      <c r="C123" t="s">
        <v>76</v>
      </c>
      <c r="D123" s="10">
        <f>VLOOKUP($A121, Apple!$A$1:$G$27, 2, FALSE)</f>
        <v>10578</v>
      </c>
      <c r="E123" s="10">
        <f>VLOOKUP($A121, Apple!$A$1:$G$27, 3, FALSE)</f>
        <v>97041</v>
      </c>
      <c r="F123" s="10">
        <f t="shared" si="13"/>
        <v>107619</v>
      </c>
      <c r="G123" s="3">
        <f t="shared" si="14"/>
        <v>0.90170880606584336</v>
      </c>
      <c r="H123" s="3">
        <f t="shared" si="15"/>
        <v>9.8291193934156612E-2</v>
      </c>
      <c r="I123" s="10">
        <f>VLOOKUP($A123, Apple!$A$1:$K$27, 7, FALSE)</f>
        <v>270002</v>
      </c>
      <c r="J123" s="10">
        <f>VLOOKUP($A123, Apple!$A$1:$K$27, 8, FALSE)</f>
        <v>62158</v>
      </c>
      <c r="K123" s="10">
        <f>VLOOKUP($A123, Apple!$A$1:$K$27, 9, FALSE)</f>
        <v>4.3438012806074839</v>
      </c>
    </row>
    <row r="124" spans="1:11" x14ac:dyDescent="0.35">
      <c r="A124" t="str">
        <f t="shared" si="23"/>
        <v>2023 - Q1</v>
      </c>
      <c r="B124" s="6">
        <f t="shared" si="23"/>
        <v>5.2499999999999998E-2</v>
      </c>
      <c r="C124" t="s">
        <v>77</v>
      </c>
      <c r="D124" s="10">
        <f>VLOOKUP($A121, META!$A$1:$G$27, 2, FALSE)</f>
        <v>0</v>
      </c>
      <c r="E124" s="10">
        <f>VLOOKUP($A121, META!$A$1:$G$27, 3, FALSE)</f>
        <v>9925</v>
      </c>
      <c r="F124" s="10">
        <f t="shared" si="13"/>
        <v>9925</v>
      </c>
      <c r="G124" s="3">
        <f t="shared" si="14"/>
        <v>1</v>
      </c>
      <c r="H124" s="3">
        <f t="shared" si="15"/>
        <v>0</v>
      </c>
      <c r="I124" s="10">
        <f>VLOOKUP($A124, META!$A$1:$K$27, 7, FALSE)</f>
        <v>59696</v>
      </c>
      <c r="J124" s="10">
        <f>VLOOKUP($A124, META!$A$1:$K$27, 8, FALSE)</f>
        <v>124795</v>
      </c>
      <c r="K124" s="10">
        <f>VLOOKUP($A124, META!$A$1:$K$27, 9, FALSE)</f>
        <v>0.47835249809687891</v>
      </c>
    </row>
    <row r="125" spans="1:11" x14ac:dyDescent="0.35">
      <c r="A125" t="str">
        <f t="shared" si="23"/>
        <v>2023 - Q1</v>
      </c>
      <c r="B125" s="6">
        <f t="shared" si="23"/>
        <v>5.2499999999999998E-2</v>
      </c>
      <c r="C125" t="s">
        <v>78</v>
      </c>
      <c r="D125" s="10">
        <f>VLOOKUP($A121, Microsoft!$A$1:$G$27, 2, FALSE)</f>
        <v>0</v>
      </c>
      <c r="E125" s="10">
        <f>VLOOKUP($A121, Microsoft!$A$1:$G$27, 3, FALSE)</f>
        <v>41965</v>
      </c>
      <c r="F125" s="10">
        <f t="shared" si="13"/>
        <v>41965</v>
      </c>
      <c r="G125" s="3">
        <f t="shared" si="14"/>
        <v>1</v>
      </c>
      <c r="H125" s="3">
        <f t="shared" si="15"/>
        <v>0</v>
      </c>
      <c r="I125" s="10">
        <f>VLOOKUP($A125, Microsoft!$A$1:$K$27, 7, FALSE)</f>
        <v>185405</v>
      </c>
      <c r="J125" s="10">
        <f>VLOOKUP($A125, Microsoft!$A$1:$K$27, 8, FALSE)</f>
        <v>194683</v>
      </c>
      <c r="K125" s="10">
        <f>VLOOKUP($A125, Microsoft!$A$1:$K$27, 9, FALSE)</f>
        <v>0.95234303971070922</v>
      </c>
    </row>
    <row r="126" spans="1:11" x14ac:dyDescent="0.35">
      <c r="A126" t="str">
        <f t="shared" si="23"/>
        <v>2023 - Q1</v>
      </c>
      <c r="B126" s="6">
        <f t="shared" si="23"/>
        <v>5.2499999999999998E-2</v>
      </c>
      <c r="C126" t="s">
        <v>79</v>
      </c>
      <c r="D126" s="10">
        <f>VLOOKUP($A121, NVIDIA!$A$1:$G$27, 2, FALSE)</f>
        <v>1250</v>
      </c>
      <c r="E126" s="10">
        <f>VLOOKUP($A121, NVIDIA!$A$1:$G$27, 3, FALSE)</f>
        <v>9704</v>
      </c>
      <c r="F126" s="10">
        <f t="shared" si="13"/>
        <v>10954</v>
      </c>
      <c r="G126" s="3">
        <f t="shared" si="14"/>
        <v>0.88588643417929525</v>
      </c>
      <c r="H126" s="3">
        <f t="shared" si="15"/>
        <v>0.11411356582070477</v>
      </c>
      <c r="I126" s="10">
        <f>VLOOKUP($A126, NVIDIA!$A$1:$K$27, 7, FALSE)</f>
        <v>19081</v>
      </c>
      <c r="J126" s="10">
        <f>VLOOKUP($A126, NVIDIA!$A$1:$K$27, 8, FALSE)</f>
        <v>22101</v>
      </c>
      <c r="K126" s="10">
        <f>VLOOKUP($A126, NVIDIA!$A$1:$K$27, 9, FALSE)</f>
        <v>0.8633545993393964</v>
      </c>
    </row>
    <row r="127" spans="1:11" x14ac:dyDescent="0.35">
      <c r="A127" t="str">
        <f t="shared" si="23"/>
        <v>2023 - Q1</v>
      </c>
      <c r="B127" s="6">
        <f t="shared" si="23"/>
        <v>5.2499999999999998E-2</v>
      </c>
      <c r="C127" t="s">
        <v>80</v>
      </c>
      <c r="D127" s="10">
        <f>VLOOKUP($A121, Tesla!$A$1:$G$27, 2, FALSE)</f>
        <v>1016</v>
      </c>
      <c r="E127" s="10">
        <f>VLOOKUP($A121, Tesla!$A$1:$G$27, 3, FALSE)</f>
        <v>1029</v>
      </c>
      <c r="F127" s="10">
        <f t="shared" si="13"/>
        <v>2045</v>
      </c>
      <c r="G127" s="3">
        <f t="shared" si="14"/>
        <v>0.50317848410757948</v>
      </c>
      <c r="H127" s="3">
        <f t="shared" si="15"/>
        <v>0.49682151589242052</v>
      </c>
      <c r="I127" s="10">
        <f>VLOOKUP($A127, Tesla!$A$1:$K$27, 7, FALSE)</f>
        <v>37634</v>
      </c>
      <c r="J127" s="10">
        <f>VLOOKUP($A127, Tesla!$A$1:$K$27, 8, FALSE)</f>
        <v>44704</v>
      </c>
      <c r="K127" s="10">
        <f>VLOOKUP($A127, Tesla!$A$1:$K$27, 9, FALSE)</f>
        <v>0.84184860415175378</v>
      </c>
    </row>
    <row r="128" spans="1:11" x14ac:dyDescent="0.35">
      <c r="A128" t="s">
        <v>51</v>
      </c>
      <c r="B128" s="6">
        <v>5.5E-2</v>
      </c>
      <c r="C128" t="s">
        <v>74</v>
      </c>
      <c r="D128" s="10">
        <v>0</v>
      </c>
      <c r="E128" s="10">
        <f>VLOOKUP($A128, Alphabet!$A$1:$F$27, 4, FALSE)</f>
        <v>13705</v>
      </c>
      <c r="F128" s="10">
        <f t="shared" si="13"/>
        <v>13705</v>
      </c>
      <c r="G128" s="3">
        <f t="shared" si="14"/>
        <v>1</v>
      </c>
      <c r="H128" s="3">
        <f t="shared" si="15"/>
        <v>0</v>
      </c>
      <c r="I128" s="10">
        <f>VLOOKUP($A128, Alphabet!$A$1:$J$27, 7, FALSE)</f>
        <v>115903</v>
      </c>
      <c r="J128" s="10">
        <f>VLOOKUP($A128, Alphabet!$A$1:$J$27, 8, FALSE)</f>
        <v>267141</v>
      </c>
      <c r="K128" s="10">
        <f>VLOOKUP($A128, Alphabet!$A$1:$J$27, 9, FALSE)</f>
        <v>0.43386451349661787</v>
      </c>
    </row>
    <row r="129" spans="1:11" x14ac:dyDescent="0.35">
      <c r="A129" t="str">
        <f t="shared" ref="A129:B144" si="24">A128</f>
        <v>2023 - Q2</v>
      </c>
      <c r="B129" s="6">
        <f t="shared" si="24"/>
        <v>5.5E-2</v>
      </c>
      <c r="C129" t="s">
        <v>75</v>
      </c>
      <c r="D129" s="10">
        <f>VLOOKUP($A135, Amazon!$A$1:$F$27, 2, FALSE)</f>
        <v>0</v>
      </c>
      <c r="E129" s="10">
        <f>VLOOKUP($A128, Amazon!$A$1:$F$27, 3, FALSE)</f>
        <v>63092</v>
      </c>
      <c r="F129" s="10">
        <f t="shared" si="13"/>
        <v>63092</v>
      </c>
      <c r="G129" s="3">
        <f t="shared" si="14"/>
        <v>1</v>
      </c>
      <c r="H129" s="3">
        <f t="shared" si="15"/>
        <v>0</v>
      </c>
      <c r="I129" s="10">
        <f>VLOOKUP($A129, Amazon!$A$1:$J$27, 7, FALSE)</f>
        <v>309005</v>
      </c>
      <c r="J129" s="10">
        <f>VLOOKUP($A129, Amazon!$A$1:$J$27, 8, FALSE)</f>
        <v>168602</v>
      </c>
      <c r="K129" s="10">
        <f>VLOOKUP($A129, Amazon!$A$1:$J$27, 9, FALSE)</f>
        <v>1.8327481287291967</v>
      </c>
    </row>
    <row r="130" spans="1:11" x14ac:dyDescent="0.35">
      <c r="A130" t="str">
        <f t="shared" si="24"/>
        <v>2023 - Q2</v>
      </c>
      <c r="B130" s="6">
        <f t="shared" si="24"/>
        <v>5.5E-2</v>
      </c>
      <c r="C130" t="s">
        <v>76</v>
      </c>
      <c r="D130" s="10">
        <f>VLOOKUP($A128, Apple!$A$1:$G$27, 2, FALSE)</f>
        <v>7216</v>
      </c>
      <c r="E130" s="10">
        <f>VLOOKUP($A128, Apple!$A$1:$G$27, 3, FALSE)</f>
        <v>98071</v>
      </c>
      <c r="F130" s="10">
        <f t="shared" si="13"/>
        <v>105287</v>
      </c>
      <c r="G130" s="3">
        <f t="shared" si="14"/>
        <v>0.93146352351192452</v>
      </c>
      <c r="H130" s="3">
        <f t="shared" si="15"/>
        <v>6.8536476488075454E-2</v>
      </c>
      <c r="I130" s="10">
        <f>VLOOKUP($A130, Apple!$A$1:$K$27, 7, FALSE)</f>
        <v>274764</v>
      </c>
      <c r="J130" s="10">
        <f>VLOOKUP($A130, Apple!$A$1:$K$27, 8, FALSE)</f>
        <v>60274</v>
      </c>
      <c r="K130" s="10">
        <f>VLOOKUP($A130, Apple!$A$1:$K$27, 9, FALSE)</f>
        <v>4.5585824733716027</v>
      </c>
    </row>
    <row r="131" spans="1:11" x14ac:dyDescent="0.35">
      <c r="A131" t="str">
        <f t="shared" si="24"/>
        <v>2023 - Q2</v>
      </c>
      <c r="B131" s="6">
        <f t="shared" si="24"/>
        <v>5.5E-2</v>
      </c>
      <c r="C131" t="s">
        <v>77</v>
      </c>
      <c r="D131" s="10">
        <f>VLOOKUP($A128, META!$A$1:$G$27, 2, FALSE)</f>
        <v>0</v>
      </c>
      <c r="E131" s="10">
        <f>VLOOKUP($A128, META!$A$1:$G$27, 3, FALSE)</f>
        <v>18382</v>
      </c>
      <c r="F131" s="10">
        <f t="shared" ref="F131:F183" si="25">SUM(D131:E131)</f>
        <v>18382</v>
      </c>
      <c r="G131" s="3">
        <f t="shared" ref="G131:G183" si="26">$E131/$F131</f>
        <v>1</v>
      </c>
      <c r="H131" s="3">
        <f t="shared" ref="H131:H183" si="27">$D131/$F131</f>
        <v>0</v>
      </c>
      <c r="I131" s="10">
        <f>VLOOKUP($A131, META!$A$1:$K$27, 7, FALSE)</f>
        <v>72655</v>
      </c>
      <c r="J131" s="10">
        <f>VLOOKUP($A131, META!$A$1:$K$27, 8, FALSE)</f>
        <v>134033</v>
      </c>
      <c r="K131" s="10">
        <f>VLOOKUP($A131, META!$A$1:$K$27, 9, FALSE)</f>
        <v>0.54206799817955276</v>
      </c>
    </row>
    <row r="132" spans="1:11" x14ac:dyDescent="0.35">
      <c r="A132" t="str">
        <f t="shared" si="24"/>
        <v>2023 - Q2</v>
      </c>
      <c r="B132" s="6">
        <f t="shared" si="24"/>
        <v>5.5E-2</v>
      </c>
      <c r="C132" t="s">
        <v>78</v>
      </c>
      <c r="D132" s="10">
        <f>VLOOKUP($A128, Microsoft!$A$1:$G$27, 2, FALSE)</f>
        <v>0</v>
      </c>
      <c r="E132" s="10">
        <f>VLOOKUP($A128, Microsoft!$A$1:$G$27, 3, FALSE)</f>
        <v>41990</v>
      </c>
      <c r="F132" s="10">
        <f t="shared" si="25"/>
        <v>41990</v>
      </c>
      <c r="G132" s="3">
        <f t="shared" si="26"/>
        <v>1</v>
      </c>
      <c r="H132" s="3">
        <f t="shared" si="27"/>
        <v>0</v>
      </c>
      <c r="I132" s="10">
        <f>VLOOKUP($A132, Microsoft!$A$1:$K$27, 7, FALSE)</f>
        <v>205753</v>
      </c>
      <c r="J132" s="10">
        <f>VLOOKUP($A132, Microsoft!$A$1:$K$27, 8, FALSE)</f>
        <v>206223</v>
      </c>
      <c r="K132" s="10">
        <f>VLOOKUP($A132, Microsoft!$A$1:$K$27, 9, FALSE)</f>
        <v>0.99772091376810546</v>
      </c>
    </row>
    <row r="133" spans="1:11" x14ac:dyDescent="0.35">
      <c r="A133" t="str">
        <f t="shared" si="24"/>
        <v>2023 - Q2</v>
      </c>
      <c r="B133" s="6">
        <f t="shared" si="24"/>
        <v>5.5E-2</v>
      </c>
      <c r="C133" t="s">
        <v>79</v>
      </c>
      <c r="D133" s="10">
        <f>VLOOKUP($A128, NVIDIA!$A$1:$G$27, 2, FALSE)</f>
        <v>1249</v>
      </c>
      <c r="E133" s="10">
        <f>VLOOKUP($A128, NVIDIA!$A$1:$G$27, 3, FALSE)</f>
        <v>8456</v>
      </c>
      <c r="F133" s="10">
        <f t="shared" si="25"/>
        <v>9705</v>
      </c>
      <c r="G133" s="3">
        <f t="shared" si="26"/>
        <v>0.87130345182895419</v>
      </c>
      <c r="H133" s="3">
        <f t="shared" si="27"/>
        <v>0.12869654817104587</v>
      </c>
      <c r="I133" s="10">
        <f>VLOOKUP($A133, NVIDIA!$A$1:$K$27, 7, FALSE)</f>
        <v>19940</v>
      </c>
      <c r="J133" s="10">
        <f>VLOOKUP($A133, NVIDIA!$A$1:$K$27, 8, FALSE)</f>
        <v>24520</v>
      </c>
      <c r="K133" s="10">
        <f>VLOOKUP($A133, NVIDIA!$A$1:$K$27, 9, FALSE)</f>
        <v>0.81321370309951058</v>
      </c>
    </row>
    <row r="134" spans="1:11" x14ac:dyDescent="0.35">
      <c r="A134" t="str">
        <f t="shared" si="24"/>
        <v>2023 - Q2</v>
      </c>
      <c r="B134" s="6">
        <f t="shared" si="24"/>
        <v>5.5E-2</v>
      </c>
      <c r="C134" t="s">
        <v>80</v>
      </c>
      <c r="D134" s="10">
        <f>VLOOKUP($A128, Tesla!$A$1:$G$27, 2, FALSE)</f>
        <v>1015</v>
      </c>
      <c r="E134" s="10">
        <f>VLOOKUP($A128, Tesla!$A$1:$G$27, 3, FALSE)</f>
        <v>504</v>
      </c>
      <c r="F134" s="10">
        <f t="shared" si="25"/>
        <v>1519</v>
      </c>
      <c r="G134" s="3">
        <f t="shared" si="26"/>
        <v>0.33179723502304148</v>
      </c>
      <c r="H134" s="3">
        <f t="shared" si="27"/>
        <v>0.66820276497695852</v>
      </c>
      <c r="I134" s="10">
        <f>VLOOKUP($A134, Tesla!$A$1:$K$27, 7, FALSE)</f>
        <v>38779</v>
      </c>
      <c r="J134" s="10">
        <f>VLOOKUP($A134, Tesla!$A$1:$K$27, 8, FALSE)</f>
        <v>48054</v>
      </c>
      <c r="K134" s="10">
        <f>VLOOKUP($A134, Tesla!$A$1:$K$27, 9, FALSE)</f>
        <v>0.80698797186498528</v>
      </c>
    </row>
    <row r="135" spans="1:11" x14ac:dyDescent="0.35">
      <c r="A135" t="s">
        <v>69</v>
      </c>
      <c r="B135" s="6">
        <f t="shared" si="24"/>
        <v>5.5E-2</v>
      </c>
      <c r="C135" t="s">
        <v>74</v>
      </c>
      <c r="D135" s="10">
        <v>0</v>
      </c>
      <c r="E135" s="10">
        <f>VLOOKUP($A135, Alphabet!$A$1:$F$27, 4, FALSE)</f>
        <v>13781</v>
      </c>
      <c r="F135" s="10">
        <f t="shared" si="25"/>
        <v>13781</v>
      </c>
      <c r="G135" s="3">
        <f t="shared" si="26"/>
        <v>1</v>
      </c>
      <c r="H135" s="3">
        <f t="shared" si="27"/>
        <v>0</v>
      </c>
      <c r="I135" s="10">
        <f>VLOOKUP($A135, Alphabet!$A$1:$J$27, 7, FALSE)</f>
        <v>123509</v>
      </c>
      <c r="J135" s="10">
        <f>VLOOKUP($A135, Alphabet!$A$1:$J$27, 8, FALSE)</f>
        <v>273202</v>
      </c>
      <c r="K135" s="10">
        <f>VLOOKUP($A135, Alphabet!$A$1:$J$27, 9, FALSE)</f>
        <v>0.45207941376710276</v>
      </c>
    </row>
    <row r="136" spans="1:11" x14ac:dyDescent="0.35">
      <c r="A136" t="str">
        <f t="shared" ref="A136:A141" si="28">A135</f>
        <v>2023 - Q3</v>
      </c>
      <c r="B136" s="6">
        <f t="shared" si="24"/>
        <v>5.5E-2</v>
      </c>
      <c r="C136" t="s">
        <v>75</v>
      </c>
      <c r="D136" s="10">
        <f>VLOOKUP($A142, Amazon!$A$1:$F$27, 2, FALSE)</f>
        <v>0</v>
      </c>
      <c r="E136" s="10">
        <f>VLOOKUP($A135, Amazon!$A$1:$F$27, 3, FALSE)</f>
        <v>61098</v>
      </c>
      <c r="F136" s="10">
        <f t="shared" si="25"/>
        <v>61098</v>
      </c>
      <c r="G136" s="3">
        <f t="shared" si="26"/>
        <v>1</v>
      </c>
      <c r="H136" s="3">
        <f t="shared" si="27"/>
        <v>0</v>
      </c>
      <c r="I136" s="10">
        <f>VLOOKUP($A136, Amazon!$A$1:$J$27, 7, FALSE)</f>
        <v>303910</v>
      </c>
      <c r="J136" s="10">
        <f>VLOOKUP($A136, Amazon!$A$1:$J$27, 8, FALSE)</f>
        <v>182973</v>
      </c>
      <c r="K136" s="10">
        <f>VLOOKUP($A136, Amazon!$A$1:$J$27, 9, FALSE)</f>
        <v>1.6609554415132288</v>
      </c>
    </row>
    <row r="137" spans="1:11" x14ac:dyDescent="0.35">
      <c r="A137" t="str">
        <f t="shared" si="28"/>
        <v>2023 - Q3</v>
      </c>
      <c r="B137" s="6">
        <f t="shared" si="24"/>
        <v>5.5E-2</v>
      </c>
      <c r="C137" t="s">
        <v>76</v>
      </c>
      <c r="D137" s="10">
        <f>VLOOKUP($A135, Apple!$A$1:$G$27, 2, FALSE)</f>
        <v>9822</v>
      </c>
      <c r="E137" s="10">
        <f>VLOOKUP($A135, Apple!$A$1:$G$27, 3, FALSE)</f>
        <v>95281</v>
      </c>
      <c r="F137" s="10">
        <f t="shared" si="25"/>
        <v>105103</v>
      </c>
      <c r="G137" s="3">
        <f t="shared" si="26"/>
        <v>0.90654881402053222</v>
      </c>
      <c r="H137" s="3">
        <f t="shared" si="27"/>
        <v>9.3451185979467763E-2</v>
      </c>
      <c r="I137" s="10">
        <f>VLOOKUP($A137, Apple!$A$1:$K$27, 7, FALSE)</f>
        <v>290437</v>
      </c>
      <c r="J137" s="10">
        <f>VLOOKUP($A137, Apple!$A$1:$K$27, 8, FALSE)</f>
        <v>62146</v>
      </c>
      <c r="K137" s="10">
        <f>VLOOKUP($A137, Apple!$A$1:$K$27, 9, FALSE)</f>
        <v>4.6734624915521517</v>
      </c>
    </row>
    <row r="138" spans="1:11" x14ac:dyDescent="0.35">
      <c r="A138" t="str">
        <f t="shared" si="28"/>
        <v>2023 - Q3</v>
      </c>
      <c r="B138" s="6">
        <f t="shared" si="24"/>
        <v>5.5E-2</v>
      </c>
      <c r="C138" t="s">
        <v>77</v>
      </c>
      <c r="D138" s="10">
        <f>VLOOKUP($A135, META!$A$1:$G$27, 2, FALSE)</f>
        <v>0</v>
      </c>
      <c r="E138" s="10">
        <f>VLOOKUP($A135, META!$A$1:$G$27, 3, FALSE)</f>
        <v>18383</v>
      </c>
      <c r="F138" s="10">
        <f t="shared" si="25"/>
        <v>18383</v>
      </c>
      <c r="G138" s="3">
        <f t="shared" si="26"/>
        <v>1</v>
      </c>
      <c r="H138" s="3">
        <f t="shared" si="27"/>
        <v>0</v>
      </c>
      <c r="I138" s="10">
        <f>VLOOKUP($A138, META!$A$1:$K$27, 7, FALSE)</f>
        <v>73401</v>
      </c>
      <c r="J138" s="10">
        <f>VLOOKUP($A138, META!$A$1:$K$27, 8, FALSE)</f>
        <v>142873</v>
      </c>
      <c r="K138" s="10">
        <f>VLOOKUP($A138, META!$A$1:$K$27, 9, FALSE)</f>
        <v>0.51374997375291342</v>
      </c>
    </row>
    <row r="139" spans="1:11" x14ac:dyDescent="0.35">
      <c r="A139" t="str">
        <f t="shared" si="28"/>
        <v>2023 - Q3</v>
      </c>
      <c r="B139" s="6">
        <f t="shared" si="24"/>
        <v>5.5E-2</v>
      </c>
      <c r="C139" t="s">
        <v>78</v>
      </c>
      <c r="D139" s="10">
        <f>VLOOKUP($A135, Microsoft!$A$1:$G$27, 2, FALSE)</f>
        <v>25808</v>
      </c>
      <c r="E139" s="10">
        <f>VLOOKUP($A135, Microsoft!$A$1:$G$27, 3, FALSE)</f>
        <v>41946</v>
      </c>
      <c r="F139" s="10">
        <f t="shared" si="25"/>
        <v>67754</v>
      </c>
      <c r="G139" s="3">
        <f t="shared" si="26"/>
        <v>0.61909259969891073</v>
      </c>
      <c r="H139" s="3">
        <f t="shared" si="27"/>
        <v>0.38090740030108922</v>
      </c>
      <c r="I139" s="10">
        <f>VLOOKUP($A139, Microsoft!$A$1:$K$27, 7, FALSE)</f>
        <v>225071</v>
      </c>
      <c r="J139" s="10">
        <f>VLOOKUP($A139, Microsoft!$A$1:$K$27, 8, FALSE)</f>
        <v>220714</v>
      </c>
      <c r="K139" s="10">
        <f>VLOOKUP($A139, Microsoft!$A$1:$K$27, 9, FALSE)</f>
        <v>1.0197404786284514</v>
      </c>
    </row>
    <row r="140" spans="1:11" x14ac:dyDescent="0.35">
      <c r="A140" t="str">
        <f t="shared" si="28"/>
        <v>2023 - Q3</v>
      </c>
      <c r="B140" s="6">
        <f t="shared" si="24"/>
        <v>5.5E-2</v>
      </c>
      <c r="C140" t="s">
        <v>79</v>
      </c>
      <c r="D140" s="10">
        <f>VLOOKUP($A135, NVIDIA!$A$1:$G$27, 2, FALSE)</f>
        <v>1249</v>
      </c>
      <c r="E140" s="10">
        <f>VLOOKUP($A135, NVIDIA!$A$1:$G$27, 3, FALSE)</f>
        <v>8457</v>
      </c>
      <c r="F140" s="10">
        <f t="shared" si="25"/>
        <v>9706</v>
      </c>
      <c r="G140" s="3">
        <f t="shared" si="26"/>
        <v>0.87131671131259014</v>
      </c>
      <c r="H140" s="3">
        <f t="shared" si="27"/>
        <v>0.12868328868740986</v>
      </c>
      <c r="I140" s="10">
        <f>VLOOKUP($A140, NVIDIA!$A$1:$K$27, 7, FALSE)</f>
        <v>22054</v>
      </c>
      <c r="J140" s="10">
        <f>VLOOKUP($A140, NVIDIA!$A$1:$K$27, 8, FALSE)</f>
        <v>27501</v>
      </c>
      <c r="K140" s="10">
        <f>VLOOKUP($A140, NVIDIA!$A$1:$K$27, 9, FALSE)</f>
        <v>0.80193447510999605</v>
      </c>
    </row>
    <row r="141" spans="1:11" x14ac:dyDescent="0.35">
      <c r="A141" t="str">
        <f t="shared" si="28"/>
        <v>2023 - Q3</v>
      </c>
      <c r="B141" s="6">
        <f t="shared" si="24"/>
        <v>5.5E-2</v>
      </c>
      <c r="C141" t="s">
        <v>80</v>
      </c>
      <c r="D141" s="10">
        <f>VLOOKUP($A135, Tesla!$A$1:$G$27, 2, FALSE)</f>
        <v>1552</v>
      </c>
      <c r="E141" s="10">
        <f>VLOOKUP($A135, Tesla!$A$1:$G$27, 3, FALSE)</f>
        <v>2152</v>
      </c>
      <c r="F141" s="10">
        <f t="shared" si="25"/>
        <v>3704</v>
      </c>
      <c r="G141" s="3">
        <f t="shared" si="26"/>
        <v>0.58099352051835851</v>
      </c>
      <c r="H141" s="3">
        <f t="shared" si="27"/>
        <v>0.41900647948164149</v>
      </c>
      <c r="I141" s="10">
        <f>VLOOKUP($A141, Tesla!$A$1:$K$27, 7, FALSE)</f>
        <v>39461</v>
      </c>
      <c r="J141" s="10">
        <f>VLOOKUP($A141, Tesla!$A$1:$K$27, 8, FALSE)</f>
        <v>51130</v>
      </c>
      <c r="K141" s="10">
        <f>VLOOKUP($A141, Tesla!$A$1:$K$27, 9, FALSE)</f>
        <v>0.77177782123997651</v>
      </c>
    </row>
    <row r="142" spans="1:11" x14ac:dyDescent="0.35">
      <c r="A142" t="s">
        <v>65</v>
      </c>
      <c r="B142" s="6">
        <f t="shared" si="24"/>
        <v>5.5E-2</v>
      </c>
      <c r="C142" t="s">
        <v>74</v>
      </c>
      <c r="D142" s="10">
        <v>0</v>
      </c>
      <c r="E142" s="10">
        <f>VLOOKUP($A142, Alphabet!$A$1:$F$27, 4, FALSE)</f>
        <v>13253</v>
      </c>
      <c r="F142" s="10">
        <f t="shared" si="25"/>
        <v>13253</v>
      </c>
      <c r="G142" s="3">
        <f t="shared" si="26"/>
        <v>1</v>
      </c>
      <c r="H142" s="3">
        <f t="shared" si="27"/>
        <v>0</v>
      </c>
      <c r="I142" s="10">
        <f>VLOOKUP($A142, Alphabet!$A$1:$J$27, 7, FALSE)</f>
        <v>119013</v>
      </c>
      <c r="J142" s="10">
        <f>VLOOKUP($A142, Alphabet!$A$1:$J$27, 8, FALSE)</f>
        <v>283379</v>
      </c>
      <c r="K142" s="10">
        <f>VLOOKUP($A142, Alphabet!$A$1:$J$27, 9, FALSE)</f>
        <v>0.41997819175027085</v>
      </c>
    </row>
    <row r="143" spans="1:11" x14ac:dyDescent="0.35">
      <c r="A143" t="str">
        <f t="shared" ref="A143:B155" si="29">A142</f>
        <v>2023 - Q4</v>
      </c>
      <c r="B143" s="6">
        <f t="shared" si="24"/>
        <v>5.5E-2</v>
      </c>
      <c r="C143" t="s">
        <v>75</v>
      </c>
      <c r="D143" s="10">
        <f>VLOOKUP($A149, Amazon!$A$1:$F$27, 2, FALSE)</f>
        <v>0</v>
      </c>
      <c r="E143" s="10">
        <f>VLOOKUP($A142, Amazon!$A$1:$F$27, 3, FALSE)</f>
        <v>58314</v>
      </c>
      <c r="F143" s="10">
        <f t="shared" si="25"/>
        <v>58314</v>
      </c>
      <c r="G143" s="3">
        <f t="shared" si="26"/>
        <v>1</v>
      </c>
      <c r="H143" s="3">
        <f t="shared" si="27"/>
        <v>0</v>
      </c>
      <c r="I143" s="10">
        <f>VLOOKUP($A143, Amazon!$A$1:$J$27, 7, FALSE)</f>
        <v>325979</v>
      </c>
      <c r="J143" s="10">
        <f>VLOOKUP($A143, Amazon!$A$1:$J$27, 8, FALSE)</f>
        <v>201875</v>
      </c>
      <c r="K143" s="10">
        <f>VLOOKUP($A143, Amazon!$A$1:$J$27, 9, FALSE)</f>
        <v>1.6147566563467493</v>
      </c>
    </row>
    <row r="144" spans="1:11" x14ac:dyDescent="0.35">
      <c r="A144" t="str">
        <f t="shared" si="29"/>
        <v>2023 - Q4</v>
      </c>
      <c r="B144" s="6">
        <f t="shared" si="24"/>
        <v>5.5E-2</v>
      </c>
      <c r="C144" t="s">
        <v>76</v>
      </c>
      <c r="D144" s="10">
        <f>VLOOKUP($A142, Apple!$A$1:$G$27, 2, FALSE)</f>
        <v>10954</v>
      </c>
      <c r="E144" s="10">
        <f>VLOOKUP($A142, Apple!$A$1:$G$27, 3, FALSE)</f>
        <v>95088</v>
      </c>
      <c r="F144" s="10">
        <f t="shared" si="25"/>
        <v>106042</v>
      </c>
      <c r="G144" s="3">
        <f t="shared" si="26"/>
        <v>0.8967013070292903</v>
      </c>
      <c r="H144" s="3">
        <f t="shared" si="27"/>
        <v>0.10329869297070972</v>
      </c>
      <c r="I144" s="10">
        <f>VLOOKUP($A144, Apple!$A$1:$K$27, 7, FALSE)</f>
        <v>279414</v>
      </c>
      <c r="J144" s="10">
        <f>VLOOKUP($A144, Apple!$A$1:$K$27, 8, FALSE)</f>
        <v>74100</v>
      </c>
      <c r="K144" s="10">
        <f>VLOOKUP($A144, Apple!$A$1:$K$27, 9, FALSE)</f>
        <v>3.7707692307692309</v>
      </c>
    </row>
    <row r="145" spans="1:11" x14ac:dyDescent="0.35">
      <c r="A145" t="str">
        <f t="shared" si="29"/>
        <v>2023 - Q4</v>
      </c>
      <c r="B145" s="6">
        <f t="shared" si="29"/>
        <v>5.5E-2</v>
      </c>
      <c r="C145" t="s">
        <v>77</v>
      </c>
      <c r="D145" s="10">
        <f>VLOOKUP($A142, META!$A$1:$G$27, 2, FALSE)</f>
        <v>0</v>
      </c>
      <c r="E145" s="10">
        <f>VLOOKUP($A142, META!$A$1:$G$27, 3, FALSE)</f>
        <v>18385</v>
      </c>
      <c r="F145" s="10">
        <f t="shared" si="25"/>
        <v>18385</v>
      </c>
      <c r="G145" s="3">
        <f t="shared" si="26"/>
        <v>1</v>
      </c>
      <c r="H145" s="3">
        <f t="shared" si="27"/>
        <v>0</v>
      </c>
      <c r="I145" s="10">
        <f>VLOOKUP($A145, META!$A$1:$K$27, 7, FALSE)</f>
        <v>76455</v>
      </c>
      <c r="J145" s="10">
        <f>VLOOKUP($A145, META!$A$1:$K$27, 8, FALSE)</f>
        <v>153168</v>
      </c>
      <c r="K145" s="10">
        <f>VLOOKUP($A145, META!$A$1:$K$27, 9, FALSE)</f>
        <v>0.49915778752742085</v>
      </c>
    </row>
    <row r="146" spans="1:11" x14ac:dyDescent="0.35">
      <c r="A146" t="str">
        <f t="shared" si="29"/>
        <v>2023 - Q4</v>
      </c>
      <c r="B146" s="6">
        <f t="shared" si="29"/>
        <v>5.5E-2</v>
      </c>
      <c r="C146" t="s">
        <v>78</v>
      </c>
      <c r="D146" s="10">
        <f>VLOOKUP($A142, Microsoft!$A$1:$G$27, 2, FALSE)</f>
        <v>27041</v>
      </c>
      <c r="E146" s="10">
        <f>VLOOKUP($A142, Microsoft!$A$1:$G$27, 3, FALSE)</f>
        <v>44928</v>
      </c>
      <c r="F146" s="10">
        <f t="shared" si="25"/>
        <v>71969</v>
      </c>
      <c r="G146" s="3">
        <f t="shared" si="26"/>
        <v>0.62426878239241901</v>
      </c>
      <c r="H146" s="3">
        <f t="shared" si="27"/>
        <v>0.37573121760758105</v>
      </c>
      <c r="I146" s="10">
        <f>VLOOKUP($A146, Microsoft!$A$1:$K$27, 7, FALSE)</f>
        <v>232290</v>
      </c>
      <c r="J146" s="10">
        <f>VLOOKUP($A146, Microsoft!$A$1:$K$27, 8, FALSE)</f>
        <v>238268</v>
      </c>
      <c r="K146" s="10">
        <f>VLOOKUP($A146, Microsoft!$A$1:$K$27, 9, FALSE)</f>
        <v>0.97491060486510983</v>
      </c>
    </row>
    <row r="147" spans="1:11" x14ac:dyDescent="0.35">
      <c r="A147" t="str">
        <f t="shared" si="29"/>
        <v>2023 - Q4</v>
      </c>
      <c r="B147" s="6">
        <f t="shared" si="29"/>
        <v>5.5E-2</v>
      </c>
      <c r="C147" t="s">
        <v>79</v>
      </c>
      <c r="D147" s="10">
        <f>VLOOKUP($A142, NVIDIA!$A$1:$G$27, 2, FALSE)</f>
        <v>1250</v>
      </c>
      <c r="E147" s="10">
        <f>VLOOKUP($A142, NVIDIA!$A$1:$G$27, 3, FALSE)</f>
        <v>8459</v>
      </c>
      <c r="F147" s="10">
        <f t="shared" si="25"/>
        <v>9709</v>
      </c>
      <c r="G147" s="3">
        <f t="shared" si="26"/>
        <v>0.87125347615614379</v>
      </c>
      <c r="H147" s="3">
        <f t="shared" si="27"/>
        <v>0.12874652384385621</v>
      </c>
      <c r="I147" s="10">
        <f>VLOOKUP($A147, NVIDIA!$A$1:$K$27, 7, FALSE)</f>
        <v>20883</v>
      </c>
      <c r="J147" s="10">
        <f>VLOOKUP($A147, NVIDIA!$A$1:$K$27, 8, FALSE)</f>
        <v>33265</v>
      </c>
      <c r="K147" s="10">
        <f>VLOOKUP($A147, NVIDIA!$A$1:$K$27, 9, FALSE)</f>
        <v>0.62777694273260187</v>
      </c>
    </row>
    <row r="148" spans="1:11" x14ac:dyDescent="0.35">
      <c r="A148" t="str">
        <f t="shared" si="29"/>
        <v>2023 - Q4</v>
      </c>
      <c r="B148" s="6">
        <f t="shared" si="29"/>
        <v>5.5E-2</v>
      </c>
      <c r="C148" t="s">
        <v>80</v>
      </c>
      <c r="D148" s="10">
        <f>VLOOKUP($A142, Tesla!$A$1:$G$27, 2, FALSE)</f>
        <v>1975</v>
      </c>
      <c r="E148" s="10">
        <f>VLOOKUP($A142, Tesla!$A$1:$G$27, 3, FALSE)</f>
        <v>2682</v>
      </c>
      <c r="F148" s="10">
        <f t="shared" si="25"/>
        <v>4657</v>
      </c>
      <c r="G148" s="3">
        <f t="shared" si="26"/>
        <v>0.575907236418295</v>
      </c>
      <c r="H148" s="3">
        <f t="shared" si="27"/>
        <v>0.42409276358170495</v>
      </c>
      <c r="I148" s="10">
        <f>VLOOKUP($A148, Tesla!$A$1:$K$27, 7, FALSE)</f>
        <v>40475</v>
      </c>
      <c r="J148" s="10">
        <f>VLOOKUP($A148, Tesla!$A$1:$K$27, 8, FALSE)</f>
        <v>53466</v>
      </c>
      <c r="K148" s="10">
        <f>VLOOKUP($A148, Tesla!$A$1:$K$27, 9, FALSE)</f>
        <v>0.75702315490218086</v>
      </c>
    </row>
    <row r="149" spans="1:11" x14ac:dyDescent="0.35">
      <c r="A149" t="s">
        <v>66</v>
      </c>
      <c r="B149" s="6">
        <f t="shared" si="29"/>
        <v>5.5E-2</v>
      </c>
      <c r="C149" t="s">
        <v>74</v>
      </c>
      <c r="D149" s="10">
        <v>0</v>
      </c>
      <c r="E149" s="10">
        <f>VLOOKUP($A149, Alphabet!$A$1:$F$27, 4, FALSE)</f>
        <v>13228</v>
      </c>
      <c r="F149" s="10">
        <f t="shared" si="25"/>
        <v>13228</v>
      </c>
      <c r="G149" s="3">
        <f t="shared" si="26"/>
        <v>1</v>
      </c>
      <c r="H149" s="3">
        <f t="shared" si="27"/>
        <v>0</v>
      </c>
      <c r="I149" s="10">
        <f>VLOOKUP($A149, Alphabet!$A$1:$J$27, 7, FALSE)</f>
        <v>114506</v>
      </c>
      <c r="J149" s="10">
        <f>VLOOKUP($A149, Alphabet!$A$1:$J$27, 8, FALSE)</f>
        <v>292844</v>
      </c>
      <c r="K149" s="10">
        <f>VLOOKUP($A149, Alphabet!$A$1:$J$27, 9, FALSE)</f>
        <v>0.39101364549043177</v>
      </c>
    </row>
    <row r="150" spans="1:11" x14ac:dyDescent="0.35">
      <c r="A150" t="str">
        <f t="shared" ref="A150:A155" si="30">A149</f>
        <v>2024 - Q1</v>
      </c>
      <c r="B150" s="6">
        <f t="shared" si="29"/>
        <v>5.5E-2</v>
      </c>
      <c r="C150" t="s">
        <v>75</v>
      </c>
      <c r="D150" s="10">
        <f>VLOOKUP($A156, Amazon!$A$1:$F$27, 2, FALSE)</f>
        <v>0</v>
      </c>
      <c r="E150" s="10">
        <f>VLOOKUP($A149, Amazon!$A$1:$F$27, 3, FALSE)</f>
        <v>57634</v>
      </c>
      <c r="F150" s="10">
        <f t="shared" si="25"/>
        <v>57634</v>
      </c>
      <c r="G150" s="3">
        <f t="shared" si="26"/>
        <v>1</v>
      </c>
      <c r="H150" s="3">
        <f t="shared" si="27"/>
        <v>0</v>
      </c>
      <c r="I150" s="10">
        <f>VLOOKUP($A150, Amazon!$A$1:$J$27, 7, FALSE)</f>
        <v>314308</v>
      </c>
      <c r="J150" s="10">
        <f>VLOOKUP($A150, Amazon!$A$1:$J$27, 8, FALSE)</f>
        <v>216661</v>
      </c>
      <c r="K150" s="10">
        <f>VLOOKUP($A150, Amazon!$A$1:$J$27, 9, FALSE)</f>
        <v>1.4506902488218922</v>
      </c>
    </row>
    <row r="151" spans="1:11" x14ac:dyDescent="0.35">
      <c r="A151" t="str">
        <f t="shared" si="30"/>
        <v>2024 - Q1</v>
      </c>
      <c r="B151" s="6">
        <f t="shared" si="29"/>
        <v>5.5E-2</v>
      </c>
      <c r="C151" t="s">
        <v>76</v>
      </c>
      <c r="D151" s="10">
        <f>VLOOKUP($A149, Apple!$A$1:$G$27, 2, FALSE)</f>
        <v>10762</v>
      </c>
      <c r="E151" s="10">
        <f>VLOOKUP($A149, Apple!$A$1:$G$27, 3, FALSE)</f>
        <v>91831</v>
      </c>
      <c r="F151" s="10">
        <f t="shared" si="25"/>
        <v>102593</v>
      </c>
      <c r="G151" s="3">
        <f t="shared" si="26"/>
        <v>0.89510005555934613</v>
      </c>
      <c r="H151" s="3">
        <f t="shared" si="27"/>
        <v>0.10489994444065384</v>
      </c>
      <c r="I151" s="10">
        <f>VLOOKUP($A151, Apple!$A$1:$K$27, 7, FALSE)</f>
        <v>263217</v>
      </c>
      <c r="J151" s="10">
        <f>VLOOKUP($A151, Apple!$A$1:$K$27, 8, FALSE)</f>
        <v>74194</v>
      </c>
      <c r="K151" s="10">
        <f>VLOOKUP($A151, Apple!$A$1:$K$27, 9, FALSE)</f>
        <v>3.5476857966951507</v>
      </c>
    </row>
    <row r="152" spans="1:11" x14ac:dyDescent="0.35">
      <c r="A152" t="str">
        <f t="shared" si="30"/>
        <v>2024 - Q1</v>
      </c>
      <c r="B152" s="6">
        <f t="shared" si="29"/>
        <v>5.5E-2</v>
      </c>
      <c r="C152" t="s">
        <v>77</v>
      </c>
      <c r="D152" s="10">
        <f>VLOOKUP($A149, META!$A$1:$G$27, 2, FALSE)</f>
        <v>0</v>
      </c>
      <c r="E152" s="10">
        <f>VLOOKUP($A149, META!$A$1:$G$27, 3, FALSE)</f>
        <v>18387</v>
      </c>
      <c r="F152" s="10">
        <f t="shared" si="25"/>
        <v>18387</v>
      </c>
      <c r="G152" s="3">
        <f t="shared" si="26"/>
        <v>1</v>
      </c>
      <c r="H152" s="3">
        <f t="shared" si="27"/>
        <v>0</v>
      </c>
      <c r="I152" s="10">
        <f>VLOOKUP($A152, META!$A$1:$K$27, 7, FALSE)</f>
        <v>73315</v>
      </c>
      <c r="J152" s="10">
        <f>VLOOKUP($A152, META!$A$1:$K$27, 8, FALSE)</f>
        <v>149529</v>
      </c>
      <c r="K152" s="10">
        <f>VLOOKUP($A152, META!$A$1:$K$27, 9, FALSE)</f>
        <v>0.49030622822328779</v>
      </c>
    </row>
    <row r="153" spans="1:11" x14ac:dyDescent="0.35">
      <c r="A153" t="str">
        <f t="shared" si="30"/>
        <v>2024 - Q1</v>
      </c>
      <c r="B153" s="6">
        <f t="shared" si="29"/>
        <v>5.5E-2</v>
      </c>
      <c r="C153" t="s">
        <v>78</v>
      </c>
      <c r="D153" s="10">
        <f>VLOOKUP($A149, Microsoft!$A$1:$G$27, 2, FALSE)</f>
        <v>20535</v>
      </c>
      <c r="E153" s="10">
        <f>VLOOKUP($A149, Microsoft!$A$1:$G$27, 3, FALSE)</f>
        <v>42658</v>
      </c>
      <c r="F153" s="10">
        <f t="shared" si="25"/>
        <v>63193</v>
      </c>
      <c r="G153" s="3">
        <f t="shared" si="26"/>
        <v>0.67504312186476345</v>
      </c>
      <c r="H153" s="3">
        <f t="shared" si="27"/>
        <v>0.32495687813523649</v>
      </c>
      <c r="I153" s="10">
        <f>VLOOKUP($A153, Microsoft!$A$1:$K$27, 7, FALSE)</f>
        <v>231123</v>
      </c>
      <c r="J153" s="10">
        <f>VLOOKUP($A153, Microsoft!$A$1:$K$27, 8, FALSE)</f>
        <v>253152</v>
      </c>
      <c r="K153" s="10">
        <f>VLOOKUP($A153, Microsoft!$A$1:$K$27, 9, FALSE)</f>
        <v>0.91298113386423962</v>
      </c>
    </row>
    <row r="154" spans="1:11" x14ac:dyDescent="0.35">
      <c r="A154" t="str">
        <f t="shared" si="30"/>
        <v>2024 - Q1</v>
      </c>
      <c r="B154" s="6">
        <f t="shared" si="29"/>
        <v>5.5E-2</v>
      </c>
      <c r="C154" t="s">
        <v>79</v>
      </c>
      <c r="D154" s="10">
        <f>VLOOKUP($A149, NVIDIA!$A$1:$G$27, 2, FALSE)</f>
        <v>1250</v>
      </c>
      <c r="E154" s="10">
        <f>VLOOKUP($A149, NVIDIA!$A$1:$G$27, 3, FALSE)</f>
        <v>8460</v>
      </c>
      <c r="F154" s="10">
        <f t="shared" si="25"/>
        <v>9710</v>
      </c>
      <c r="G154" s="3">
        <f t="shared" si="26"/>
        <v>0.87126673532440779</v>
      </c>
      <c r="H154" s="3">
        <f t="shared" si="27"/>
        <v>0.12873326467559218</v>
      </c>
      <c r="I154" s="10">
        <f>VLOOKUP($A154, NVIDIA!$A$1:$K$27, 7, FALSE)</f>
        <v>22750</v>
      </c>
      <c r="J154" s="10">
        <f>VLOOKUP($A154, NVIDIA!$A$1:$K$27, 8, FALSE)</f>
        <v>42978</v>
      </c>
      <c r="K154" s="10">
        <f>VLOOKUP($A154, NVIDIA!$A$1:$K$27, 9, FALSE)</f>
        <v>0.52934059286146395</v>
      </c>
    </row>
    <row r="155" spans="1:11" x14ac:dyDescent="0.35">
      <c r="A155" t="str">
        <f t="shared" si="30"/>
        <v>2024 - Q1</v>
      </c>
      <c r="B155" s="6">
        <f t="shared" si="29"/>
        <v>5.5E-2</v>
      </c>
      <c r="C155" t="s">
        <v>80</v>
      </c>
      <c r="D155" s="10">
        <f>VLOOKUP($A149, Tesla!$A$1:$G$27, 2, FALSE)</f>
        <v>2135</v>
      </c>
      <c r="E155" s="10">
        <f>VLOOKUP($A149, Tesla!$A$1:$G$27, 3, FALSE)</f>
        <v>2739</v>
      </c>
      <c r="F155" s="10">
        <f t="shared" si="25"/>
        <v>4874</v>
      </c>
      <c r="G155" s="3">
        <f t="shared" si="26"/>
        <v>0.56196142798522775</v>
      </c>
      <c r="H155" s="3">
        <f t="shared" si="27"/>
        <v>0.43803857201477225</v>
      </c>
      <c r="I155" s="10">
        <f>VLOOKUP($A155, Tesla!$A$1:$K$27, 7, FALSE)</f>
        <v>43984</v>
      </c>
      <c r="J155" s="10">
        <f>VLOOKUP($A155, Tesla!$A$1:$K$27, 8, FALSE)</f>
        <v>62634</v>
      </c>
      <c r="K155" s="10">
        <f>VLOOKUP($A155, Tesla!$A$1:$K$27, 9, FALSE)</f>
        <v>0.70223840086853784</v>
      </c>
    </row>
    <row r="156" spans="1:11" x14ac:dyDescent="0.35">
      <c r="A156" t="s">
        <v>52</v>
      </c>
      <c r="B156" s="6">
        <v>0.05</v>
      </c>
      <c r="C156" t="s">
        <v>74</v>
      </c>
      <c r="D156" s="10">
        <v>0</v>
      </c>
      <c r="E156" s="10">
        <f>VLOOKUP($A156, Alphabet!$A$1:$F$27, 4, FALSE)</f>
        <v>13238</v>
      </c>
      <c r="F156" s="10">
        <f t="shared" si="25"/>
        <v>13238</v>
      </c>
      <c r="G156" s="3">
        <f t="shared" si="26"/>
        <v>1</v>
      </c>
      <c r="H156" s="3">
        <f t="shared" si="27"/>
        <v>0</v>
      </c>
      <c r="I156" s="10">
        <f>VLOOKUP($A156, Alphabet!$A$1:$J$27, 7, FALSE)</f>
        <v>114017</v>
      </c>
      <c r="J156" s="10">
        <f>VLOOKUP($A156, Alphabet!$A$1:$J$27, 8, FALSE)</f>
        <v>300753</v>
      </c>
      <c r="K156" s="10">
        <f>VLOOKUP($A156, Alphabet!$A$1:$J$27, 9, FALSE)</f>
        <v>0.37910511283345472</v>
      </c>
    </row>
    <row r="157" spans="1:11" x14ac:dyDescent="0.35">
      <c r="A157" t="str">
        <f t="shared" ref="A157:B162" si="31">A156</f>
        <v>2024 - Q2</v>
      </c>
      <c r="B157" s="6">
        <f t="shared" si="31"/>
        <v>0.05</v>
      </c>
      <c r="C157" t="s">
        <v>75</v>
      </c>
      <c r="D157" s="10">
        <f>VLOOKUP($A163, Amazon!$A$1:$F$27, 2, FALSE)</f>
        <v>0</v>
      </c>
      <c r="E157" s="10">
        <f>VLOOKUP($A156, Amazon!$A$1:$F$27, 3, FALSE)</f>
        <v>54889</v>
      </c>
      <c r="F157" s="10">
        <f t="shared" si="25"/>
        <v>54889</v>
      </c>
      <c r="G157" s="3">
        <f t="shared" si="26"/>
        <v>1</v>
      </c>
      <c r="H157" s="3">
        <f t="shared" si="27"/>
        <v>0</v>
      </c>
      <c r="I157" s="10">
        <f>VLOOKUP($A157, Amazon!$A$1:$J$27, 7, FALSE)</f>
        <v>318371</v>
      </c>
      <c r="J157" s="10">
        <f>VLOOKUP($A157, Amazon!$A$1:$J$27, 8, FALSE)</f>
        <v>236447</v>
      </c>
      <c r="K157" s="10">
        <f>VLOOKUP($A157, Amazon!$A$1:$J$27, 9, FALSE)</f>
        <v>1.3464793378642994</v>
      </c>
    </row>
    <row r="158" spans="1:11" x14ac:dyDescent="0.35">
      <c r="A158" t="str">
        <f t="shared" si="31"/>
        <v>2024 - Q2</v>
      </c>
      <c r="B158" s="6">
        <f t="shared" si="31"/>
        <v>0.05</v>
      </c>
      <c r="C158" t="s">
        <v>76</v>
      </c>
      <c r="D158" s="10">
        <f>VLOOKUP($A156, Apple!$A$1:$G$27, 2, FALSE)</f>
        <v>12114</v>
      </c>
      <c r="E158" s="10">
        <f>VLOOKUP($A156, Apple!$A$1:$G$27, 3, FALSE)</f>
        <v>86196</v>
      </c>
      <c r="F158" s="10">
        <f t="shared" si="25"/>
        <v>98310</v>
      </c>
      <c r="G158" s="3">
        <f t="shared" si="26"/>
        <v>0.87677754043332312</v>
      </c>
      <c r="H158" s="3">
        <f t="shared" si="27"/>
        <v>0.12322245956667684</v>
      </c>
      <c r="I158" s="10">
        <f>VLOOKUP($A158, Apple!$A$1:$K$27, 7, FALSE)</f>
        <v>264904</v>
      </c>
      <c r="J158" s="10">
        <f>VLOOKUP($A158, Apple!$A$1:$K$27, 8, FALSE)</f>
        <v>66708</v>
      </c>
      <c r="K158" s="10">
        <f>VLOOKUP($A158, Apple!$A$1:$K$27, 9, FALSE)</f>
        <v>3.97109791929004</v>
      </c>
    </row>
    <row r="159" spans="1:11" x14ac:dyDescent="0.35">
      <c r="A159" t="str">
        <f t="shared" si="31"/>
        <v>2024 - Q2</v>
      </c>
      <c r="B159" s="6">
        <f t="shared" si="31"/>
        <v>0.05</v>
      </c>
      <c r="C159" t="s">
        <v>77</v>
      </c>
      <c r="D159" s="10">
        <f>VLOOKUP($A156, META!$A$1:$G$27, 2, FALSE)</f>
        <v>0</v>
      </c>
      <c r="E159" s="10">
        <f>VLOOKUP($A156, META!$A$1:$G$27, 3, FALSE)</f>
        <v>18389</v>
      </c>
      <c r="F159" s="10">
        <f t="shared" si="25"/>
        <v>18389</v>
      </c>
      <c r="G159" s="3">
        <f t="shared" si="26"/>
        <v>1</v>
      </c>
      <c r="H159" s="3">
        <f t="shared" si="27"/>
        <v>0</v>
      </c>
      <c r="I159" s="10">
        <f>VLOOKUP($A159, META!$A$1:$K$27, 7, FALSE)</f>
        <v>73475</v>
      </c>
      <c r="J159" s="10">
        <f>VLOOKUP($A159, META!$A$1:$K$27, 8, FALSE)</f>
        <v>156763</v>
      </c>
      <c r="K159" s="10">
        <f>VLOOKUP($A159, META!$A$1:$K$27, 9, FALSE)</f>
        <v>0.46870116035033776</v>
      </c>
    </row>
    <row r="160" spans="1:11" x14ac:dyDescent="0.35">
      <c r="A160" t="str">
        <f t="shared" si="31"/>
        <v>2024 - Q2</v>
      </c>
      <c r="B160" s="6">
        <f t="shared" si="31"/>
        <v>0.05</v>
      </c>
      <c r="C160" t="s">
        <v>78</v>
      </c>
      <c r="D160" s="10">
        <f>VLOOKUP($A156, Microsoft!$A$1:$G$27, 2, FALSE)</f>
        <v>6693</v>
      </c>
      <c r="E160" s="10">
        <f>VLOOKUP($A156, Microsoft!$A$1:$G$27, 3, FALSE)</f>
        <v>42688</v>
      </c>
      <c r="F160" s="10">
        <f t="shared" si="25"/>
        <v>49381</v>
      </c>
      <c r="G160" s="3">
        <f t="shared" si="26"/>
        <v>0.86446204005589189</v>
      </c>
      <c r="H160" s="3">
        <f t="shared" si="27"/>
        <v>0.13553795994410806</v>
      </c>
      <c r="I160" s="10">
        <f>VLOOKUP($A160, Microsoft!$A$1:$K$27, 7, FALSE)</f>
        <v>243686</v>
      </c>
      <c r="J160" s="10">
        <f>VLOOKUP($A160, Microsoft!$A$1:$K$27, 8, FALSE)</f>
        <v>268477</v>
      </c>
      <c r="K160" s="10">
        <f>VLOOKUP($A160, Microsoft!$A$1:$K$27, 9, FALSE)</f>
        <v>0.90766061897294736</v>
      </c>
    </row>
    <row r="161" spans="1:11" x14ac:dyDescent="0.35">
      <c r="A161" t="str">
        <f t="shared" si="31"/>
        <v>2024 - Q2</v>
      </c>
      <c r="B161" s="6">
        <f t="shared" si="31"/>
        <v>0.05</v>
      </c>
      <c r="C161" t="s">
        <v>79</v>
      </c>
      <c r="D161" s="10">
        <f>VLOOKUP($A156, NVIDIA!$A$1:$G$27, 2, FALSE)</f>
        <v>0</v>
      </c>
      <c r="E161" s="10">
        <f>VLOOKUP($A156, NVIDIA!$A$1:$G$27, 3, FALSE)</f>
        <v>8461</v>
      </c>
      <c r="F161" s="10">
        <f t="shared" si="25"/>
        <v>8461</v>
      </c>
      <c r="G161" s="3">
        <f t="shared" si="26"/>
        <v>1</v>
      </c>
      <c r="H161" s="3">
        <f t="shared" si="27"/>
        <v>0</v>
      </c>
      <c r="I161" s="10">
        <f>VLOOKUP($A161, NVIDIA!$A$1:$K$27, 7, FALSE)</f>
        <v>27930</v>
      </c>
      <c r="J161" s="10">
        <f>VLOOKUP($A161, NVIDIA!$A$1:$K$27, 8, FALSE)</f>
        <v>49142</v>
      </c>
      <c r="K161" s="10">
        <f>VLOOKUP($A161, NVIDIA!$A$1:$K$27, 9, FALSE)</f>
        <v>0.56835293638842543</v>
      </c>
    </row>
    <row r="162" spans="1:11" x14ac:dyDescent="0.35">
      <c r="A162" t="str">
        <f t="shared" si="31"/>
        <v>2024 - Q2</v>
      </c>
      <c r="B162" s="6">
        <f t="shared" si="31"/>
        <v>0.05</v>
      </c>
      <c r="C162" t="s">
        <v>80</v>
      </c>
      <c r="D162" s="10">
        <f>VLOOKUP($A156, Tesla!$A$1:$G$27, 2, FALSE)</f>
        <v>2024</v>
      </c>
      <c r="E162" s="10">
        <f>VLOOKUP($A156, Tesla!$A$1:$G$27, 3, FALSE)</f>
        <v>5338</v>
      </c>
      <c r="F162" s="10">
        <f t="shared" si="25"/>
        <v>7362</v>
      </c>
      <c r="G162" s="3">
        <f t="shared" si="26"/>
        <v>0.72507470795979356</v>
      </c>
      <c r="H162" s="3">
        <f t="shared" si="27"/>
        <v>0.27492529204020649</v>
      </c>
      <c r="I162" s="10">
        <f>VLOOKUP($A162, Tesla!$A$1:$K$27, 7, FALSE)</f>
        <v>44848</v>
      </c>
      <c r="J162" s="10">
        <f>VLOOKUP($A162, Tesla!$A$1:$K$27, 8, FALSE)</f>
        <v>64378</v>
      </c>
      <c r="K162" s="10">
        <f>VLOOKUP($A162, Tesla!$A$1:$K$27, 9, FALSE)</f>
        <v>0.69663549659821677</v>
      </c>
    </row>
    <row r="163" spans="1:11" x14ac:dyDescent="0.35">
      <c r="A163" t="s">
        <v>70</v>
      </c>
      <c r="B163" s="6">
        <v>4.4999999999999998E-2</v>
      </c>
      <c r="C163" t="s">
        <v>74</v>
      </c>
      <c r="D163" s="10">
        <v>0</v>
      </c>
      <c r="E163" s="10">
        <f>VLOOKUP($A163, Alphabet!$A$1:$F$27, 4, FALSE)</f>
        <v>12297</v>
      </c>
      <c r="F163" s="10">
        <f t="shared" si="25"/>
        <v>12297</v>
      </c>
      <c r="G163" s="3">
        <f t="shared" si="26"/>
        <v>1</v>
      </c>
      <c r="H163" s="3">
        <f t="shared" si="27"/>
        <v>0</v>
      </c>
      <c r="I163" s="10">
        <f>VLOOKUP($A163, Alphabet!$A$1:$J$27, 7, FALSE)</f>
        <v>116147</v>
      </c>
      <c r="J163" s="10">
        <f>VLOOKUP($A163, Alphabet!$A$1:$J$27, 8, FALSE)</f>
        <v>235317</v>
      </c>
      <c r="K163" s="10">
        <f>VLOOKUP($A163, Alphabet!$A$1:$J$27, 9, FALSE)</f>
        <v>0.49357674966109544</v>
      </c>
    </row>
    <row r="164" spans="1:11" x14ac:dyDescent="0.35">
      <c r="A164" t="str">
        <f t="shared" ref="A164:B179" si="32">A163</f>
        <v>2024 - Q3</v>
      </c>
      <c r="B164" s="6">
        <f t="shared" si="32"/>
        <v>4.4999999999999998E-2</v>
      </c>
      <c r="C164" t="s">
        <v>75</v>
      </c>
      <c r="D164" s="10">
        <f>VLOOKUP($A170, Amazon!$A$1:$F$27, 2, FALSE)</f>
        <v>0</v>
      </c>
      <c r="E164" s="10">
        <f>VLOOKUP($A163, Amazon!$A$1:$F$27, 3, FALSE)</f>
        <v>54890</v>
      </c>
      <c r="F164" s="10">
        <f t="shared" si="25"/>
        <v>54890</v>
      </c>
      <c r="G164" s="3">
        <f t="shared" si="26"/>
        <v>1</v>
      </c>
      <c r="H164" s="3">
        <f t="shared" si="27"/>
        <v>0</v>
      </c>
      <c r="I164" s="10">
        <f>VLOOKUP($A164, Amazon!$A$1:$J$27, 7, FALSE)</f>
        <v>325475</v>
      </c>
      <c r="J164" s="10">
        <f>VLOOKUP($A164, Amazon!$A$1:$J$27, 8, FALSE)</f>
        <v>259151</v>
      </c>
      <c r="K164" s="10">
        <f>VLOOKUP($A164, Amazon!$A$1:$J$27, 9, FALSE)</f>
        <v>1.2559280110823419</v>
      </c>
    </row>
    <row r="165" spans="1:11" x14ac:dyDescent="0.35">
      <c r="A165" t="str">
        <f t="shared" si="32"/>
        <v>2024 - Q3</v>
      </c>
      <c r="B165" s="6">
        <f t="shared" si="32"/>
        <v>4.4999999999999998E-2</v>
      </c>
      <c r="C165" t="s">
        <v>76</v>
      </c>
      <c r="D165" s="10">
        <f>VLOOKUP($A163, Apple!$A$1:$G$27, 2, FALSE)</f>
        <v>10912</v>
      </c>
      <c r="E165" s="10">
        <f>VLOOKUP($A163, Apple!$A$1:$G$27, 3, FALSE)</f>
        <v>85750</v>
      </c>
      <c r="F165" s="10">
        <f t="shared" si="25"/>
        <v>96662</v>
      </c>
      <c r="G165" s="3">
        <f t="shared" si="26"/>
        <v>0.88711179160373255</v>
      </c>
      <c r="H165" s="3">
        <f t="shared" si="27"/>
        <v>0.11288820839626741</v>
      </c>
      <c r="I165" s="10">
        <f>VLOOKUP($A165, Apple!$A$1:$K$27, 7, FALSE)</f>
        <v>308030</v>
      </c>
      <c r="J165" s="10">
        <f>VLOOKUP($A165, Apple!$A$1:$K$27, 8, FALSE)</f>
        <v>56950</v>
      </c>
      <c r="K165" s="10">
        <f>VLOOKUP($A165, Apple!$A$1:$K$27, 9, FALSE)</f>
        <v>5.408779631255487</v>
      </c>
    </row>
    <row r="166" spans="1:11" x14ac:dyDescent="0.35">
      <c r="A166" t="str">
        <f t="shared" si="32"/>
        <v>2024 - Q3</v>
      </c>
      <c r="B166" s="6">
        <f t="shared" si="32"/>
        <v>4.4999999999999998E-2</v>
      </c>
      <c r="C166" t="s">
        <v>77</v>
      </c>
      <c r="D166" s="10">
        <f>VLOOKUP($A163, META!$A$1:$G$27, 2, FALSE)</f>
        <v>0</v>
      </c>
      <c r="E166" s="10">
        <f>VLOOKUP($A163, META!$A$1:$G$27, 3, FALSE)</f>
        <v>28823</v>
      </c>
      <c r="F166" s="10">
        <f t="shared" si="25"/>
        <v>28823</v>
      </c>
      <c r="G166" s="3">
        <f t="shared" si="26"/>
        <v>1</v>
      </c>
      <c r="H166" s="3">
        <f t="shared" si="27"/>
        <v>0</v>
      </c>
      <c r="I166" s="10">
        <f>VLOOKUP($A166, META!$A$1:$K$27, 7, FALSE)</f>
        <v>91879</v>
      </c>
      <c r="J166" s="10">
        <f>VLOOKUP($A166, META!$A$1:$K$27, 8, FALSE)</f>
        <v>164529</v>
      </c>
      <c r="K166" s="10">
        <f>VLOOKUP($A166, META!$A$1:$K$27, 9, FALSE)</f>
        <v>0.55843650663408884</v>
      </c>
    </row>
    <row r="167" spans="1:11" x14ac:dyDescent="0.35">
      <c r="A167" t="str">
        <f t="shared" si="32"/>
        <v>2024 - Q3</v>
      </c>
      <c r="B167" s="6">
        <f t="shared" si="32"/>
        <v>4.4999999999999998E-2</v>
      </c>
      <c r="C167" t="s">
        <v>78</v>
      </c>
      <c r="D167" s="10">
        <f>VLOOKUP($A163, Microsoft!$A$1:$G$27, 2, FALSE)</f>
        <v>0</v>
      </c>
      <c r="E167" s="10">
        <f>VLOOKUP($A163, Microsoft!$A$1:$G$27, 3, FALSE)</f>
        <v>42868</v>
      </c>
      <c r="F167" s="10">
        <f t="shared" si="25"/>
        <v>42868</v>
      </c>
      <c r="G167" s="3">
        <f t="shared" si="26"/>
        <v>1</v>
      </c>
      <c r="H167" s="3">
        <f t="shared" si="27"/>
        <v>0</v>
      </c>
      <c r="I167" s="10">
        <f>VLOOKUP($A167, Microsoft!$A$1:$K$27, 7, FALSE)</f>
        <v>235290</v>
      </c>
      <c r="J167" s="10">
        <f>VLOOKUP($A167, Microsoft!$A$1:$K$27, 8, FALSE)</f>
        <v>287723</v>
      </c>
      <c r="K167" s="10">
        <f>VLOOKUP($A167, Microsoft!$A$1:$K$27, 9, FALSE)</f>
        <v>0.8177656982583944</v>
      </c>
    </row>
    <row r="168" spans="1:11" x14ac:dyDescent="0.35">
      <c r="A168" t="str">
        <f t="shared" si="32"/>
        <v>2024 - Q3</v>
      </c>
      <c r="B168" s="6">
        <f t="shared" si="32"/>
        <v>4.4999999999999998E-2</v>
      </c>
      <c r="C168" t="s">
        <v>79</v>
      </c>
      <c r="D168" s="10">
        <f>VLOOKUP($A163, NVIDIA!$A$1:$G$27, 2, FALSE)</f>
        <v>0</v>
      </c>
      <c r="E168" s="10">
        <f>VLOOKUP($A163, NVIDIA!$A$1:$G$27, 3, FALSE)</f>
        <v>8462</v>
      </c>
      <c r="F168" s="10">
        <f t="shared" si="25"/>
        <v>8462</v>
      </c>
      <c r="G168" s="3">
        <f t="shared" si="26"/>
        <v>1</v>
      </c>
      <c r="H168" s="3">
        <f t="shared" si="27"/>
        <v>0</v>
      </c>
      <c r="I168" s="10">
        <f>VLOOKUP($A168, NVIDIA!$A$1:$K$27, 7, FALSE)</f>
        <v>27070</v>
      </c>
      <c r="J168" s="10">
        <f>VLOOKUP($A168, NVIDIA!$A$1:$K$27, 8, FALSE)</f>
        <v>58157</v>
      </c>
      <c r="K168" s="10">
        <f>VLOOKUP($A168, NVIDIA!$A$1:$K$27, 9, FALSE)</f>
        <v>0.4654641745619616</v>
      </c>
    </row>
    <row r="169" spans="1:11" x14ac:dyDescent="0.35">
      <c r="A169" t="str">
        <f t="shared" si="32"/>
        <v>2024 - Q3</v>
      </c>
      <c r="B169" s="6">
        <f t="shared" si="32"/>
        <v>4.4999999999999998E-2</v>
      </c>
      <c r="C169" t="s">
        <v>80</v>
      </c>
      <c r="D169" s="10">
        <f>VLOOKUP($A163, Tesla!$A$1:$G$27, 2, FALSE)</f>
        <v>2115</v>
      </c>
      <c r="E169" s="10">
        <f>VLOOKUP($A163, Tesla!$A$1:$G$27, 3, FALSE)</f>
        <v>5275</v>
      </c>
      <c r="F169" s="10">
        <f t="shared" si="25"/>
        <v>7390</v>
      </c>
      <c r="G169" s="3">
        <f t="shared" si="26"/>
        <v>0.7138024357239513</v>
      </c>
      <c r="H169" s="3">
        <f t="shared" si="27"/>
        <v>0.2861975642760487</v>
      </c>
      <c r="I169" s="10">
        <f>VLOOKUP($A169, Tesla!$A$1:$K$27, 7, FALSE)</f>
        <v>46364</v>
      </c>
      <c r="J169" s="10">
        <f>VLOOKUP($A169, Tesla!$A$1:$K$27, 8, FALSE)</f>
        <v>66468</v>
      </c>
      <c r="K169" s="10">
        <f>VLOOKUP($A169, Tesla!$A$1:$K$27, 9, FALSE)</f>
        <v>0.69753866522236263</v>
      </c>
    </row>
    <row r="170" spans="1:11" x14ac:dyDescent="0.35">
      <c r="A170" t="s">
        <v>67</v>
      </c>
      <c r="B170" s="6">
        <f t="shared" si="32"/>
        <v>4.4999999999999998E-2</v>
      </c>
      <c r="C170" t="s">
        <v>74</v>
      </c>
      <c r="D170" s="10">
        <v>0</v>
      </c>
      <c r="E170" s="10">
        <f>VLOOKUP($A170, Alphabet!$A$1:$F$27, 4, FALSE)</f>
        <v>10883</v>
      </c>
      <c r="F170" s="10">
        <f t="shared" si="25"/>
        <v>10883</v>
      </c>
      <c r="G170" s="3">
        <f t="shared" si="26"/>
        <v>1</v>
      </c>
      <c r="H170" s="3">
        <f t="shared" si="27"/>
        <v>0</v>
      </c>
      <c r="I170" s="10">
        <f>VLOOKUP($A170, Alphabet!$A$1:$J$27, 7, FALSE)</f>
        <v>125172</v>
      </c>
      <c r="J170" s="10">
        <f>VLOOKUP($A170, Alphabet!$A$1:$J$27, 8, FALSE)</f>
        <v>325084</v>
      </c>
      <c r="K170" s="10">
        <f>VLOOKUP($A170, Alphabet!$A$1:$J$27, 9, FALSE)</f>
        <v>0.38504509603671666</v>
      </c>
    </row>
    <row r="171" spans="1:11" x14ac:dyDescent="0.35">
      <c r="A171" t="str">
        <f t="shared" ref="A171:A176" si="33">A170</f>
        <v>2024 - Q4</v>
      </c>
      <c r="B171" s="6">
        <f t="shared" si="32"/>
        <v>4.4999999999999998E-2</v>
      </c>
      <c r="C171" t="s">
        <v>75</v>
      </c>
      <c r="D171" s="10">
        <f>VLOOKUP($A177, Amazon!$A$1:$F$27, 2, FALSE)</f>
        <v>0</v>
      </c>
      <c r="E171" s="10">
        <f>VLOOKUP($A170, Amazon!$A$1:$F$27, 3, FALSE)</f>
        <v>52623</v>
      </c>
      <c r="F171" s="10">
        <f t="shared" si="25"/>
        <v>52623</v>
      </c>
      <c r="G171" s="3">
        <f t="shared" si="26"/>
        <v>1</v>
      </c>
      <c r="H171" s="3">
        <f t="shared" si="27"/>
        <v>0</v>
      </c>
      <c r="I171" s="10">
        <f>VLOOKUP($A171, Amazon!$A$1:$J$27, 7, FALSE)</f>
        <v>338924</v>
      </c>
      <c r="J171" s="10">
        <f>VLOOKUP($A171, Amazon!$A$1:$J$27, 8, FALSE)</f>
        <v>285970</v>
      </c>
      <c r="K171" s="10">
        <f>VLOOKUP($A171, Amazon!$A$1:$J$27, 9, FALSE)</f>
        <v>1.1851732699234185</v>
      </c>
    </row>
    <row r="172" spans="1:11" x14ac:dyDescent="0.35">
      <c r="A172" t="str">
        <f t="shared" si="33"/>
        <v>2024 - Q4</v>
      </c>
      <c r="B172" s="6">
        <f t="shared" si="32"/>
        <v>4.4999999999999998E-2</v>
      </c>
      <c r="C172" t="s">
        <v>76</v>
      </c>
      <c r="D172" s="10">
        <f>VLOOKUP($A170, Apple!$A$1:$G$27, 2, FALSE)</f>
        <v>10848</v>
      </c>
      <c r="E172" s="10">
        <f>VLOOKUP($A170, Apple!$A$1:$G$27, 3, FALSE)</f>
        <v>83956</v>
      </c>
      <c r="F172" s="10">
        <f t="shared" si="25"/>
        <v>94804</v>
      </c>
      <c r="G172" s="3">
        <f t="shared" si="26"/>
        <v>0.88557444833551324</v>
      </c>
      <c r="H172" s="3">
        <f t="shared" si="27"/>
        <v>0.11442555166448673</v>
      </c>
      <c r="I172" s="10">
        <f>VLOOKUP($A172, Apple!$A$1:$K$27, 7, FALSE)</f>
        <v>277327</v>
      </c>
      <c r="J172" s="10">
        <f>VLOOKUP($A172, Apple!$A$1:$K$27, 8, FALSE)</f>
        <v>66758</v>
      </c>
      <c r="K172" s="10">
        <f>VLOOKUP($A172, Apple!$A$1:$K$27, 9, FALSE)</f>
        <v>4.1542137271937447</v>
      </c>
    </row>
    <row r="173" spans="1:11" x14ac:dyDescent="0.35">
      <c r="A173" t="str">
        <f t="shared" si="33"/>
        <v>2024 - Q4</v>
      </c>
      <c r="B173" s="6">
        <f t="shared" si="32"/>
        <v>4.4999999999999998E-2</v>
      </c>
      <c r="C173" t="s">
        <v>77</v>
      </c>
      <c r="D173" s="10">
        <f>VLOOKUP($A170, META!$A$1:$G$27, 2, FALSE)</f>
        <v>0</v>
      </c>
      <c r="E173" s="10">
        <f>VLOOKUP($A170, META!$A$1:$G$27, 3, FALSE)</f>
        <v>28826</v>
      </c>
      <c r="F173" s="10">
        <f t="shared" si="25"/>
        <v>28826</v>
      </c>
      <c r="G173" s="3">
        <f t="shared" si="26"/>
        <v>1</v>
      </c>
      <c r="H173" s="3">
        <f t="shared" si="27"/>
        <v>0</v>
      </c>
      <c r="I173" s="10">
        <f>VLOOKUP($A173, META!$A$1:$K$27, 7, FALSE)</f>
        <v>93417</v>
      </c>
      <c r="J173" s="10">
        <f>VLOOKUP($A173, META!$A$1:$K$27, 8, FALSE)</f>
        <v>182637</v>
      </c>
      <c r="K173" s="10">
        <f>VLOOKUP($A173, META!$A$1:$K$27, 9, FALSE)</f>
        <v>0.51149000476354733</v>
      </c>
    </row>
    <row r="174" spans="1:11" x14ac:dyDescent="0.35">
      <c r="A174" t="str">
        <f t="shared" si="33"/>
        <v>2024 - Q4</v>
      </c>
      <c r="B174" s="6">
        <f t="shared" si="32"/>
        <v>4.4999999999999998E-2</v>
      </c>
      <c r="C174" t="s">
        <v>78</v>
      </c>
      <c r="D174" s="10">
        <f>VLOOKUP($A170, Microsoft!$A$1:$G$27, 2, FALSE)</f>
        <v>0</v>
      </c>
      <c r="E174" s="10">
        <f>VLOOKUP($A170, Microsoft!$A$1:$G$27, 3, FALSE)</f>
        <v>39722</v>
      </c>
      <c r="F174" s="10">
        <f t="shared" si="25"/>
        <v>39722</v>
      </c>
      <c r="G174" s="3">
        <f t="shared" si="26"/>
        <v>1</v>
      </c>
      <c r="H174" s="3">
        <f t="shared" si="27"/>
        <v>0</v>
      </c>
      <c r="I174" s="10">
        <f>VLOOKUP($A174, Microsoft!$A$1:$K$27, 7, FALSE)</f>
        <v>231203</v>
      </c>
      <c r="J174" s="10">
        <f>VLOOKUP($A174, Microsoft!$A$1:$K$27, 8, FALSE)</f>
        <v>302695</v>
      </c>
      <c r="K174" s="10">
        <f>VLOOKUP($A174, Microsoft!$A$1:$K$27, 9, FALSE)</f>
        <v>0.76381506136540078</v>
      </c>
    </row>
    <row r="175" spans="1:11" x14ac:dyDescent="0.35">
      <c r="A175" t="str">
        <f t="shared" si="33"/>
        <v>2024 - Q4</v>
      </c>
      <c r="B175" s="6">
        <f t="shared" si="32"/>
        <v>4.4999999999999998E-2</v>
      </c>
      <c r="C175" t="s">
        <v>79</v>
      </c>
      <c r="D175" s="10">
        <f>VLOOKUP($A170, NVIDIA!$A$1:$G$27, 2, FALSE)</f>
        <v>0</v>
      </c>
      <c r="E175" s="10">
        <f>VLOOKUP($A170, NVIDIA!$A$1:$G$27, 3, FALSE)</f>
        <v>8463</v>
      </c>
      <c r="F175" s="10">
        <f t="shared" si="25"/>
        <v>8463</v>
      </c>
      <c r="G175" s="3">
        <f t="shared" si="26"/>
        <v>1</v>
      </c>
      <c r="H175" s="3">
        <f t="shared" si="27"/>
        <v>0</v>
      </c>
      <c r="I175" s="10">
        <f>VLOOKUP($A175, NVIDIA!$A$1:$K$27, 7, FALSE)</f>
        <v>30114</v>
      </c>
      <c r="J175" s="10">
        <f>VLOOKUP($A175, NVIDIA!$A$1:$K$27, 8, FALSE)</f>
        <v>65899</v>
      </c>
      <c r="K175" s="10">
        <f>VLOOKUP($A175, NVIDIA!$A$1:$K$27, 9, FALSE)</f>
        <v>0.45697203295952898</v>
      </c>
    </row>
    <row r="176" spans="1:11" x14ac:dyDescent="0.35">
      <c r="A176" t="str">
        <f t="shared" si="33"/>
        <v>2024 - Q4</v>
      </c>
      <c r="B176" s="6">
        <f t="shared" si="32"/>
        <v>4.4999999999999998E-2</v>
      </c>
      <c r="C176" t="s">
        <v>80</v>
      </c>
      <c r="D176" s="10">
        <f>VLOOKUP($A170, Tesla!$A$1:$G$27, 2, FALSE)</f>
        <v>2343</v>
      </c>
      <c r="E176" s="10">
        <f>VLOOKUP($A170, Tesla!$A$1:$G$27, 3, FALSE)</f>
        <v>5535</v>
      </c>
      <c r="F176" s="10">
        <f t="shared" si="25"/>
        <v>7878</v>
      </c>
      <c r="G176" s="3">
        <f t="shared" si="26"/>
        <v>0.70258948971820256</v>
      </c>
      <c r="H176" s="3">
        <f t="shared" si="27"/>
        <v>0.29741051028179744</v>
      </c>
      <c r="I176" s="10">
        <f>VLOOKUP($A176, Tesla!$A$1:$K$27, 7, FALSE)</f>
        <v>49921</v>
      </c>
      <c r="J176" s="10">
        <f>VLOOKUP($A176, Tesla!$A$1:$K$27, 8, FALSE)</f>
        <v>69931</v>
      </c>
      <c r="K176" s="10">
        <f>VLOOKUP($A176, Tesla!$A$1:$K$27, 9, FALSE)</f>
        <v>0.71386080565128485</v>
      </c>
    </row>
    <row r="177" spans="1:11" x14ac:dyDescent="0.35">
      <c r="A177" t="s">
        <v>68</v>
      </c>
      <c r="B177" s="6">
        <f t="shared" si="32"/>
        <v>4.4999999999999998E-2</v>
      </c>
      <c r="C177" t="s">
        <v>74</v>
      </c>
      <c r="D177" s="10">
        <v>0</v>
      </c>
      <c r="E177" s="10">
        <f>VLOOKUP($A177, Alphabet!$A$1:$F$27, 4, FALSE)</f>
        <v>10886</v>
      </c>
      <c r="F177" s="10">
        <f t="shared" si="25"/>
        <v>10886</v>
      </c>
      <c r="G177" s="3">
        <f t="shared" si="26"/>
        <v>1</v>
      </c>
      <c r="H177" s="3">
        <f t="shared" si="27"/>
        <v>0</v>
      </c>
      <c r="I177" s="10">
        <f>VLOOKUP($A177, Alphabet!$A$1:$J$27, 7, FALSE)</f>
        <v>130107</v>
      </c>
      <c r="J177" s="10">
        <f>VLOOKUP($A177, Alphabet!$A$1:$J$27, 8, FALSE)</f>
        <v>345267</v>
      </c>
      <c r="K177" s="10">
        <f>VLOOKUP($A177, Alphabet!$A$1:$J$27, 9, FALSE)</f>
        <v>0.37683010539669298</v>
      </c>
    </row>
    <row r="178" spans="1:11" x14ac:dyDescent="0.35">
      <c r="A178" t="s">
        <v>68</v>
      </c>
      <c r="B178" s="6">
        <f t="shared" si="32"/>
        <v>4.4999999999999998E-2</v>
      </c>
      <c r="C178" t="s">
        <v>75</v>
      </c>
      <c r="D178" s="10">
        <v>0</v>
      </c>
      <c r="E178" s="10">
        <f>VLOOKUP($A177, Amazon!$A$1:$F$27, 3, FALSE)</f>
        <v>53374</v>
      </c>
      <c r="F178" s="10">
        <f t="shared" si="25"/>
        <v>53374</v>
      </c>
      <c r="G178" s="3">
        <f t="shared" si="26"/>
        <v>1</v>
      </c>
      <c r="H178" s="3">
        <f t="shared" si="27"/>
        <v>0</v>
      </c>
      <c r="I178" s="10">
        <f>VLOOKUP($A178, Amazon!$A$1:$J$27, 7, FALSE)</f>
        <v>337389</v>
      </c>
      <c r="J178" s="10">
        <f>VLOOKUP($A178, Amazon!$A$1:$J$27, 8, FALSE)</f>
        <v>305867</v>
      </c>
      <c r="K178" s="10">
        <f>VLOOKUP($A178, Amazon!$A$1:$J$27, 9, FALSE)</f>
        <v>1.1030578650197636</v>
      </c>
    </row>
    <row r="179" spans="1:11" x14ac:dyDescent="0.35">
      <c r="A179" t="s">
        <v>68</v>
      </c>
      <c r="B179" s="6">
        <f t="shared" si="32"/>
        <v>4.4999999999999998E-2</v>
      </c>
      <c r="C179" t="s">
        <v>76</v>
      </c>
      <c r="D179" s="10">
        <f>VLOOKUP($A177, Apple!$A$1:$G$27, 2, FALSE)</f>
        <v>13638</v>
      </c>
      <c r="E179" s="10">
        <f>VLOOKUP($A177, Apple!$A$1:$G$27, 3, FALSE)</f>
        <v>78566</v>
      </c>
      <c r="F179" s="10">
        <f t="shared" si="25"/>
        <v>92204</v>
      </c>
      <c r="G179" s="3">
        <f t="shared" si="26"/>
        <v>0.85208884647086891</v>
      </c>
      <c r="H179" s="3">
        <f t="shared" si="27"/>
        <v>0.14791115352913106</v>
      </c>
      <c r="I179" s="10">
        <f>VLOOKUP($A179, Apple!$A$1:$K$27, 7, FALSE)</f>
        <v>264437</v>
      </c>
      <c r="J179" s="10">
        <f>VLOOKUP($A179, Apple!$A$1:$K$27, 8, FALSE)</f>
        <v>66796</v>
      </c>
      <c r="K179" s="10">
        <f>VLOOKUP($A179, Apple!$A$1:$K$27, 9, FALSE)</f>
        <v>3.958874782921133</v>
      </c>
    </row>
    <row r="180" spans="1:11" x14ac:dyDescent="0.35">
      <c r="A180" t="s">
        <v>68</v>
      </c>
      <c r="B180" s="6">
        <f t="shared" ref="B180:B183" si="34">B179</f>
        <v>4.4999999999999998E-2</v>
      </c>
      <c r="C180" t="s">
        <v>77</v>
      </c>
      <c r="D180" s="10">
        <f>VLOOKUP($A177, META!$A$1:$G$27, 2, FALSE)</f>
        <v>0</v>
      </c>
      <c r="E180" s="10">
        <f>VLOOKUP($A177, META!$A$1:$G$27, 3, FALSE)</f>
        <v>28829</v>
      </c>
      <c r="F180" s="10">
        <f t="shared" si="25"/>
        <v>28829</v>
      </c>
      <c r="G180" s="3">
        <f t="shared" si="26"/>
        <v>1</v>
      </c>
      <c r="H180" s="3">
        <f t="shared" si="27"/>
        <v>0</v>
      </c>
      <c r="I180" s="10">
        <f>VLOOKUP($A180, META!$A$1:$K$27, 7, FALSE)</f>
        <v>95184</v>
      </c>
      <c r="J180" s="10">
        <f>VLOOKUP($A180, META!$A$1:$K$27, 8, FALSE)</f>
        <v>185029</v>
      </c>
      <c r="K180" s="10">
        <f>VLOOKUP($A180, META!$A$1:$K$27, 9, FALSE)</f>
        <v>0.51442746812661799</v>
      </c>
    </row>
    <row r="181" spans="1:11" x14ac:dyDescent="0.35">
      <c r="A181" t="s">
        <v>68</v>
      </c>
      <c r="B181" s="6">
        <f t="shared" si="34"/>
        <v>4.4999999999999998E-2</v>
      </c>
      <c r="C181" t="s">
        <v>78</v>
      </c>
      <c r="D181" s="10">
        <f>VLOOKUP($A177, Microsoft!$A$1:$G$27, 2, FALSE)</f>
        <v>2999</v>
      </c>
      <c r="E181" s="10">
        <f>VLOOKUP($A177, Microsoft!$A$1:$G$27, 3, FALSE)</f>
        <v>39882</v>
      </c>
      <c r="F181" s="10">
        <f t="shared" si="25"/>
        <v>42881</v>
      </c>
      <c r="G181" s="3">
        <f t="shared" si="26"/>
        <v>0.9300622653389613</v>
      </c>
      <c r="H181" s="3">
        <f t="shared" si="27"/>
        <v>6.9937734661038684E-2</v>
      </c>
      <c r="I181" s="10">
        <f>VLOOKUP($A181, Microsoft!$A$1:$K$27, 7, FALSE)</f>
        <v>240733</v>
      </c>
      <c r="J181" s="10">
        <f>VLOOKUP($A181, Microsoft!$A$1:$K$27, 8, FALSE)</f>
        <v>321891</v>
      </c>
      <c r="K181" s="10">
        <f>VLOOKUP($A181, Microsoft!$A$1:$K$27, 9, FALSE)</f>
        <v>0.74787117378242951</v>
      </c>
    </row>
    <row r="182" spans="1:11" x14ac:dyDescent="0.35">
      <c r="A182" t="s">
        <v>68</v>
      </c>
      <c r="B182" s="6">
        <f t="shared" si="34"/>
        <v>4.4999999999999998E-2</v>
      </c>
      <c r="C182" t="s">
        <v>79</v>
      </c>
      <c r="D182" s="10" t="str">
        <f>VLOOKUP($A177, NVIDIA!$A$1:$G$27, 2, FALSE)</f>
        <v>-</v>
      </c>
      <c r="E182" s="10" t="str">
        <f>VLOOKUP($A177, NVIDIA!$A$1:$G$27, 3, FALSE)</f>
        <v>-</v>
      </c>
      <c r="F182" s="10">
        <f t="shared" si="25"/>
        <v>0</v>
      </c>
      <c r="G182" s="3" t="s">
        <v>26</v>
      </c>
      <c r="H182" s="3" t="s">
        <v>26</v>
      </c>
      <c r="I182" s="10">
        <f>VLOOKUP($A182, NVIDIA!$A$1:$K$27, 7, FALSE)</f>
        <v>32274</v>
      </c>
      <c r="J182" s="10">
        <f>VLOOKUP($A182, NVIDIA!$A$1:$K$27, 8, FALSE)</f>
        <v>79327</v>
      </c>
      <c r="K182" s="10">
        <f>VLOOKUP($A182, NVIDIA!$A$1:$K$27, 9, FALSE)</f>
        <v>0.40684760548110982</v>
      </c>
    </row>
    <row r="183" spans="1:11" x14ac:dyDescent="0.35">
      <c r="A183" t="s">
        <v>68</v>
      </c>
      <c r="B183" s="6">
        <f t="shared" si="34"/>
        <v>4.4999999999999998E-2</v>
      </c>
      <c r="C183" t="s">
        <v>80</v>
      </c>
      <c r="D183" s="10">
        <f>VLOOKUP($A177, Tesla!$A$1:$G$27, 2, FALSE)</f>
        <v>2164</v>
      </c>
      <c r="E183" s="10">
        <f>VLOOKUP($A177, Tesla!$A$1:$G$27, 3, FALSE)</f>
        <v>5080</v>
      </c>
      <c r="F183" s="10">
        <f t="shared" si="25"/>
        <v>7244</v>
      </c>
      <c r="G183" s="3">
        <f t="shared" si="26"/>
        <v>0.70127001656543342</v>
      </c>
      <c r="H183" s="3">
        <f t="shared" si="27"/>
        <v>0.29872998343456653</v>
      </c>
      <c r="I183" s="10">
        <f>VLOOKUP($A183, Tesla!$A$1:$K$27, 7, FALSE)</f>
        <v>50458</v>
      </c>
      <c r="J183" s="10">
        <f>VLOOKUP($A183, Tesla!$A$1:$K$27, 8, FALSE)</f>
        <v>74653</v>
      </c>
      <c r="K183" s="10">
        <f>VLOOKUP($A183, Tesla!$A$1:$K$27, 9, FALSE)</f>
        <v>0.6759004996450243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5D25-F4AC-44F8-89A9-68C9E56E042B}">
  <dimension ref="A1:AA27"/>
  <sheetViews>
    <sheetView workbookViewId="0">
      <selection activeCell="G9" sqref="G9"/>
    </sheetView>
  </sheetViews>
  <sheetFormatPr defaultRowHeight="14.5" x14ac:dyDescent="0.35"/>
  <cols>
    <col min="1" max="1" width="11.7265625" customWidth="1"/>
    <col min="2" max="2" width="25.36328125" customWidth="1"/>
    <col min="3" max="3" width="24.81640625" customWidth="1"/>
    <col min="4" max="4" width="21.08984375" customWidth="1"/>
    <col min="5" max="5" width="25.7265625" customWidth="1"/>
    <col min="6" max="6" width="25.54296875" customWidth="1"/>
    <col min="7" max="7" width="25.26953125" bestFit="1" customWidth="1"/>
    <col min="8" max="8" width="9.453125" customWidth="1"/>
    <col min="9" max="9" width="10.54296875" customWidth="1"/>
    <col min="10" max="27" width="9.453125" customWidth="1"/>
  </cols>
  <sheetData>
    <row r="1" spans="1:27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5">
      <c r="A2" t="s">
        <v>47</v>
      </c>
      <c r="B2">
        <v>0</v>
      </c>
      <c r="C2">
        <v>4012</v>
      </c>
      <c r="D2">
        <v>4012</v>
      </c>
      <c r="E2" s="3">
        <v>0</v>
      </c>
      <c r="F2" s="3">
        <v>1</v>
      </c>
      <c r="G2" s="2">
        <v>44793</v>
      </c>
      <c r="H2" s="2">
        <v>152502</v>
      </c>
      <c r="I2" s="10">
        <f>$G2/$H2</f>
        <v>0.29372073808868082</v>
      </c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</row>
    <row r="3" spans="1:27" x14ac:dyDescent="0.35">
      <c r="A3" t="s">
        <v>46</v>
      </c>
      <c r="B3">
        <v>0</v>
      </c>
      <c r="C3">
        <v>4066</v>
      </c>
      <c r="D3">
        <v>4066</v>
      </c>
      <c r="E3" s="3">
        <v>0</v>
      </c>
      <c r="F3" s="3">
        <v>1</v>
      </c>
      <c r="G3" s="2">
        <v>61877</v>
      </c>
      <c r="H3" s="2">
        <v>183472</v>
      </c>
      <c r="I3" s="10">
        <f t="shared" ref="I3:I27" si="0">$G3/$H3</f>
        <v>0.33725582105171359</v>
      </c>
      <c r="J3" s="10"/>
      <c r="K3" s="10"/>
      <c r="L3" s="10"/>
      <c r="M3" s="10"/>
      <c r="N3" s="11"/>
      <c r="O3" s="11"/>
      <c r="P3" s="12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spans="1:27" x14ac:dyDescent="0.35">
      <c r="A4" t="s">
        <v>45</v>
      </c>
      <c r="B4">
        <v>0</v>
      </c>
      <c r="C4">
        <v>4074</v>
      </c>
      <c r="D4">
        <v>4074</v>
      </c>
      <c r="E4" s="3">
        <v>0</v>
      </c>
      <c r="F4" s="3">
        <v>1</v>
      </c>
      <c r="G4" s="2">
        <v>64909</v>
      </c>
      <c r="H4" s="2">
        <v>192192</v>
      </c>
      <c r="I4" s="10">
        <f t="shared" si="0"/>
        <v>0.33772997835497837</v>
      </c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spans="1:27" x14ac:dyDescent="0.35">
      <c r="A5" t="s">
        <v>53</v>
      </c>
      <c r="B5">
        <v>0</v>
      </c>
      <c r="C5">
        <v>4082</v>
      </c>
      <c r="D5">
        <v>4082</v>
      </c>
      <c r="E5" s="3">
        <v>0</v>
      </c>
      <c r="F5" s="3">
        <v>1</v>
      </c>
      <c r="G5" s="2">
        <v>68075</v>
      </c>
      <c r="H5" s="2">
        <v>194969</v>
      </c>
      <c r="I5" s="10">
        <f t="shared" si="0"/>
        <v>0.34915807128312704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35">
      <c r="A6" t="s">
        <v>54</v>
      </c>
      <c r="B6">
        <v>0</v>
      </c>
      <c r="C6">
        <v>4554</v>
      </c>
      <c r="D6">
        <v>4554</v>
      </c>
      <c r="E6" s="3">
        <v>0</v>
      </c>
      <c r="F6" s="3">
        <v>1</v>
      </c>
      <c r="G6" s="2">
        <v>74467</v>
      </c>
      <c r="H6" s="2">
        <v>201442</v>
      </c>
      <c r="I6" s="10">
        <f t="shared" si="0"/>
        <v>0.36966968159569502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35">
      <c r="A7" t="s">
        <v>55</v>
      </c>
      <c r="B7">
        <v>0</v>
      </c>
      <c r="C7">
        <v>5016</v>
      </c>
      <c r="D7">
        <v>5016</v>
      </c>
      <c r="E7" s="3">
        <v>0</v>
      </c>
      <c r="F7" s="3">
        <v>1</v>
      </c>
      <c r="G7" s="2">
        <v>69744</v>
      </c>
      <c r="H7" s="2">
        <v>203659</v>
      </c>
      <c r="I7" s="10">
        <f t="shared" si="0"/>
        <v>0.34245478962383197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35">
      <c r="A8" t="s">
        <v>48</v>
      </c>
      <c r="B8">
        <v>0</v>
      </c>
      <c r="C8">
        <v>4018</v>
      </c>
      <c r="D8">
        <v>4018</v>
      </c>
      <c r="E8" s="3">
        <v>0</v>
      </c>
      <c r="F8" s="3">
        <v>1</v>
      </c>
      <c r="G8" s="2">
        <v>71170</v>
      </c>
      <c r="H8" s="2">
        <v>207322</v>
      </c>
      <c r="I8" s="10">
        <f t="shared" si="0"/>
        <v>0.34328243022930516</v>
      </c>
    </row>
    <row r="9" spans="1:27" x14ac:dyDescent="0.35">
      <c r="A9" t="s">
        <v>64</v>
      </c>
      <c r="B9">
        <v>0</v>
      </c>
      <c r="C9">
        <v>13902</v>
      </c>
      <c r="D9">
        <v>13902</v>
      </c>
      <c r="E9" s="3">
        <v>0</v>
      </c>
      <c r="F9" s="3">
        <v>1</v>
      </c>
      <c r="G9" s="2">
        <v>86323</v>
      </c>
      <c r="H9" s="2">
        <v>212920</v>
      </c>
      <c r="I9" s="10">
        <f t="shared" si="0"/>
        <v>0.40542457260943077</v>
      </c>
    </row>
    <row r="10" spans="1:27" x14ac:dyDescent="0.35">
      <c r="A10" t="s">
        <v>56</v>
      </c>
      <c r="B10">
        <v>0</v>
      </c>
      <c r="C10">
        <v>13932</v>
      </c>
      <c r="D10">
        <v>13932</v>
      </c>
      <c r="E10" s="3">
        <v>0</v>
      </c>
      <c r="F10" s="3">
        <v>1</v>
      </c>
      <c r="G10" s="2">
        <v>97072</v>
      </c>
      <c r="H10" s="2">
        <v>222544</v>
      </c>
      <c r="I10" s="10">
        <f t="shared" si="0"/>
        <v>0.43619239341433602</v>
      </c>
    </row>
    <row r="11" spans="1:27" x14ac:dyDescent="0.35">
      <c r="A11" t="s">
        <v>57</v>
      </c>
      <c r="B11">
        <v>0</v>
      </c>
      <c r="C11">
        <v>13887</v>
      </c>
      <c r="D11">
        <v>13887</v>
      </c>
      <c r="E11" s="3">
        <v>0</v>
      </c>
      <c r="F11" s="3">
        <v>1</v>
      </c>
      <c r="G11" s="2">
        <v>97082</v>
      </c>
      <c r="H11" s="2">
        <v>230013</v>
      </c>
      <c r="I11" s="10">
        <f t="shared" si="0"/>
        <v>0.42207179594196848</v>
      </c>
    </row>
    <row r="12" spans="1:27" x14ac:dyDescent="0.35">
      <c r="A12" t="s">
        <v>49</v>
      </c>
      <c r="B12">
        <v>0</v>
      </c>
      <c r="C12">
        <v>14328</v>
      </c>
      <c r="D12">
        <v>14328</v>
      </c>
      <c r="E12" s="3">
        <v>0</v>
      </c>
      <c r="F12" s="3">
        <v>1</v>
      </c>
      <c r="G12" s="2">
        <v>97822</v>
      </c>
      <c r="H12" s="2">
        <v>237565</v>
      </c>
      <c r="I12" s="10">
        <f t="shared" si="0"/>
        <v>0.41176941047713256</v>
      </c>
    </row>
    <row r="13" spans="1:27" x14ac:dyDescent="0.35">
      <c r="A13" t="s">
        <v>58</v>
      </c>
      <c r="B13">
        <v>0</v>
      </c>
      <c r="C13">
        <v>14288</v>
      </c>
      <c r="D13">
        <v>14288</v>
      </c>
      <c r="E13" s="3">
        <v>0</v>
      </c>
      <c r="F13" s="3">
        <v>1</v>
      </c>
      <c r="G13" s="2">
        <v>102836</v>
      </c>
      <c r="H13" s="2">
        <v>244567</v>
      </c>
      <c r="I13" s="10">
        <f t="shared" si="0"/>
        <v>0.42048191293183462</v>
      </c>
    </row>
    <row r="14" spans="1:27" x14ac:dyDescent="0.35">
      <c r="A14" t="s">
        <v>59</v>
      </c>
      <c r="B14">
        <v>0</v>
      </c>
      <c r="C14">
        <v>14817</v>
      </c>
      <c r="D14">
        <v>14817</v>
      </c>
      <c r="E14" s="3">
        <v>0</v>
      </c>
      <c r="F14" s="3">
        <v>1</v>
      </c>
      <c r="G14" s="2">
        <v>107633</v>
      </c>
      <c r="H14" s="2">
        <v>251635</v>
      </c>
      <c r="I14" s="10">
        <f t="shared" si="0"/>
        <v>0.42773461561388521</v>
      </c>
    </row>
    <row r="15" spans="1:27" x14ac:dyDescent="0.35">
      <c r="A15" t="s">
        <v>60</v>
      </c>
      <c r="B15">
        <v>0</v>
      </c>
      <c r="C15">
        <v>14791</v>
      </c>
      <c r="D15">
        <v>14791</v>
      </c>
      <c r="E15" s="3">
        <v>0</v>
      </c>
      <c r="F15" s="3">
        <v>1</v>
      </c>
      <c r="G15" s="2">
        <v>103092</v>
      </c>
      <c r="H15" s="2">
        <v>254004</v>
      </c>
      <c r="I15" s="10">
        <f t="shared" si="0"/>
        <v>0.40586762413190342</v>
      </c>
    </row>
    <row r="16" spans="1:27" x14ac:dyDescent="0.35">
      <c r="A16" t="s">
        <v>50</v>
      </c>
      <c r="B16">
        <v>0</v>
      </c>
      <c r="C16">
        <v>14734</v>
      </c>
      <c r="D16">
        <v>14734</v>
      </c>
      <c r="E16" s="3">
        <v>0</v>
      </c>
      <c r="F16" s="3">
        <v>1</v>
      </c>
      <c r="G16" s="2">
        <v>99766</v>
      </c>
      <c r="H16" s="2">
        <v>255419</v>
      </c>
      <c r="I16" s="10">
        <f t="shared" si="0"/>
        <v>0.39059741052936547</v>
      </c>
    </row>
    <row r="17" spans="1:9" x14ac:dyDescent="0.35">
      <c r="A17" t="s">
        <v>61</v>
      </c>
      <c r="B17">
        <v>0</v>
      </c>
      <c r="C17">
        <v>14653</v>
      </c>
      <c r="D17">
        <v>14653</v>
      </c>
      <c r="E17" s="3">
        <v>0</v>
      </c>
      <c r="F17" s="3">
        <v>1</v>
      </c>
      <c r="G17" s="2">
        <v>104629</v>
      </c>
      <c r="H17" s="2">
        <v>253626</v>
      </c>
      <c r="I17" s="10">
        <f t="shared" si="0"/>
        <v>0.41253262678116598</v>
      </c>
    </row>
    <row r="18" spans="1:9" x14ac:dyDescent="0.35">
      <c r="A18" t="s">
        <v>62</v>
      </c>
      <c r="B18">
        <v>0</v>
      </c>
      <c r="C18">
        <v>14701</v>
      </c>
      <c r="D18">
        <v>14701</v>
      </c>
      <c r="E18" s="3">
        <v>0</v>
      </c>
      <c r="F18" s="3">
        <v>1</v>
      </c>
      <c r="G18" s="2">
        <v>109120</v>
      </c>
      <c r="H18" s="2">
        <v>256144</v>
      </c>
      <c r="I18" s="10">
        <f t="shared" si="0"/>
        <v>0.42601036916734336</v>
      </c>
    </row>
    <row r="19" spans="1:9" x14ac:dyDescent="0.35">
      <c r="A19" t="s">
        <v>63</v>
      </c>
      <c r="B19">
        <v>0</v>
      </c>
      <c r="C19">
        <v>13697</v>
      </c>
      <c r="D19">
        <v>13697</v>
      </c>
      <c r="E19" s="3">
        <v>0</v>
      </c>
      <c r="F19" s="3">
        <v>1</v>
      </c>
      <c r="G19" s="2">
        <v>108597</v>
      </c>
      <c r="H19" s="2">
        <v>260894</v>
      </c>
      <c r="I19" s="10">
        <f t="shared" si="0"/>
        <v>0.41624951129577531</v>
      </c>
    </row>
    <row r="20" spans="1:9" x14ac:dyDescent="0.35">
      <c r="A20" t="s">
        <v>51</v>
      </c>
      <c r="B20">
        <v>0</v>
      </c>
      <c r="C20">
        <v>13705</v>
      </c>
      <c r="D20">
        <v>13705</v>
      </c>
      <c r="E20" s="3">
        <v>0</v>
      </c>
      <c r="F20" s="3">
        <v>1</v>
      </c>
      <c r="G20" s="2">
        <v>115903</v>
      </c>
      <c r="H20" s="2">
        <v>267141</v>
      </c>
      <c r="I20" s="10">
        <f t="shared" si="0"/>
        <v>0.43386451349661787</v>
      </c>
    </row>
    <row r="21" spans="1:9" x14ac:dyDescent="0.35">
      <c r="A21" t="s">
        <v>69</v>
      </c>
      <c r="B21">
        <v>0</v>
      </c>
      <c r="C21">
        <v>13781</v>
      </c>
      <c r="D21">
        <v>13781</v>
      </c>
      <c r="E21" s="3">
        <v>0</v>
      </c>
      <c r="F21" s="3">
        <v>1</v>
      </c>
      <c r="G21" s="2">
        <v>123509</v>
      </c>
      <c r="H21" s="2">
        <v>273202</v>
      </c>
      <c r="I21" s="10">
        <f t="shared" si="0"/>
        <v>0.45207941376710276</v>
      </c>
    </row>
    <row r="22" spans="1:9" x14ac:dyDescent="0.35">
      <c r="A22" t="s">
        <v>65</v>
      </c>
      <c r="B22">
        <v>0</v>
      </c>
      <c r="C22">
        <v>13253</v>
      </c>
      <c r="D22">
        <v>13253</v>
      </c>
      <c r="E22" s="3">
        <v>0</v>
      </c>
      <c r="F22" s="3">
        <v>1</v>
      </c>
      <c r="G22" s="2">
        <v>119013</v>
      </c>
      <c r="H22" s="2">
        <v>283379</v>
      </c>
      <c r="I22" s="10">
        <f t="shared" si="0"/>
        <v>0.41997819175027085</v>
      </c>
    </row>
    <row r="23" spans="1:9" x14ac:dyDescent="0.35">
      <c r="A23" t="s">
        <v>66</v>
      </c>
      <c r="B23">
        <v>0</v>
      </c>
      <c r="C23">
        <v>13228</v>
      </c>
      <c r="D23">
        <v>13228</v>
      </c>
      <c r="E23" s="3">
        <v>0</v>
      </c>
      <c r="F23" s="3">
        <v>1</v>
      </c>
      <c r="G23" s="2">
        <v>114506</v>
      </c>
      <c r="H23" s="2">
        <v>292844</v>
      </c>
      <c r="I23" s="10">
        <f t="shared" si="0"/>
        <v>0.39101364549043177</v>
      </c>
    </row>
    <row r="24" spans="1:9" x14ac:dyDescent="0.35">
      <c r="A24" t="s">
        <v>52</v>
      </c>
      <c r="B24">
        <v>0</v>
      </c>
      <c r="C24">
        <v>13238</v>
      </c>
      <c r="D24">
        <v>13238</v>
      </c>
      <c r="E24" s="3">
        <v>0</v>
      </c>
      <c r="F24" s="3">
        <v>1</v>
      </c>
      <c r="G24" s="2">
        <v>114017</v>
      </c>
      <c r="H24" s="2">
        <v>300753</v>
      </c>
      <c r="I24" s="10">
        <f t="shared" si="0"/>
        <v>0.37910511283345472</v>
      </c>
    </row>
    <row r="25" spans="1:9" x14ac:dyDescent="0.35">
      <c r="A25" t="s">
        <v>70</v>
      </c>
      <c r="B25">
        <v>0</v>
      </c>
      <c r="C25">
        <v>12297</v>
      </c>
      <c r="D25">
        <v>12297</v>
      </c>
      <c r="E25" s="3">
        <v>0</v>
      </c>
      <c r="F25" s="3">
        <v>1</v>
      </c>
      <c r="G25" s="2">
        <v>116147</v>
      </c>
      <c r="H25" s="2">
        <v>235317</v>
      </c>
      <c r="I25" s="10">
        <f t="shared" si="0"/>
        <v>0.49357674966109544</v>
      </c>
    </row>
    <row r="26" spans="1:9" x14ac:dyDescent="0.35">
      <c r="A26" t="s">
        <v>67</v>
      </c>
      <c r="B26">
        <v>0</v>
      </c>
      <c r="C26">
        <v>10883</v>
      </c>
      <c r="D26">
        <v>10883</v>
      </c>
      <c r="E26" s="3">
        <v>0</v>
      </c>
      <c r="F26" s="3">
        <v>1</v>
      </c>
      <c r="G26" s="2">
        <v>125172</v>
      </c>
      <c r="H26" s="2">
        <v>325084</v>
      </c>
      <c r="I26" s="10">
        <f t="shared" si="0"/>
        <v>0.38504509603671666</v>
      </c>
    </row>
    <row r="27" spans="1:9" x14ac:dyDescent="0.35">
      <c r="A27" t="s">
        <v>68</v>
      </c>
      <c r="B27">
        <v>0</v>
      </c>
      <c r="C27">
        <v>10886</v>
      </c>
      <c r="D27">
        <v>10886</v>
      </c>
      <c r="E27" s="3">
        <v>0</v>
      </c>
      <c r="F27" s="3">
        <v>1</v>
      </c>
      <c r="G27" s="2">
        <v>130107</v>
      </c>
      <c r="H27" s="2">
        <v>345267</v>
      </c>
      <c r="I27" s="10">
        <f t="shared" si="0"/>
        <v>0.37683010539669298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EC370-F94A-416D-B7ED-FDFACDD4DF5B}">
  <dimension ref="A1:Z27"/>
  <sheetViews>
    <sheetView workbookViewId="0">
      <selection activeCell="G5" sqref="G5"/>
    </sheetView>
  </sheetViews>
  <sheetFormatPr defaultRowHeight="14.5" x14ac:dyDescent="0.35"/>
  <cols>
    <col min="1" max="1" width="14.90625" bestFit="1" customWidth="1"/>
    <col min="2" max="2" width="24.453125" customWidth="1"/>
    <col min="3" max="3" width="23.90625" customWidth="1"/>
    <col min="4" max="4" width="20.1796875" customWidth="1"/>
    <col min="5" max="5" width="24.81640625" customWidth="1"/>
    <col min="6" max="6" width="24.6328125" customWidth="1"/>
    <col min="7" max="7" width="9.453125" customWidth="1"/>
    <col min="8" max="8" width="10.81640625" bestFit="1" customWidth="1"/>
    <col min="9" max="26" width="9.453125" customWidth="1"/>
  </cols>
  <sheetData>
    <row r="1" spans="1:26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5">
      <c r="A2" t="s">
        <v>47</v>
      </c>
      <c r="B2">
        <v>0</v>
      </c>
      <c r="C2">
        <v>23495</v>
      </c>
      <c r="D2">
        <v>23495</v>
      </c>
      <c r="E2" s="3">
        <v>0</v>
      </c>
      <c r="F2" s="3">
        <v>1</v>
      </c>
      <c r="G2" s="2">
        <f>$J2 - $H2</f>
        <v>119099</v>
      </c>
      <c r="H2" s="2">
        <v>43549</v>
      </c>
      <c r="I2" s="10">
        <f>$G2/$H2</f>
        <v>2.734827435762015</v>
      </c>
      <c r="J2" s="2">
        <v>162648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spans="1:26" x14ac:dyDescent="0.35">
      <c r="A3" t="s">
        <v>46</v>
      </c>
      <c r="B3">
        <v>0</v>
      </c>
      <c r="C3">
        <v>23322</v>
      </c>
      <c r="D3">
        <v>23322</v>
      </c>
      <c r="E3" s="3">
        <v>0</v>
      </c>
      <c r="F3" s="3">
        <v>1</v>
      </c>
      <c r="G3" s="2">
        <f>$J3 - $H3</f>
        <v>129692</v>
      </c>
      <c r="H3" s="2">
        <v>48410</v>
      </c>
      <c r="I3" s="10">
        <f>$G3/$H3</f>
        <v>2.6790332575914069</v>
      </c>
      <c r="J3" s="2">
        <v>178102</v>
      </c>
      <c r="K3" s="10"/>
      <c r="L3" s="10"/>
      <c r="M3" s="11"/>
      <c r="N3" s="11"/>
      <c r="O3" s="12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spans="1:26" x14ac:dyDescent="0.35">
      <c r="A4" t="s">
        <v>45</v>
      </c>
      <c r="B4">
        <v>0</v>
      </c>
      <c r="C4">
        <v>23329</v>
      </c>
      <c r="D4">
        <v>23329</v>
      </c>
      <c r="E4" s="3">
        <v>0</v>
      </c>
      <c r="F4" s="3">
        <v>1</v>
      </c>
      <c r="G4" s="2">
        <f>$J4 - $H4</f>
        <v>138290</v>
      </c>
      <c r="H4" s="2">
        <v>53061</v>
      </c>
      <c r="I4" s="10">
        <f>$G4/$H4</f>
        <v>2.6062456418084845</v>
      </c>
      <c r="J4" s="2">
        <v>191351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spans="1:26" x14ac:dyDescent="0.35">
      <c r="A5" t="s">
        <v>53</v>
      </c>
      <c r="B5">
        <v>0</v>
      </c>
      <c r="C5">
        <v>22472</v>
      </c>
      <c r="D5">
        <v>22472</v>
      </c>
      <c r="E5" s="3">
        <v>0</v>
      </c>
      <c r="F5" s="3">
        <v>1</v>
      </c>
      <c r="G5" s="2">
        <f>$J5 - $H5</f>
        <v>142591</v>
      </c>
      <c r="H5" s="2">
        <v>56508</v>
      </c>
      <c r="I5" s="10">
        <f>$G5/$H5</f>
        <v>2.5233772209244707</v>
      </c>
      <c r="J5" s="2">
        <v>199099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x14ac:dyDescent="0.35">
      <c r="A6" t="s">
        <v>54</v>
      </c>
      <c r="B6">
        <v>0</v>
      </c>
      <c r="C6">
        <v>23414</v>
      </c>
      <c r="D6">
        <v>23414</v>
      </c>
      <c r="E6" s="3">
        <v>0</v>
      </c>
      <c r="F6" s="3">
        <v>1</v>
      </c>
      <c r="G6" s="2">
        <f>$J6 - $H6</f>
        <v>163188</v>
      </c>
      <c r="H6" s="2">
        <v>62060</v>
      </c>
      <c r="I6" s="10">
        <f>$G6/$H6</f>
        <v>2.6295198195294875</v>
      </c>
      <c r="J6" s="2">
        <v>225248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x14ac:dyDescent="0.35">
      <c r="A7" t="s">
        <v>55</v>
      </c>
      <c r="B7">
        <v>0</v>
      </c>
      <c r="C7">
        <v>23437</v>
      </c>
      <c r="D7">
        <v>23437</v>
      </c>
      <c r="E7" s="3">
        <v>0</v>
      </c>
      <c r="F7" s="3">
        <v>1</v>
      </c>
      <c r="G7" s="2">
        <f>$J7 - $H7</f>
        <v>155966</v>
      </c>
      <c r="H7" s="2">
        <v>65272</v>
      </c>
      <c r="I7" s="10">
        <f>$G7/$H7</f>
        <v>2.3894778771908323</v>
      </c>
      <c r="J7" s="2">
        <v>221238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x14ac:dyDescent="0.35">
      <c r="A8" t="s">
        <v>48</v>
      </c>
      <c r="B8">
        <v>0</v>
      </c>
      <c r="C8">
        <v>33128</v>
      </c>
      <c r="D8">
        <v>33128</v>
      </c>
      <c r="E8" s="3">
        <v>0</v>
      </c>
      <c r="F8" s="3">
        <v>1</v>
      </c>
      <c r="G8" s="2">
        <f>$J8 - $H8</f>
        <v>184586</v>
      </c>
      <c r="H8" s="2">
        <v>73728</v>
      </c>
      <c r="I8" s="10">
        <f>$G8/$H8</f>
        <v>2.5036078559027777</v>
      </c>
      <c r="J8" s="2">
        <v>258314</v>
      </c>
    </row>
    <row r="9" spans="1:26" x14ac:dyDescent="0.35">
      <c r="A9" t="s">
        <v>64</v>
      </c>
      <c r="B9">
        <v>0</v>
      </c>
      <c r="C9">
        <v>32929</v>
      </c>
      <c r="D9">
        <v>32929</v>
      </c>
      <c r="E9" s="3">
        <v>0</v>
      </c>
      <c r="F9" s="3">
        <v>1</v>
      </c>
      <c r="G9" s="2">
        <f>$J9 - $H9</f>
        <v>199404</v>
      </c>
      <c r="H9" s="2">
        <v>82775</v>
      </c>
      <c r="I9" s="10">
        <f>$G9/$H9</f>
        <v>2.4089882210812443</v>
      </c>
      <c r="J9" s="2">
        <v>282179</v>
      </c>
    </row>
    <row r="10" spans="1:26" x14ac:dyDescent="0.35">
      <c r="A10" t="s">
        <v>56</v>
      </c>
      <c r="B10">
        <v>0</v>
      </c>
      <c r="C10">
        <v>31816</v>
      </c>
      <c r="D10">
        <v>31816</v>
      </c>
      <c r="E10" s="3">
        <v>0</v>
      </c>
      <c r="F10" s="3">
        <v>1</v>
      </c>
      <c r="G10" s="2">
        <f>$J10 - $H10</f>
        <v>227791</v>
      </c>
      <c r="H10" s="2">
        <v>93404</v>
      </c>
      <c r="I10" s="10">
        <f>$G10/$H10</f>
        <v>2.4387713588283155</v>
      </c>
      <c r="J10" s="2">
        <v>321195</v>
      </c>
    </row>
    <row r="11" spans="1:26" x14ac:dyDescent="0.35">
      <c r="A11" t="s">
        <v>57</v>
      </c>
      <c r="B11">
        <v>0</v>
      </c>
      <c r="C11">
        <v>31868</v>
      </c>
      <c r="D11">
        <v>31868</v>
      </c>
      <c r="E11" s="3">
        <v>0</v>
      </c>
      <c r="F11" s="3">
        <v>1</v>
      </c>
      <c r="G11" s="2">
        <f>$J11 - $H11</f>
        <v>219757</v>
      </c>
      <c r="H11" s="2">
        <v>103320</v>
      </c>
      <c r="I11" s="10">
        <f>$G11/$H11</f>
        <v>2.1269550909794814</v>
      </c>
      <c r="J11" s="2">
        <v>323077</v>
      </c>
    </row>
    <row r="12" spans="1:26" x14ac:dyDescent="0.35">
      <c r="A12" t="s">
        <v>49</v>
      </c>
      <c r="B12">
        <v>0</v>
      </c>
      <c r="C12">
        <v>50279</v>
      </c>
      <c r="D12">
        <v>50279</v>
      </c>
      <c r="E12" s="3">
        <v>0</v>
      </c>
      <c r="F12" s="3">
        <v>1</v>
      </c>
      <c r="G12" s="2">
        <f>$J12 - $H12</f>
        <v>245516</v>
      </c>
      <c r="H12" s="2">
        <v>114803</v>
      </c>
      <c r="I12" s="10">
        <f>$G12/$H12</f>
        <v>2.1385852286090086</v>
      </c>
      <c r="J12" s="2">
        <v>360319</v>
      </c>
    </row>
    <row r="13" spans="1:26" x14ac:dyDescent="0.35">
      <c r="A13" t="s">
        <v>58</v>
      </c>
      <c r="B13">
        <v>0</v>
      </c>
      <c r="C13">
        <v>50055</v>
      </c>
      <c r="D13">
        <v>50055</v>
      </c>
      <c r="E13" s="3">
        <v>0</v>
      </c>
      <c r="F13" s="3">
        <v>1</v>
      </c>
      <c r="G13" s="2">
        <f>$J13 - $H13</f>
        <v>261842</v>
      </c>
      <c r="H13" s="2">
        <v>120564</v>
      </c>
      <c r="I13" s="10">
        <f>$G13/$H13</f>
        <v>2.1718091635977572</v>
      </c>
      <c r="J13" s="2">
        <v>382406</v>
      </c>
    </row>
    <row r="14" spans="1:26" x14ac:dyDescent="0.35">
      <c r="A14" t="s">
        <v>59</v>
      </c>
      <c r="B14">
        <v>0</v>
      </c>
      <c r="C14">
        <v>48744</v>
      </c>
      <c r="D14">
        <v>48744</v>
      </c>
      <c r="E14" s="3">
        <v>0</v>
      </c>
      <c r="F14" s="3">
        <v>1</v>
      </c>
      <c r="G14" s="2">
        <f>$J14 - $H14</f>
        <v>282304</v>
      </c>
      <c r="H14" s="2">
        <v>138245</v>
      </c>
      <c r="I14" s="10">
        <f>$G14/$H14</f>
        <v>2.0420557705522802</v>
      </c>
      <c r="J14" s="2">
        <v>420549</v>
      </c>
    </row>
    <row r="15" spans="1:26" x14ac:dyDescent="0.35">
      <c r="A15" t="s">
        <v>60</v>
      </c>
      <c r="B15">
        <v>0</v>
      </c>
      <c r="C15">
        <v>47556</v>
      </c>
      <c r="D15">
        <v>47556</v>
      </c>
      <c r="E15" s="3">
        <v>0</v>
      </c>
      <c r="F15" s="3">
        <v>1</v>
      </c>
      <c r="G15" s="2">
        <f>$J15 - $H15</f>
        <v>276766</v>
      </c>
      <c r="H15" s="2">
        <v>134001</v>
      </c>
      <c r="I15" s="10">
        <f>$G15/$H15</f>
        <v>2.065402496996291</v>
      </c>
      <c r="J15" s="2">
        <v>410767</v>
      </c>
    </row>
    <row r="16" spans="1:26" x14ac:dyDescent="0.35">
      <c r="A16" t="s">
        <v>50</v>
      </c>
      <c r="B16">
        <v>0</v>
      </c>
      <c r="C16">
        <v>58053</v>
      </c>
      <c r="D16">
        <v>58053</v>
      </c>
      <c r="E16" s="3">
        <v>0</v>
      </c>
      <c r="F16" s="3">
        <v>1</v>
      </c>
      <c r="G16" s="2">
        <f>$J16 - $H16</f>
        <v>288326</v>
      </c>
      <c r="H16" s="2">
        <v>131402</v>
      </c>
      <c r="I16" s="10">
        <f>$G16/$H16</f>
        <v>2.1942283983501012</v>
      </c>
      <c r="J16" s="2">
        <v>419728</v>
      </c>
    </row>
    <row r="17" spans="1:10" x14ac:dyDescent="0.35">
      <c r="A17" t="s">
        <v>61</v>
      </c>
      <c r="B17">
        <v>0</v>
      </c>
      <c r="C17">
        <v>58919</v>
      </c>
      <c r="D17">
        <v>58919</v>
      </c>
      <c r="E17" s="3">
        <v>0</v>
      </c>
      <c r="F17" s="3">
        <v>1</v>
      </c>
      <c r="G17" s="2">
        <f>$J17 - $H17</f>
        <v>290873</v>
      </c>
      <c r="H17" s="2">
        <v>137489</v>
      </c>
      <c r="I17" s="10">
        <f>$G17/$H17</f>
        <v>2.115609248739899</v>
      </c>
      <c r="J17" s="2">
        <v>428362</v>
      </c>
    </row>
    <row r="18" spans="1:10" x14ac:dyDescent="0.35">
      <c r="A18" t="s">
        <v>62</v>
      </c>
      <c r="B18">
        <v>0</v>
      </c>
      <c r="C18">
        <v>67150</v>
      </c>
      <c r="D18">
        <v>67150</v>
      </c>
      <c r="E18" s="3">
        <v>0</v>
      </c>
      <c r="F18" s="3">
        <v>1</v>
      </c>
      <c r="G18" s="2">
        <f>$J18 - $H18</f>
        <v>316632</v>
      </c>
      <c r="H18" s="2">
        <v>146043</v>
      </c>
      <c r="I18" s="10">
        <f>$G18/$H18</f>
        <v>2.1680737864875415</v>
      </c>
      <c r="J18" s="2">
        <v>462675</v>
      </c>
    </row>
    <row r="19" spans="1:10" x14ac:dyDescent="0.35">
      <c r="A19" t="s">
        <v>63</v>
      </c>
      <c r="B19">
        <v>0</v>
      </c>
      <c r="C19">
        <v>67084</v>
      </c>
      <c r="D19">
        <v>67084</v>
      </c>
      <c r="E19" s="3">
        <v>0</v>
      </c>
      <c r="F19" s="3">
        <v>1</v>
      </c>
      <c r="G19" s="2">
        <f>$J19 - $H19</f>
        <v>309852</v>
      </c>
      <c r="H19" s="2">
        <v>154526</v>
      </c>
      <c r="I19" s="10">
        <f>$G19/$H19</f>
        <v>2.0051771222965713</v>
      </c>
      <c r="J19" s="2">
        <v>464378</v>
      </c>
    </row>
    <row r="20" spans="1:10" x14ac:dyDescent="0.35">
      <c r="A20" t="s">
        <v>51</v>
      </c>
      <c r="B20">
        <v>0</v>
      </c>
      <c r="C20">
        <v>63092</v>
      </c>
      <c r="D20">
        <v>63092</v>
      </c>
      <c r="E20" s="3">
        <v>0</v>
      </c>
      <c r="F20" s="3">
        <v>1</v>
      </c>
      <c r="G20" s="2">
        <f>$J20 - $H20</f>
        <v>309005</v>
      </c>
      <c r="H20" s="2">
        <v>168602</v>
      </c>
      <c r="I20" s="10">
        <f>$G20/$H20</f>
        <v>1.8327481287291967</v>
      </c>
      <c r="J20" s="2">
        <v>477607</v>
      </c>
    </row>
    <row r="21" spans="1:10" x14ac:dyDescent="0.35">
      <c r="A21" t="s">
        <v>69</v>
      </c>
      <c r="B21">
        <v>0</v>
      </c>
      <c r="C21">
        <v>61098</v>
      </c>
      <c r="D21">
        <v>61098</v>
      </c>
      <c r="E21" s="3">
        <v>0</v>
      </c>
      <c r="F21" s="3">
        <v>1</v>
      </c>
      <c r="G21" s="2">
        <f>$J21 - $H21</f>
        <v>303910</v>
      </c>
      <c r="H21" s="2">
        <v>182973</v>
      </c>
      <c r="I21" s="10">
        <f>$G21/$H21</f>
        <v>1.6609554415132288</v>
      </c>
      <c r="J21" s="2">
        <v>486883</v>
      </c>
    </row>
    <row r="22" spans="1:10" x14ac:dyDescent="0.35">
      <c r="A22" t="s">
        <v>65</v>
      </c>
      <c r="B22">
        <v>0</v>
      </c>
      <c r="C22">
        <v>58314</v>
      </c>
      <c r="D22">
        <v>58314</v>
      </c>
      <c r="E22" s="3">
        <v>0</v>
      </c>
      <c r="F22" s="3">
        <v>1</v>
      </c>
      <c r="G22" s="2">
        <f>$J22 - $H22</f>
        <v>325979</v>
      </c>
      <c r="H22" s="2">
        <v>201875</v>
      </c>
      <c r="I22" s="10">
        <f>$G22/$H22</f>
        <v>1.6147566563467493</v>
      </c>
      <c r="J22" s="2">
        <v>527854</v>
      </c>
    </row>
    <row r="23" spans="1:10" x14ac:dyDescent="0.35">
      <c r="A23" t="s">
        <v>66</v>
      </c>
      <c r="B23">
        <v>0</v>
      </c>
      <c r="C23">
        <v>57634</v>
      </c>
      <c r="D23">
        <v>57634</v>
      </c>
      <c r="E23" s="3">
        <v>0</v>
      </c>
      <c r="F23" s="3">
        <v>1</v>
      </c>
      <c r="G23" s="2">
        <f>$J23 - $H23</f>
        <v>314308</v>
      </c>
      <c r="H23" s="2">
        <v>216661</v>
      </c>
      <c r="I23" s="10">
        <f>$G23/$H23</f>
        <v>1.4506902488218922</v>
      </c>
      <c r="J23" s="2">
        <v>530969</v>
      </c>
    </row>
    <row r="24" spans="1:10" x14ac:dyDescent="0.35">
      <c r="A24" t="s">
        <v>52</v>
      </c>
      <c r="B24">
        <v>0</v>
      </c>
      <c r="C24">
        <v>54889</v>
      </c>
      <c r="D24">
        <v>54889</v>
      </c>
      <c r="E24" s="3">
        <v>0</v>
      </c>
      <c r="F24" s="3">
        <v>1</v>
      </c>
      <c r="G24" s="2">
        <f>$J24 - $H24</f>
        <v>318371</v>
      </c>
      <c r="H24" s="2">
        <v>236447</v>
      </c>
      <c r="I24" s="10">
        <f>$G24/$H24</f>
        <v>1.3464793378642994</v>
      </c>
      <c r="J24" s="2">
        <v>554818</v>
      </c>
    </row>
    <row r="25" spans="1:10" x14ac:dyDescent="0.35">
      <c r="A25" t="s">
        <v>70</v>
      </c>
      <c r="B25">
        <v>0</v>
      </c>
      <c r="C25">
        <v>54890</v>
      </c>
      <c r="D25">
        <v>54890</v>
      </c>
      <c r="E25" s="3">
        <v>0</v>
      </c>
      <c r="F25" s="3">
        <v>1</v>
      </c>
      <c r="G25" s="2">
        <f>$J25 - $H25</f>
        <v>325475</v>
      </c>
      <c r="H25" s="2">
        <v>259151</v>
      </c>
      <c r="I25" s="10">
        <f>$G25/$H25</f>
        <v>1.2559280110823419</v>
      </c>
      <c r="J25" s="2">
        <v>584626</v>
      </c>
    </row>
    <row r="26" spans="1:10" x14ac:dyDescent="0.35">
      <c r="A26" t="s">
        <v>67</v>
      </c>
      <c r="B26">
        <v>0</v>
      </c>
      <c r="C26">
        <v>52623</v>
      </c>
      <c r="D26">
        <v>52623</v>
      </c>
      <c r="E26" s="3">
        <v>0</v>
      </c>
      <c r="F26" s="3">
        <v>1</v>
      </c>
      <c r="G26" s="2">
        <f>$J26 - $H26</f>
        <v>338924</v>
      </c>
      <c r="H26" s="2">
        <v>285970</v>
      </c>
      <c r="I26" s="10">
        <f>$G26/$H26</f>
        <v>1.1851732699234185</v>
      </c>
      <c r="J26" s="2">
        <v>624894</v>
      </c>
    </row>
    <row r="27" spans="1:10" x14ac:dyDescent="0.35">
      <c r="A27" t="s">
        <v>68</v>
      </c>
      <c r="B27">
        <v>0</v>
      </c>
      <c r="C27">
        <v>53374</v>
      </c>
      <c r="D27">
        <v>53374</v>
      </c>
      <c r="E27" s="3">
        <v>0</v>
      </c>
      <c r="F27" s="3">
        <v>1</v>
      </c>
      <c r="G27" s="2">
        <f>$J27 - $H27</f>
        <v>337389</v>
      </c>
      <c r="H27" s="2">
        <v>305867</v>
      </c>
      <c r="I27" s="10">
        <f>$G27/$H27</f>
        <v>1.1030578650197636</v>
      </c>
      <c r="J27" s="2">
        <v>643256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35B13-B58F-437F-8EDE-D312645CB128}">
  <dimension ref="A1:Y27"/>
  <sheetViews>
    <sheetView workbookViewId="0">
      <selection activeCell="J7" sqref="J7"/>
    </sheetView>
  </sheetViews>
  <sheetFormatPr defaultRowHeight="14.5" x14ac:dyDescent="0.35"/>
  <cols>
    <col min="1" max="1" width="17.6328125" customWidth="1"/>
    <col min="2" max="2" width="22.6328125" customWidth="1"/>
    <col min="3" max="3" width="22.08984375" customWidth="1"/>
    <col min="4" max="4" width="18.36328125" customWidth="1"/>
    <col min="5" max="5" width="23" customWidth="1"/>
    <col min="6" max="6" width="22.81640625" customWidth="1"/>
    <col min="7" max="7" width="15.54296875" customWidth="1"/>
    <col min="8" max="8" width="9.453125" customWidth="1"/>
    <col min="9" max="9" width="10.54296875" customWidth="1"/>
    <col min="10" max="10" width="12.81640625" customWidth="1"/>
    <col min="11" max="25" width="9.453125" customWidth="1"/>
  </cols>
  <sheetData>
    <row r="1" spans="1:25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47</v>
      </c>
      <c r="B2">
        <v>9772</v>
      </c>
      <c r="C2">
        <v>92989</v>
      </c>
      <c r="D2">
        <v>102761</v>
      </c>
      <c r="E2" s="3">
        <v>9.509444244411791E-2</v>
      </c>
      <c r="F2" s="3">
        <v>0.90490555755588209</v>
      </c>
      <c r="G2" s="2">
        <f>$J2 - $H2</f>
        <v>255827</v>
      </c>
      <c r="H2" s="2">
        <v>117892</v>
      </c>
      <c r="I2" s="10">
        <f>$G2/$H2</f>
        <v>2.1700115359820855</v>
      </c>
      <c r="J2" s="2">
        <v>373719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5">
      <c r="A3" t="s">
        <v>46</v>
      </c>
      <c r="B3">
        <v>10505</v>
      </c>
      <c r="C3">
        <v>90201</v>
      </c>
      <c r="D3">
        <v>100706</v>
      </c>
      <c r="E3" s="3">
        <v>0.10431354636267948</v>
      </c>
      <c r="F3" s="3">
        <v>0.89568645363732047</v>
      </c>
      <c r="G3" s="2">
        <f>$J3 - $H3</f>
        <v>236138</v>
      </c>
      <c r="H3" s="2">
        <v>105860</v>
      </c>
      <c r="I3" s="10">
        <f>$G3/$H3</f>
        <v>2.2306631399962216</v>
      </c>
      <c r="J3" s="2">
        <v>341998</v>
      </c>
      <c r="K3" s="10"/>
      <c r="L3" s="11"/>
      <c r="M3" s="11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5">
      <c r="A4" t="s">
        <v>45</v>
      </c>
      <c r="B4">
        <v>13529</v>
      </c>
      <c r="C4">
        <v>84936</v>
      </c>
      <c r="D4">
        <v>98465</v>
      </c>
      <c r="E4" s="3">
        <v>0.13739907581374092</v>
      </c>
      <c r="F4" s="3">
        <v>0.86260092418625911</v>
      </c>
      <c r="G4" s="2">
        <f>$J4 - $H4</f>
        <v>225783</v>
      </c>
      <c r="H4" s="2">
        <v>96456</v>
      </c>
      <c r="I4" s="10">
        <f>$G4/$H4</f>
        <v>2.3407875093306791</v>
      </c>
      <c r="J4" s="2">
        <v>322239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5">
      <c r="A5" t="s">
        <v>53</v>
      </c>
      <c r="B5">
        <v>10260</v>
      </c>
      <c r="C5">
        <v>91807</v>
      </c>
      <c r="D5">
        <v>102067</v>
      </c>
      <c r="E5" s="3">
        <v>0.1005222060019399</v>
      </c>
      <c r="F5" s="3">
        <v>0.89947779399806005</v>
      </c>
      <c r="G5" s="2">
        <f>$J5 - $H5</f>
        <v>248028</v>
      </c>
      <c r="H5" s="2">
        <v>90488</v>
      </c>
      <c r="I5" s="10">
        <f>$G5/$H5</f>
        <v>2.7410043320661304</v>
      </c>
      <c r="J5" s="2">
        <v>338516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t="s">
        <v>54</v>
      </c>
      <c r="B6">
        <v>10224</v>
      </c>
      <c r="C6">
        <v>93078</v>
      </c>
      <c r="D6">
        <v>103302</v>
      </c>
      <c r="E6" s="3">
        <v>9.8971946332113606E-2</v>
      </c>
      <c r="F6" s="3">
        <v>0.90102805366788641</v>
      </c>
      <c r="G6" s="2">
        <f>$J6 - $H6</f>
        <v>251087</v>
      </c>
      <c r="H6" s="2">
        <v>89531</v>
      </c>
      <c r="I6" s="10">
        <f>$G6/$H6</f>
        <v>2.8044699601255432</v>
      </c>
      <c r="J6" s="2">
        <v>340618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 t="s">
        <v>55</v>
      </c>
      <c r="B7">
        <v>10392</v>
      </c>
      <c r="C7">
        <v>89086</v>
      </c>
      <c r="D7">
        <v>99478</v>
      </c>
      <c r="E7" s="3">
        <v>0.10446530891252337</v>
      </c>
      <c r="F7" s="3">
        <v>0.89553469108747663</v>
      </c>
      <c r="G7" s="2">
        <f>$J7 - $H7</f>
        <v>241975</v>
      </c>
      <c r="H7" s="2">
        <v>78425</v>
      </c>
      <c r="I7" s="10">
        <f>$G7/$H7</f>
        <v>3.0854319413452345</v>
      </c>
      <c r="J7" s="2">
        <v>320400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t="s">
        <v>48</v>
      </c>
      <c r="B8">
        <v>7509</v>
      </c>
      <c r="C8">
        <v>94048</v>
      </c>
      <c r="D8">
        <v>101557</v>
      </c>
      <c r="E8" s="3">
        <v>7.3938773299723315E-2</v>
      </c>
      <c r="F8" s="3">
        <v>0.92606122670027669</v>
      </c>
      <c r="G8" s="2">
        <f>$J8 - $H8</f>
        <v>245062</v>
      </c>
      <c r="H8" s="2">
        <v>72282</v>
      </c>
      <c r="I8" s="10">
        <f>$G8/$H8</f>
        <v>3.3903599789712513</v>
      </c>
      <c r="J8" s="2">
        <v>317344</v>
      </c>
    </row>
    <row r="9" spans="1:25" x14ac:dyDescent="0.35">
      <c r="A9" t="s">
        <v>64</v>
      </c>
      <c r="B9">
        <v>8773</v>
      </c>
      <c r="C9">
        <v>98667</v>
      </c>
      <c r="D9">
        <v>107440</v>
      </c>
      <c r="E9" s="3">
        <v>8.1654877140729706E-2</v>
      </c>
      <c r="F9" s="3">
        <v>0.91834512285927028</v>
      </c>
      <c r="G9" s="2">
        <f>$J9 - $H9</f>
        <v>258549</v>
      </c>
      <c r="H9" s="2">
        <v>65339</v>
      </c>
      <c r="I9" s="10">
        <f>$G9/$H9</f>
        <v>3.9570394404566951</v>
      </c>
      <c r="J9" s="2">
        <v>323888</v>
      </c>
    </row>
    <row r="10" spans="1:25" x14ac:dyDescent="0.35">
      <c r="A10" t="s">
        <v>56</v>
      </c>
      <c r="B10">
        <v>7762</v>
      </c>
      <c r="C10">
        <v>99281</v>
      </c>
      <c r="D10">
        <v>107043</v>
      </c>
      <c r="E10" s="3">
        <v>7.2512915370458605E-2</v>
      </c>
      <c r="F10" s="3">
        <v>0.92748708462954144</v>
      </c>
      <c r="G10" s="2">
        <f>$J10 - $H10</f>
        <v>287830</v>
      </c>
      <c r="H10" s="2">
        <v>66224</v>
      </c>
      <c r="I10" s="10">
        <f>$G10/$H10</f>
        <v>4.3463094950471124</v>
      </c>
      <c r="J10" s="2">
        <v>354054</v>
      </c>
    </row>
    <row r="11" spans="1:25" x14ac:dyDescent="0.35">
      <c r="A11" t="s">
        <v>57</v>
      </c>
      <c r="B11">
        <v>8003</v>
      </c>
      <c r="C11">
        <v>108642</v>
      </c>
      <c r="D11">
        <v>116645</v>
      </c>
      <c r="E11" s="3">
        <v>6.8609884692871534E-2</v>
      </c>
      <c r="F11" s="3">
        <v>0.93139011530712845</v>
      </c>
      <c r="G11" s="2">
        <f>$J11 - $H11</f>
        <v>267980</v>
      </c>
      <c r="H11" s="2">
        <v>69178</v>
      </c>
      <c r="I11" s="10">
        <f>$G11/$H11</f>
        <v>3.873774899534534</v>
      </c>
      <c r="J11" s="2">
        <v>337158</v>
      </c>
    </row>
    <row r="12" spans="1:25" x14ac:dyDescent="0.35">
      <c r="A12" t="s">
        <v>49</v>
      </c>
      <c r="B12">
        <v>8039</v>
      </c>
      <c r="C12">
        <v>105752</v>
      </c>
      <c r="D12">
        <v>113791</v>
      </c>
      <c r="E12" s="3">
        <v>7.0647063476021829E-2</v>
      </c>
      <c r="F12" s="3">
        <v>0.92935293652397821</v>
      </c>
      <c r="G12" s="2">
        <f>$J12 - $H12</f>
        <v>265560</v>
      </c>
      <c r="H12" s="2">
        <v>64280</v>
      </c>
      <c r="I12" s="10">
        <f>$G12/$H12</f>
        <v>4.1313005600497821</v>
      </c>
      <c r="J12" s="2">
        <v>329840</v>
      </c>
    </row>
    <row r="13" spans="1:25" x14ac:dyDescent="0.35">
      <c r="A13" t="s">
        <v>58</v>
      </c>
      <c r="B13">
        <v>9613</v>
      </c>
      <c r="C13">
        <v>109106</v>
      </c>
      <c r="D13">
        <v>118719</v>
      </c>
      <c r="E13" s="3">
        <v>8.0972717088250407E-2</v>
      </c>
      <c r="F13" s="3">
        <v>0.91902728291174962</v>
      </c>
      <c r="G13" s="2">
        <f>$J13 - $H13</f>
        <v>287912</v>
      </c>
      <c r="H13" s="2">
        <v>63090</v>
      </c>
      <c r="I13" s="10">
        <f>$G13/$H13</f>
        <v>4.5635124425423994</v>
      </c>
      <c r="J13" s="2">
        <v>351002</v>
      </c>
    </row>
    <row r="14" spans="1:25" x14ac:dyDescent="0.35">
      <c r="A14" t="s">
        <v>59</v>
      </c>
      <c r="B14">
        <v>11169</v>
      </c>
      <c r="C14">
        <v>106629</v>
      </c>
      <c r="D14">
        <v>117798</v>
      </c>
      <c r="E14" s="3">
        <v>9.4814852544185813E-2</v>
      </c>
      <c r="F14" s="3">
        <v>0.90518514745581424</v>
      </c>
      <c r="G14" s="2">
        <f>$J14 - $H14</f>
        <v>309259</v>
      </c>
      <c r="H14" s="2">
        <v>71932</v>
      </c>
      <c r="I14" s="10">
        <f>$G14/$H14</f>
        <v>4.2993243618973471</v>
      </c>
      <c r="J14" s="2">
        <v>381191</v>
      </c>
    </row>
    <row r="15" spans="1:25" x14ac:dyDescent="0.35">
      <c r="A15" t="s">
        <v>60</v>
      </c>
      <c r="B15">
        <v>9659</v>
      </c>
      <c r="C15">
        <v>103323</v>
      </c>
      <c r="D15">
        <v>112982</v>
      </c>
      <c r="E15" s="3">
        <v>8.5491494220318279E-2</v>
      </c>
      <c r="F15" s="3">
        <v>0.91450850577968168</v>
      </c>
      <c r="G15" s="2">
        <f>$J15 - $H15</f>
        <v>283263</v>
      </c>
      <c r="H15" s="2">
        <v>67399</v>
      </c>
      <c r="I15" s="10">
        <f>$G15/$H15</f>
        <v>4.2027774892802565</v>
      </c>
      <c r="J15" s="2">
        <v>350662</v>
      </c>
    </row>
    <row r="16" spans="1:25" x14ac:dyDescent="0.35">
      <c r="A16" t="s">
        <v>50</v>
      </c>
      <c r="B16">
        <v>14009</v>
      </c>
      <c r="C16">
        <v>94700</v>
      </c>
      <c r="D16">
        <v>108709</v>
      </c>
      <c r="E16" s="3">
        <v>0.12886697513545337</v>
      </c>
      <c r="F16" s="3">
        <v>0.87113302486454658</v>
      </c>
      <c r="G16" s="2">
        <f>$J16 - $H16</f>
        <v>278202</v>
      </c>
      <c r="H16" s="2">
        <v>58107</v>
      </c>
      <c r="I16" s="10">
        <f>$G16/$H16</f>
        <v>4.7877536269296295</v>
      </c>
      <c r="J16" s="2">
        <v>336309</v>
      </c>
    </row>
    <row r="17" spans="1:10" x14ac:dyDescent="0.35">
      <c r="A17" t="s">
        <v>61</v>
      </c>
      <c r="B17">
        <v>11128</v>
      </c>
      <c r="C17">
        <v>98959</v>
      </c>
      <c r="D17">
        <v>110087</v>
      </c>
      <c r="E17" s="3">
        <v>0.10108368835557333</v>
      </c>
      <c r="F17" s="3">
        <v>0.89891631164442665</v>
      </c>
      <c r="G17" s="2">
        <f>$J17 - $H17</f>
        <v>302083</v>
      </c>
      <c r="H17" s="2">
        <v>50672</v>
      </c>
      <c r="I17" s="10">
        <f>$G17/$H17</f>
        <v>5.9615369434796337</v>
      </c>
      <c r="J17" s="2">
        <v>352755</v>
      </c>
    </row>
    <row r="18" spans="1:10" x14ac:dyDescent="0.35">
      <c r="A18" t="s">
        <v>62</v>
      </c>
      <c r="B18">
        <v>9740</v>
      </c>
      <c r="C18">
        <v>99627</v>
      </c>
      <c r="D18">
        <v>109367</v>
      </c>
      <c r="E18" s="3">
        <v>8.9057942523796021E-2</v>
      </c>
      <c r="F18" s="3">
        <v>0.91094205747620394</v>
      </c>
      <c r="G18" s="2">
        <f>$J18 - $H18</f>
        <v>290020</v>
      </c>
      <c r="H18" s="2">
        <v>56727</v>
      </c>
      <c r="I18" s="10">
        <f>$G18/$H18</f>
        <v>5.1125566308812385</v>
      </c>
      <c r="J18" s="2">
        <v>346747</v>
      </c>
    </row>
    <row r="19" spans="1:10" x14ac:dyDescent="0.35">
      <c r="A19" t="s">
        <v>63</v>
      </c>
      <c r="B19">
        <v>10578</v>
      </c>
      <c r="C19">
        <v>97041</v>
      </c>
      <c r="D19">
        <v>107619</v>
      </c>
      <c r="E19" s="3">
        <v>9.8291193934156612E-2</v>
      </c>
      <c r="F19" s="3">
        <v>0.90170880606584336</v>
      </c>
      <c r="G19" s="2">
        <f>$J19 - $H19</f>
        <v>270002</v>
      </c>
      <c r="H19" s="2">
        <v>62158</v>
      </c>
      <c r="I19" s="10">
        <f>$G19/$H19</f>
        <v>4.3438012806074839</v>
      </c>
      <c r="J19" s="2">
        <v>332160</v>
      </c>
    </row>
    <row r="20" spans="1:10" x14ac:dyDescent="0.35">
      <c r="A20" t="s">
        <v>51</v>
      </c>
      <c r="B20">
        <v>7216</v>
      </c>
      <c r="C20">
        <v>98071</v>
      </c>
      <c r="D20">
        <v>105287</v>
      </c>
      <c r="E20" s="3">
        <v>6.8536476488075454E-2</v>
      </c>
      <c r="F20" s="3">
        <v>0.93146352351192452</v>
      </c>
      <c r="G20" s="2">
        <f>$J20 - $H20</f>
        <v>274764</v>
      </c>
      <c r="H20" s="2">
        <v>60274</v>
      </c>
      <c r="I20" s="10">
        <f>$G20/$H20</f>
        <v>4.5585824733716027</v>
      </c>
      <c r="J20" s="2">
        <v>335038</v>
      </c>
    </row>
    <row r="21" spans="1:10" x14ac:dyDescent="0.35">
      <c r="A21" t="s">
        <v>69</v>
      </c>
      <c r="B21">
        <v>9822</v>
      </c>
      <c r="C21">
        <v>95281</v>
      </c>
      <c r="D21">
        <v>105103</v>
      </c>
      <c r="E21" s="3">
        <v>9.3451185979467763E-2</v>
      </c>
      <c r="F21" s="3">
        <v>0.90654881402053222</v>
      </c>
      <c r="G21" s="2">
        <f>$J21 - $H21</f>
        <v>290437</v>
      </c>
      <c r="H21" s="2">
        <v>62146</v>
      </c>
      <c r="I21" s="10">
        <f>$G21/$H21</f>
        <v>4.6734624915521517</v>
      </c>
      <c r="J21" s="2">
        <v>352583</v>
      </c>
    </row>
    <row r="22" spans="1:10" x14ac:dyDescent="0.35">
      <c r="A22" t="s">
        <v>65</v>
      </c>
      <c r="B22">
        <v>10954</v>
      </c>
      <c r="C22">
        <v>95088</v>
      </c>
      <c r="D22">
        <v>106042</v>
      </c>
      <c r="E22" s="3">
        <v>0.10329869297070972</v>
      </c>
      <c r="F22" s="3">
        <v>0.8967013070292903</v>
      </c>
      <c r="G22" s="2">
        <f>$J22 - $H22</f>
        <v>279414</v>
      </c>
      <c r="H22" s="2">
        <v>74100</v>
      </c>
      <c r="I22" s="10">
        <f>$G22/$H22</f>
        <v>3.7707692307692309</v>
      </c>
      <c r="J22" s="2">
        <v>353514</v>
      </c>
    </row>
    <row r="23" spans="1:10" x14ac:dyDescent="0.35">
      <c r="A23" t="s">
        <v>66</v>
      </c>
      <c r="B23">
        <v>10762</v>
      </c>
      <c r="C23">
        <v>91831</v>
      </c>
      <c r="D23">
        <v>102593</v>
      </c>
      <c r="E23" s="3">
        <v>0.10489994444065384</v>
      </c>
      <c r="F23" s="3">
        <v>0.89510005555934613</v>
      </c>
      <c r="G23" s="2">
        <f>$J23 - $H23</f>
        <v>263217</v>
      </c>
      <c r="H23" s="2">
        <v>74194</v>
      </c>
      <c r="I23" s="10">
        <f>$G23/$H23</f>
        <v>3.5476857966951507</v>
      </c>
      <c r="J23" s="2">
        <v>337411</v>
      </c>
    </row>
    <row r="24" spans="1:10" x14ac:dyDescent="0.35">
      <c r="A24" t="s">
        <v>52</v>
      </c>
      <c r="B24">
        <v>12114</v>
      </c>
      <c r="C24">
        <v>86196</v>
      </c>
      <c r="D24">
        <v>98310</v>
      </c>
      <c r="E24" s="3">
        <v>0.12322245956667684</v>
      </c>
      <c r="F24" s="3">
        <v>0.87677754043332312</v>
      </c>
      <c r="G24" s="2">
        <f>$J24 - $H24</f>
        <v>264904</v>
      </c>
      <c r="H24" s="2">
        <v>66708</v>
      </c>
      <c r="I24" s="10">
        <f>$G24/$H24</f>
        <v>3.97109791929004</v>
      </c>
      <c r="J24" s="2">
        <v>331612</v>
      </c>
    </row>
    <row r="25" spans="1:10" x14ac:dyDescent="0.35">
      <c r="A25" t="s">
        <v>70</v>
      </c>
      <c r="B25">
        <v>10912</v>
      </c>
      <c r="C25">
        <v>85750</v>
      </c>
      <c r="D25">
        <v>96662</v>
      </c>
      <c r="E25" s="3">
        <v>0.11288820839626741</v>
      </c>
      <c r="F25" s="3">
        <v>0.88711179160373255</v>
      </c>
      <c r="G25" s="2">
        <f>$J25 - $H25</f>
        <v>308030</v>
      </c>
      <c r="H25" s="2">
        <v>56950</v>
      </c>
      <c r="I25" s="10">
        <f>$G25/$H25</f>
        <v>5.408779631255487</v>
      </c>
      <c r="J25" s="2">
        <v>364980</v>
      </c>
    </row>
    <row r="26" spans="1:10" x14ac:dyDescent="0.35">
      <c r="A26" t="s">
        <v>67</v>
      </c>
      <c r="B26">
        <v>10848</v>
      </c>
      <c r="C26">
        <v>83956</v>
      </c>
      <c r="D26">
        <v>94804</v>
      </c>
      <c r="E26" s="3">
        <v>0.11442555166448673</v>
      </c>
      <c r="F26" s="3">
        <v>0.88557444833551324</v>
      </c>
      <c r="G26" s="2">
        <f>$J26 - $H26</f>
        <v>277327</v>
      </c>
      <c r="H26" s="2">
        <v>66758</v>
      </c>
      <c r="I26" s="10">
        <f>$G26/$H26</f>
        <v>4.1542137271937447</v>
      </c>
      <c r="J26" s="2">
        <v>344085</v>
      </c>
    </row>
    <row r="27" spans="1:10" x14ac:dyDescent="0.35">
      <c r="A27" t="s">
        <v>68</v>
      </c>
      <c r="B27">
        <v>13638</v>
      </c>
      <c r="C27">
        <v>78566</v>
      </c>
      <c r="D27">
        <v>92204</v>
      </c>
      <c r="E27" s="3">
        <v>0.14791115352913106</v>
      </c>
      <c r="F27" s="3">
        <v>0.85208884647086891</v>
      </c>
      <c r="G27" s="2">
        <f>$J27 - $H27</f>
        <v>264437</v>
      </c>
      <c r="H27" s="2">
        <v>66796</v>
      </c>
      <c r="I27" s="10">
        <f>$G27/$H27</f>
        <v>3.958874782921133</v>
      </c>
      <c r="J27" s="2">
        <v>331233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46AF7-88C6-41E4-9131-B60E52C78FCC}">
  <dimension ref="A1:Y27"/>
  <sheetViews>
    <sheetView workbookViewId="0">
      <selection activeCell="H1" sqref="H1:H1048576"/>
    </sheetView>
  </sheetViews>
  <sheetFormatPr defaultRowHeight="14.5" x14ac:dyDescent="0.35"/>
  <cols>
    <col min="1" max="1" width="17.6328125" customWidth="1"/>
    <col min="2" max="2" width="22.26953125" customWidth="1"/>
    <col min="3" max="3" width="21.7265625" customWidth="1"/>
    <col min="4" max="4" width="18" customWidth="1"/>
    <col min="5" max="5" width="22.6328125" customWidth="1"/>
    <col min="6" max="6" width="22.453125" customWidth="1"/>
    <col min="7" max="7" width="15.54296875" customWidth="1"/>
    <col min="8" max="8" width="9.453125" customWidth="1"/>
    <col min="9" max="9" width="10.54296875" customWidth="1"/>
    <col min="10" max="10" width="12.81640625" customWidth="1"/>
    <col min="11" max="25" width="9.453125" customWidth="1"/>
  </cols>
  <sheetData>
    <row r="1" spans="1:25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47</v>
      </c>
      <c r="B2">
        <v>0</v>
      </c>
      <c r="C2">
        <v>0</v>
      </c>
      <c r="D2">
        <v>0</v>
      </c>
      <c r="E2" s="3" t="s">
        <v>26</v>
      </c>
      <c r="F2" s="3" t="s">
        <v>26</v>
      </c>
      <c r="G2" s="2">
        <v>13207</v>
      </c>
      <c r="H2" s="2">
        <v>84127</v>
      </c>
      <c r="I2" s="10">
        <f>$G2/$H2</f>
        <v>0.15698883830399277</v>
      </c>
      <c r="J2" s="2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5">
      <c r="A3" t="s">
        <v>46</v>
      </c>
      <c r="B3">
        <v>0</v>
      </c>
      <c r="C3">
        <v>0</v>
      </c>
      <c r="D3">
        <v>0</v>
      </c>
      <c r="E3" s="3" t="s">
        <v>26</v>
      </c>
      <c r="F3" s="3" t="s">
        <v>26</v>
      </c>
      <c r="G3" s="2">
        <f>$J3 - $H3</f>
        <v>22961</v>
      </c>
      <c r="H3" s="2">
        <v>86516</v>
      </c>
      <c r="I3" s="10">
        <f>$G3/$H3</f>
        <v>0.26539599611632531</v>
      </c>
      <c r="J3" s="2">
        <v>109477</v>
      </c>
      <c r="K3" s="10"/>
      <c r="L3" s="11"/>
      <c r="M3" s="11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5">
      <c r="A4" t="s">
        <v>45</v>
      </c>
      <c r="B4">
        <v>0</v>
      </c>
      <c r="C4">
        <v>0</v>
      </c>
      <c r="D4">
        <v>0</v>
      </c>
      <c r="E4" s="3" t="s">
        <v>26</v>
      </c>
      <c r="F4" s="3" t="s">
        <v>26</v>
      </c>
      <c r="G4" s="2">
        <f>$J4 - $H4</f>
        <v>28244</v>
      </c>
      <c r="H4" s="2">
        <v>88762</v>
      </c>
      <c r="I4" s="10">
        <f>$G4/$H4</f>
        <v>0.31819922939996848</v>
      </c>
      <c r="J4" s="2">
        <v>117006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5">
      <c r="A5" t="s">
        <v>53</v>
      </c>
      <c r="B5">
        <v>0</v>
      </c>
      <c r="C5">
        <v>0</v>
      </c>
      <c r="D5">
        <v>0</v>
      </c>
      <c r="E5" s="3" t="s">
        <v>26</v>
      </c>
      <c r="F5" s="3" t="s">
        <v>26</v>
      </c>
      <c r="G5" s="2">
        <f>$J5 - $H5</f>
        <v>30419</v>
      </c>
      <c r="H5" s="2">
        <v>93999</v>
      </c>
      <c r="I5" s="10">
        <f>$G5/$H5</f>
        <v>0.32360982563644292</v>
      </c>
      <c r="J5" s="2">
        <v>124418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t="s">
        <v>54</v>
      </c>
      <c r="B6">
        <v>0</v>
      </c>
      <c r="C6">
        <v>0</v>
      </c>
      <c r="D6">
        <v>0</v>
      </c>
      <c r="E6" s="3" t="s">
        <v>26</v>
      </c>
      <c r="F6" s="3" t="s">
        <v>26</v>
      </c>
      <c r="G6" s="2">
        <v>32322</v>
      </c>
      <c r="H6" s="2">
        <v>101054</v>
      </c>
      <c r="I6" s="10">
        <f>$G6/$H6</f>
        <v>0.31984879371425179</v>
      </c>
      <c r="J6" s="2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 t="s">
        <v>55</v>
      </c>
      <c r="B7">
        <v>0</v>
      </c>
      <c r="C7">
        <v>0</v>
      </c>
      <c r="D7">
        <v>0</v>
      </c>
      <c r="E7" s="3" t="s">
        <v>26</v>
      </c>
      <c r="F7" s="3" t="s">
        <v>26</v>
      </c>
      <c r="G7" s="2">
        <f>$J7 - $H7</f>
        <v>33067</v>
      </c>
      <c r="H7" s="2">
        <v>105304</v>
      </c>
      <c r="I7" s="10">
        <f>$G7/$H7</f>
        <v>0.31401466231102332</v>
      </c>
      <c r="J7" s="2">
        <v>138371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t="s">
        <v>48</v>
      </c>
      <c r="B8">
        <v>0</v>
      </c>
      <c r="C8">
        <v>0</v>
      </c>
      <c r="D8">
        <v>0</v>
      </c>
      <c r="E8" s="3" t="s">
        <v>26</v>
      </c>
      <c r="F8" s="3" t="s">
        <v>26</v>
      </c>
      <c r="G8" s="2">
        <f>$J8 - $H8</f>
        <v>29244</v>
      </c>
      <c r="H8" s="2">
        <v>110447</v>
      </c>
      <c r="I8" s="10">
        <f>$G8/$H8</f>
        <v>0.26477858158211631</v>
      </c>
      <c r="J8" s="2">
        <v>139691</v>
      </c>
    </row>
    <row r="9" spans="1:25" x14ac:dyDescent="0.35">
      <c r="A9" t="s">
        <v>64</v>
      </c>
      <c r="B9">
        <v>0</v>
      </c>
      <c r="C9">
        <v>0</v>
      </c>
      <c r="D9">
        <v>0</v>
      </c>
      <c r="E9" s="3" t="s">
        <v>26</v>
      </c>
      <c r="F9" s="3" t="s">
        <v>26</v>
      </c>
      <c r="G9" s="2">
        <f>$J9 - $H9</f>
        <v>28706</v>
      </c>
      <c r="H9" s="2">
        <v>117731</v>
      </c>
      <c r="I9" s="10">
        <f>$G9/$H9</f>
        <v>0.24382702941451276</v>
      </c>
      <c r="J9" s="2">
        <v>146437</v>
      </c>
    </row>
    <row r="10" spans="1:25" x14ac:dyDescent="0.35">
      <c r="A10" t="s">
        <v>56</v>
      </c>
      <c r="B10">
        <v>0</v>
      </c>
      <c r="C10">
        <v>0</v>
      </c>
      <c r="D10">
        <v>0</v>
      </c>
      <c r="E10" s="3" t="s">
        <v>26</v>
      </c>
      <c r="F10" s="3" t="s">
        <v>26</v>
      </c>
      <c r="G10" s="2">
        <f>$J10 - $H10</f>
        <v>31026</v>
      </c>
      <c r="H10" s="2">
        <v>128290</v>
      </c>
      <c r="I10" s="10">
        <f>$G10/$H10</f>
        <v>0.24184270013251227</v>
      </c>
      <c r="J10" s="2">
        <v>159316</v>
      </c>
    </row>
    <row r="11" spans="1:25" x14ac:dyDescent="0.35">
      <c r="A11" t="s">
        <v>57</v>
      </c>
      <c r="B11">
        <v>0</v>
      </c>
      <c r="C11">
        <v>0</v>
      </c>
      <c r="D11">
        <v>0</v>
      </c>
      <c r="E11" s="3" t="s">
        <v>26</v>
      </c>
      <c r="F11" s="3" t="s">
        <v>26</v>
      </c>
      <c r="G11" s="2">
        <f>$J11 - $H11</f>
        <v>29866</v>
      </c>
      <c r="H11" s="2">
        <v>133657</v>
      </c>
      <c r="I11" s="10">
        <f>$G11/$H11</f>
        <v>0.2234525688890219</v>
      </c>
      <c r="J11" s="2">
        <v>163523</v>
      </c>
    </row>
    <row r="12" spans="1:25" x14ac:dyDescent="0.35">
      <c r="A12" t="s">
        <v>49</v>
      </c>
      <c r="B12">
        <v>0</v>
      </c>
      <c r="C12">
        <v>0</v>
      </c>
      <c r="D12">
        <v>0</v>
      </c>
      <c r="E12" s="3" t="s">
        <v>26</v>
      </c>
      <c r="F12" s="3" t="s">
        <v>26</v>
      </c>
      <c r="G12" s="2">
        <f>$J12 - $H12</f>
        <v>32382</v>
      </c>
      <c r="H12" s="2">
        <v>138227</v>
      </c>
      <c r="I12" s="10">
        <f>$G12/$H12</f>
        <v>0.23426682196676482</v>
      </c>
      <c r="J12" s="2">
        <v>170609</v>
      </c>
    </row>
    <row r="13" spans="1:25" x14ac:dyDescent="0.35">
      <c r="A13" t="s">
        <v>58</v>
      </c>
      <c r="B13">
        <v>0</v>
      </c>
      <c r="C13">
        <v>0</v>
      </c>
      <c r="D13">
        <v>0</v>
      </c>
      <c r="E13" s="3" t="s">
        <v>26</v>
      </c>
      <c r="F13" s="3" t="s">
        <v>26</v>
      </c>
      <c r="G13" s="2">
        <f>$J13 - $H13</f>
        <v>36225</v>
      </c>
      <c r="H13" s="2">
        <v>133360</v>
      </c>
      <c r="I13" s="10">
        <f>$G13/$H13</f>
        <v>0.27163317336532694</v>
      </c>
      <c r="J13" s="2">
        <v>169585</v>
      </c>
    </row>
    <row r="14" spans="1:25" x14ac:dyDescent="0.35">
      <c r="A14" t="s">
        <v>59</v>
      </c>
      <c r="B14">
        <v>0</v>
      </c>
      <c r="C14">
        <v>0</v>
      </c>
      <c r="D14">
        <v>0</v>
      </c>
      <c r="E14" s="3" t="s">
        <v>26</v>
      </c>
      <c r="F14" s="3" t="s">
        <v>26</v>
      </c>
      <c r="G14" s="2">
        <f>$J14 - $H14</f>
        <v>41108</v>
      </c>
      <c r="H14" s="2">
        <v>124879</v>
      </c>
      <c r="I14" s="10">
        <f>$G14/$H14</f>
        <v>0.3291826488040423</v>
      </c>
      <c r="J14" s="2">
        <v>165987</v>
      </c>
    </row>
    <row r="15" spans="1:25" x14ac:dyDescent="0.35">
      <c r="A15" t="s">
        <v>60</v>
      </c>
      <c r="B15">
        <v>0</v>
      </c>
      <c r="C15">
        <v>0</v>
      </c>
      <c r="D15">
        <v>0</v>
      </c>
      <c r="E15" s="3" t="s">
        <v>26</v>
      </c>
      <c r="F15" s="3" t="s">
        <v>26</v>
      </c>
      <c r="G15" s="2">
        <f>$J15 - $H15</f>
        <v>40990</v>
      </c>
      <c r="H15" s="2">
        <v>123228</v>
      </c>
      <c r="I15" s="10">
        <f>$G15/$H15</f>
        <v>0.33263543999740319</v>
      </c>
      <c r="J15" s="2">
        <v>164218</v>
      </c>
    </row>
    <row r="16" spans="1:25" x14ac:dyDescent="0.35">
      <c r="A16" t="s">
        <v>50</v>
      </c>
      <c r="B16">
        <v>0</v>
      </c>
      <c r="C16">
        <v>0</v>
      </c>
      <c r="D16">
        <v>0</v>
      </c>
      <c r="E16" s="3" t="s">
        <v>26</v>
      </c>
      <c r="F16" s="3" t="s">
        <v>26</v>
      </c>
      <c r="G16" s="2">
        <f>$J16 - $H16</f>
        <v>44012</v>
      </c>
      <c r="H16" s="2">
        <v>125767</v>
      </c>
      <c r="I16" s="10">
        <f>$G16/$H16</f>
        <v>0.34994871468668254</v>
      </c>
      <c r="J16" s="2">
        <v>169779</v>
      </c>
    </row>
    <row r="17" spans="1:10" x14ac:dyDescent="0.35">
      <c r="A17" t="s">
        <v>61</v>
      </c>
      <c r="B17">
        <v>0</v>
      </c>
      <c r="C17">
        <v>9922</v>
      </c>
      <c r="D17">
        <v>9922</v>
      </c>
      <c r="E17" s="3">
        <v>0</v>
      </c>
      <c r="F17" s="3">
        <v>1</v>
      </c>
      <c r="G17" s="2">
        <f>$J17 - $H17</f>
        <v>54800</v>
      </c>
      <c r="H17" s="2">
        <v>124094</v>
      </c>
      <c r="I17" s="10">
        <f>$G17/$H17</f>
        <v>0.44160072203329737</v>
      </c>
      <c r="J17" s="2">
        <v>178894</v>
      </c>
    </row>
    <row r="18" spans="1:10" x14ac:dyDescent="0.35">
      <c r="A18" t="s">
        <v>62</v>
      </c>
      <c r="B18">
        <v>0</v>
      </c>
      <c r="C18">
        <v>9923</v>
      </c>
      <c r="D18">
        <v>9923</v>
      </c>
      <c r="E18" s="3">
        <v>0</v>
      </c>
      <c r="F18" s="3">
        <v>1</v>
      </c>
      <c r="G18" s="2">
        <f>$J18 - $H18</f>
        <v>60014</v>
      </c>
      <c r="H18" s="2">
        <v>125713</v>
      </c>
      <c r="I18" s="10">
        <f>$G18/$H18</f>
        <v>0.4773889732963178</v>
      </c>
      <c r="J18" s="2">
        <v>185727</v>
      </c>
    </row>
    <row r="19" spans="1:10" x14ac:dyDescent="0.35">
      <c r="A19" t="s">
        <v>63</v>
      </c>
      <c r="B19">
        <v>0</v>
      </c>
      <c r="C19">
        <v>9925</v>
      </c>
      <c r="D19">
        <v>9925</v>
      </c>
      <c r="E19" s="3">
        <v>0</v>
      </c>
      <c r="F19" s="3">
        <v>1</v>
      </c>
      <c r="G19" s="2">
        <f>$J19 - $H19</f>
        <v>59696</v>
      </c>
      <c r="H19" s="2">
        <v>124795</v>
      </c>
      <c r="I19" s="10">
        <f>$G19/$H19</f>
        <v>0.47835249809687891</v>
      </c>
      <c r="J19" s="2">
        <v>184491</v>
      </c>
    </row>
    <row r="20" spans="1:10" x14ac:dyDescent="0.35">
      <c r="A20" t="s">
        <v>51</v>
      </c>
      <c r="B20">
        <v>0</v>
      </c>
      <c r="C20">
        <v>18382</v>
      </c>
      <c r="D20">
        <v>18382</v>
      </c>
      <c r="E20" s="3">
        <v>0</v>
      </c>
      <c r="F20" s="3">
        <v>1</v>
      </c>
      <c r="G20" s="2">
        <f>$J20 - $H20</f>
        <v>72655</v>
      </c>
      <c r="H20" s="2">
        <v>134033</v>
      </c>
      <c r="I20" s="10">
        <f>$G20/$H20</f>
        <v>0.54206799817955276</v>
      </c>
      <c r="J20" s="2">
        <v>206688</v>
      </c>
    </row>
    <row r="21" spans="1:10" x14ac:dyDescent="0.35">
      <c r="A21" t="s">
        <v>69</v>
      </c>
      <c r="B21">
        <v>0</v>
      </c>
      <c r="C21">
        <v>18383</v>
      </c>
      <c r="D21">
        <v>18383</v>
      </c>
      <c r="E21" s="3">
        <v>0</v>
      </c>
      <c r="F21" s="3">
        <v>1</v>
      </c>
      <c r="G21" s="2">
        <f>$J21 - $H21</f>
        <v>73401</v>
      </c>
      <c r="H21" s="2">
        <v>142873</v>
      </c>
      <c r="I21" s="10">
        <f>$G21/$H21</f>
        <v>0.51374997375291342</v>
      </c>
      <c r="J21" s="2">
        <v>216274</v>
      </c>
    </row>
    <row r="22" spans="1:10" x14ac:dyDescent="0.35">
      <c r="A22" t="s">
        <v>65</v>
      </c>
      <c r="B22">
        <v>0</v>
      </c>
      <c r="C22">
        <v>18385</v>
      </c>
      <c r="D22">
        <v>18385</v>
      </c>
      <c r="E22" s="3">
        <v>0</v>
      </c>
      <c r="F22" s="3">
        <v>1</v>
      </c>
      <c r="G22" s="2">
        <f>$J22 - $H22</f>
        <v>76455</v>
      </c>
      <c r="H22" s="2">
        <v>153168</v>
      </c>
      <c r="I22" s="10">
        <f>$G22/$H22</f>
        <v>0.49915778752742085</v>
      </c>
      <c r="J22" s="2">
        <v>229623</v>
      </c>
    </row>
    <row r="23" spans="1:10" x14ac:dyDescent="0.35">
      <c r="A23" t="s">
        <v>66</v>
      </c>
      <c r="B23">
        <v>0</v>
      </c>
      <c r="C23">
        <v>18387</v>
      </c>
      <c r="D23">
        <v>18387</v>
      </c>
      <c r="E23" s="3">
        <v>0</v>
      </c>
      <c r="F23" s="3">
        <v>1</v>
      </c>
      <c r="G23" s="2">
        <f>$J23 - $H23</f>
        <v>73315</v>
      </c>
      <c r="H23" s="2">
        <v>149529</v>
      </c>
      <c r="I23" s="10">
        <f>$G23/$H23</f>
        <v>0.49030622822328779</v>
      </c>
      <c r="J23" s="2">
        <v>222844</v>
      </c>
    </row>
    <row r="24" spans="1:10" x14ac:dyDescent="0.35">
      <c r="A24" t="s">
        <v>52</v>
      </c>
      <c r="B24">
        <v>0</v>
      </c>
      <c r="C24">
        <v>18389</v>
      </c>
      <c r="D24">
        <v>18389</v>
      </c>
      <c r="E24" s="3">
        <v>0</v>
      </c>
      <c r="F24" s="3">
        <v>1</v>
      </c>
      <c r="G24" s="2">
        <f>$J24 - $H24</f>
        <v>73475</v>
      </c>
      <c r="H24" s="2">
        <v>156763</v>
      </c>
      <c r="I24" s="10">
        <f>$G24/$H24</f>
        <v>0.46870116035033776</v>
      </c>
      <c r="J24" s="2">
        <v>230238</v>
      </c>
    </row>
    <row r="25" spans="1:10" x14ac:dyDescent="0.35">
      <c r="A25" t="s">
        <v>70</v>
      </c>
      <c r="B25">
        <v>0</v>
      </c>
      <c r="C25">
        <v>28823</v>
      </c>
      <c r="D25">
        <v>28823</v>
      </c>
      <c r="E25" s="3">
        <v>0</v>
      </c>
      <c r="F25" s="3">
        <v>1</v>
      </c>
      <c r="G25" s="2">
        <f>$J25 - $H25</f>
        <v>91879</v>
      </c>
      <c r="H25" s="2">
        <v>164529</v>
      </c>
      <c r="I25" s="10">
        <f>$G25/$H25</f>
        <v>0.55843650663408884</v>
      </c>
      <c r="J25" s="2">
        <v>256408</v>
      </c>
    </row>
    <row r="26" spans="1:10" x14ac:dyDescent="0.35">
      <c r="A26" t="s">
        <v>67</v>
      </c>
      <c r="B26">
        <v>0</v>
      </c>
      <c r="C26">
        <v>28826</v>
      </c>
      <c r="D26">
        <v>28826</v>
      </c>
      <c r="E26" s="3">
        <v>0</v>
      </c>
      <c r="F26" s="3">
        <v>1</v>
      </c>
      <c r="G26" s="2">
        <f>$J26 - $H26</f>
        <v>93417</v>
      </c>
      <c r="H26" s="2">
        <v>182637</v>
      </c>
      <c r="I26" s="10">
        <f>$G26/$H26</f>
        <v>0.51149000476354733</v>
      </c>
      <c r="J26" s="2">
        <v>276054</v>
      </c>
    </row>
    <row r="27" spans="1:10" x14ac:dyDescent="0.35">
      <c r="A27" t="s">
        <v>68</v>
      </c>
      <c r="B27">
        <v>0</v>
      </c>
      <c r="C27">
        <v>28829</v>
      </c>
      <c r="D27">
        <v>28829</v>
      </c>
      <c r="E27" s="3">
        <v>0</v>
      </c>
      <c r="F27" s="3">
        <v>1</v>
      </c>
      <c r="G27" s="2">
        <f>$J27 - $H27</f>
        <v>95184</v>
      </c>
      <c r="H27" s="2">
        <v>185029</v>
      </c>
      <c r="I27" s="10">
        <f>$G27/$H27</f>
        <v>0.51442746812661799</v>
      </c>
      <c r="J27" s="2">
        <v>280213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CD128-D90A-45CE-9556-9035DF8F9342}">
  <dimension ref="A1:Y27"/>
  <sheetViews>
    <sheetView workbookViewId="0">
      <selection activeCell="H1" sqref="H1:H1048576"/>
    </sheetView>
  </sheetViews>
  <sheetFormatPr defaultRowHeight="14.5" x14ac:dyDescent="0.35"/>
  <cols>
    <col min="1" max="1" width="25.26953125" bestFit="1" customWidth="1"/>
    <col min="2" max="2" width="25.6328125" customWidth="1"/>
    <col min="3" max="3" width="25.08984375" customWidth="1"/>
    <col min="4" max="4" width="21.36328125" customWidth="1"/>
    <col min="5" max="5" width="26" customWidth="1"/>
    <col min="6" max="6" width="25.81640625" customWidth="1"/>
    <col min="7" max="7" width="15.54296875" customWidth="1"/>
    <col min="8" max="8" width="9.453125" customWidth="1"/>
    <col min="9" max="9" width="10.54296875" customWidth="1"/>
    <col min="10" max="10" width="12.81640625" customWidth="1"/>
    <col min="11" max="13" width="9.453125" customWidth="1"/>
    <col min="14" max="15" width="12.26953125" bestFit="1" customWidth="1"/>
    <col min="16" max="16" width="11.26953125" bestFit="1" customWidth="1"/>
    <col min="17" max="17" width="12.26953125" bestFit="1" customWidth="1"/>
    <col min="18" max="19" width="11.26953125" bestFit="1" customWidth="1"/>
    <col min="20" max="23" width="12.26953125" bestFit="1" customWidth="1"/>
    <col min="24" max="24" width="11.26953125" bestFit="1" customWidth="1"/>
    <col min="25" max="25" width="12.26953125" bestFit="1" customWidth="1"/>
  </cols>
  <sheetData>
    <row r="1" spans="1:25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47</v>
      </c>
      <c r="B2">
        <v>0</v>
      </c>
      <c r="C2">
        <v>69653</v>
      </c>
      <c r="D2">
        <v>69653</v>
      </c>
      <c r="E2" s="3">
        <v>0</v>
      </c>
      <c r="F2" s="3">
        <v>1</v>
      </c>
      <c r="G2" s="2">
        <f>$J2 - $H2</f>
        <v>166731</v>
      </c>
      <c r="H2" s="2">
        <v>92128</v>
      </c>
      <c r="I2" s="10">
        <f>$G2/$H2</f>
        <v>1.8097755296978117</v>
      </c>
      <c r="J2" s="2">
        <v>258859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5">
      <c r="A3" t="s">
        <v>46</v>
      </c>
      <c r="B3">
        <v>0</v>
      </c>
      <c r="C3">
        <v>66585</v>
      </c>
      <c r="D3">
        <v>66585</v>
      </c>
      <c r="E3" s="3">
        <v>0</v>
      </c>
      <c r="F3" s="3">
        <v>1</v>
      </c>
      <c r="G3" s="2">
        <f>$J3 - $H3</f>
        <v>168417</v>
      </c>
      <c r="H3" s="2">
        <v>94864</v>
      </c>
      <c r="I3" s="10">
        <f>$G3/$H3</f>
        <v>1.7753520829819531</v>
      </c>
      <c r="J3" s="2">
        <v>263281</v>
      </c>
      <c r="K3" s="10"/>
      <c r="L3" s="11"/>
      <c r="M3" s="11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5">
      <c r="A4" t="s">
        <v>45</v>
      </c>
      <c r="B4">
        <v>0</v>
      </c>
      <c r="C4">
        <v>66662</v>
      </c>
      <c r="D4">
        <v>66662</v>
      </c>
      <c r="E4" s="3">
        <v>0</v>
      </c>
      <c r="F4" s="3">
        <v>1</v>
      </c>
      <c r="G4" s="2">
        <f>$J4 - $H4</f>
        <v>184226</v>
      </c>
      <c r="H4" s="2">
        <v>102330</v>
      </c>
      <c r="I4" s="10">
        <f>$G4/$H4</f>
        <v>1.8003127137691781</v>
      </c>
      <c r="J4" s="2">
        <v>286556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5">
      <c r="A5" t="s">
        <v>53</v>
      </c>
      <c r="B5">
        <v>0</v>
      </c>
      <c r="C5">
        <v>66478</v>
      </c>
      <c r="D5">
        <v>66478</v>
      </c>
      <c r="E5" s="3">
        <v>0</v>
      </c>
      <c r="F5" s="3">
        <v>1</v>
      </c>
      <c r="G5" s="2">
        <f>$J5 - $H5</f>
        <v>172894</v>
      </c>
      <c r="H5" s="2">
        <v>106061</v>
      </c>
      <c r="I5" s="10">
        <f>$G5/$H5</f>
        <v>1.6301373737754687</v>
      </c>
      <c r="J5" s="2">
        <v>278955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t="s">
        <v>54</v>
      </c>
      <c r="B6">
        <v>0</v>
      </c>
      <c r="C6">
        <v>63361</v>
      </c>
      <c r="D6">
        <v>63361</v>
      </c>
      <c r="E6" s="3">
        <v>0</v>
      </c>
      <c r="F6" s="3">
        <v>1</v>
      </c>
      <c r="G6" s="2">
        <f>$J6 - $H6</f>
        <v>172685</v>
      </c>
      <c r="H6" s="2">
        <v>110109</v>
      </c>
      <c r="I6" s="10">
        <f>$G6/$H6</f>
        <v>1.5683095841393528</v>
      </c>
      <c r="J6" s="2">
        <v>282794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 t="s">
        <v>55</v>
      </c>
      <c r="B7">
        <v>0</v>
      </c>
      <c r="C7">
        <v>62862</v>
      </c>
      <c r="D7">
        <v>62862</v>
      </c>
      <c r="E7" s="3">
        <v>0</v>
      </c>
      <c r="F7" s="3">
        <v>1</v>
      </c>
      <c r="G7" s="2">
        <f>$J7 - $H7</f>
        <v>170948</v>
      </c>
      <c r="H7" s="2">
        <v>114501</v>
      </c>
      <c r="I7" s="10">
        <f>$G7/$H7</f>
        <v>1.49298259403848</v>
      </c>
      <c r="J7" s="2">
        <v>285449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t="s">
        <v>48</v>
      </c>
      <c r="B8">
        <v>0</v>
      </c>
      <c r="C8">
        <v>59578</v>
      </c>
      <c r="D8">
        <v>59578</v>
      </c>
      <c r="E8" s="3">
        <v>0</v>
      </c>
      <c r="F8" s="3">
        <v>1</v>
      </c>
      <c r="G8" s="2">
        <f>$J8 - $H8</f>
        <v>183007</v>
      </c>
      <c r="H8" s="2">
        <v>118304</v>
      </c>
      <c r="I8" s="10">
        <f>$G8/$H8</f>
        <v>1.5469214903976196</v>
      </c>
      <c r="J8" s="2">
        <v>301311</v>
      </c>
    </row>
    <row r="9" spans="1:25" x14ac:dyDescent="0.35">
      <c r="A9" t="s">
        <v>64</v>
      </c>
      <c r="B9">
        <v>0</v>
      </c>
      <c r="C9">
        <v>57055</v>
      </c>
      <c r="D9">
        <v>57055</v>
      </c>
      <c r="E9" s="3">
        <v>0</v>
      </c>
      <c r="F9" s="3">
        <v>1</v>
      </c>
      <c r="G9" s="2">
        <f>$J9 - $H9</f>
        <v>177609</v>
      </c>
      <c r="H9" s="2">
        <v>123392</v>
      </c>
      <c r="I9" s="10">
        <f>$G9/$H9</f>
        <v>1.4393882909751037</v>
      </c>
      <c r="J9" s="2">
        <v>301001</v>
      </c>
    </row>
    <row r="10" spans="1:25" x14ac:dyDescent="0.35">
      <c r="A10" t="s">
        <v>56</v>
      </c>
      <c r="B10">
        <v>0</v>
      </c>
      <c r="C10">
        <v>55136</v>
      </c>
      <c r="D10">
        <v>55136</v>
      </c>
      <c r="E10" s="3">
        <v>0</v>
      </c>
      <c r="F10" s="3">
        <v>1</v>
      </c>
      <c r="G10" s="2">
        <f>$J10 - $H10</f>
        <v>173901</v>
      </c>
      <c r="H10" s="2">
        <v>130236</v>
      </c>
      <c r="I10" s="10">
        <f>$G10/$H10</f>
        <v>1.3352759605638993</v>
      </c>
      <c r="J10" s="2">
        <v>304137</v>
      </c>
    </row>
    <row r="11" spans="1:25" x14ac:dyDescent="0.35">
      <c r="A11" t="s">
        <v>57</v>
      </c>
      <c r="B11">
        <v>0</v>
      </c>
      <c r="C11">
        <v>50007</v>
      </c>
      <c r="D11">
        <v>50007</v>
      </c>
      <c r="E11" s="3">
        <v>0</v>
      </c>
      <c r="F11" s="3">
        <v>1</v>
      </c>
      <c r="G11" s="2">
        <f>$J11 - $H11</f>
        <v>174374</v>
      </c>
      <c r="H11" s="2">
        <v>134505</v>
      </c>
      <c r="I11" s="10">
        <f>$G11/$H11</f>
        <v>1.2964127727593771</v>
      </c>
      <c r="J11" s="2">
        <v>308879</v>
      </c>
    </row>
    <row r="12" spans="1:25" x14ac:dyDescent="0.35">
      <c r="A12" t="s">
        <v>49</v>
      </c>
      <c r="B12">
        <v>0</v>
      </c>
      <c r="C12">
        <v>50074</v>
      </c>
      <c r="D12">
        <v>50074</v>
      </c>
      <c r="E12" s="3">
        <v>0</v>
      </c>
      <c r="F12" s="3">
        <v>1</v>
      </c>
      <c r="G12" s="2">
        <f>$J12 - $H12</f>
        <v>191791</v>
      </c>
      <c r="H12" s="2">
        <v>141988</v>
      </c>
      <c r="I12" s="10">
        <f>$G12/$H12</f>
        <v>1.3507549933797223</v>
      </c>
      <c r="J12" s="2">
        <v>333779</v>
      </c>
    </row>
    <row r="13" spans="1:25" x14ac:dyDescent="0.35">
      <c r="A13" t="s">
        <v>58</v>
      </c>
      <c r="B13">
        <v>0</v>
      </c>
      <c r="C13">
        <v>50039</v>
      </c>
      <c r="D13">
        <v>50039</v>
      </c>
      <c r="E13" s="3">
        <v>0</v>
      </c>
      <c r="F13" s="3">
        <v>1</v>
      </c>
      <c r="G13" s="2">
        <f>$J13 - $H13</f>
        <v>183440</v>
      </c>
      <c r="H13" s="2">
        <v>151978</v>
      </c>
      <c r="I13" s="10">
        <f>$G13/$H13</f>
        <v>1.2070168050638908</v>
      </c>
      <c r="J13" s="2">
        <v>335418</v>
      </c>
    </row>
    <row r="14" spans="1:25" x14ac:dyDescent="0.35">
      <c r="A14" t="s">
        <v>59</v>
      </c>
      <c r="B14">
        <v>0</v>
      </c>
      <c r="C14">
        <v>48260</v>
      </c>
      <c r="D14">
        <v>48260</v>
      </c>
      <c r="E14" s="3">
        <v>0</v>
      </c>
      <c r="F14" s="3">
        <v>1</v>
      </c>
      <c r="G14" s="2">
        <f>$J14 - $H14</f>
        <v>180379</v>
      </c>
      <c r="H14" s="2">
        <v>160010</v>
      </c>
      <c r="I14" s="10">
        <f>$G14/$H14</f>
        <v>1.127298293856634</v>
      </c>
      <c r="J14" s="2">
        <v>340389</v>
      </c>
    </row>
    <row r="15" spans="1:25" x14ac:dyDescent="0.35">
      <c r="A15" t="s">
        <v>60</v>
      </c>
      <c r="B15">
        <v>0</v>
      </c>
      <c r="C15">
        <v>48177</v>
      </c>
      <c r="D15">
        <v>48177</v>
      </c>
      <c r="E15" s="3">
        <v>0</v>
      </c>
      <c r="F15" s="3">
        <v>1</v>
      </c>
      <c r="G15" s="2">
        <f>$J15 - $H15</f>
        <v>181683</v>
      </c>
      <c r="H15" s="2">
        <v>162924</v>
      </c>
      <c r="I15" s="10">
        <f>$G15/$H15</f>
        <v>1.1151395742800323</v>
      </c>
      <c r="J15" s="2">
        <v>344607</v>
      </c>
    </row>
    <row r="16" spans="1:25" x14ac:dyDescent="0.35">
      <c r="A16" t="s">
        <v>50</v>
      </c>
      <c r="B16">
        <v>0</v>
      </c>
      <c r="C16">
        <v>47032</v>
      </c>
      <c r="D16">
        <v>47032</v>
      </c>
      <c r="E16" s="3">
        <v>0</v>
      </c>
      <c r="F16" s="3">
        <v>1</v>
      </c>
      <c r="G16" s="2">
        <f>$J16 - $H16</f>
        <v>198298</v>
      </c>
      <c r="H16" s="2">
        <v>166542</v>
      </c>
      <c r="I16" s="10">
        <f>$G16/$H16</f>
        <v>1.1906786276134549</v>
      </c>
      <c r="J16" s="2">
        <v>364840</v>
      </c>
    </row>
    <row r="17" spans="1:10" x14ac:dyDescent="0.35">
      <c r="A17" t="s">
        <v>61</v>
      </c>
      <c r="B17">
        <v>0</v>
      </c>
      <c r="C17">
        <v>45374</v>
      </c>
      <c r="D17">
        <v>45374</v>
      </c>
      <c r="E17" s="3">
        <v>0</v>
      </c>
      <c r="F17" s="3">
        <v>1</v>
      </c>
      <c r="G17" s="2">
        <f>$J17 - $H17</f>
        <v>186218</v>
      </c>
      <c r="H17" s="2">
        <v>173566</v>
      </c>
      <c r="I17" s="10">
        <f>$G17/$H17</f>
        <v>1.0728944608967195</v>
      </c>
      <c r="J17" s="2">
        <v>359784</v>
      </c>
    </row>
    <row r="18" spans="1:10" x14ac:dyDescent="0.35">
      <c r="A18" t="s">
        <v>62</v>
      </c>
      <c r="B18">
        <v>0</v>
      </c>
      <c r="C18">
        <v>44119</v>
      </c>
      <c r="D18">
        <v>44119</v>
      </c>
      <c r="E18" s="3">
        <v>0</v>
      </c>
      <c r="F18" s="3">
        <v>1</v>
      </c>
      <c r="G18" s="2">
        <f>$J18 - $H18</f>
        <v>181416</v>
      </c>
      <c r="H18" s="2">
        <v>183136</v>
      </c>
      <c r="I18" s="10">
        <f>$G18/$H18</f>
        <v>0.99060807268914908</v>
      </c>
      <c r="J18" s="2">
        <v>364552</v>
      </c>
    </row>
    <row r="19" spans="1:10" x14ac:dyDescent="0.35">
      <c r="A19" t="s">
        <v>63</v>
      </c>
      <c r="B19">
        <v>0</v>
      </c>
      <c r="C19">
        <v>41965</v>
      </c>
      <c r="D19">
        <v>41965</v>
      </c>
      <c r="E19" s="3">
        <v>0</v>
      </c>
      <c r="F19" s="3">
        <v>1</v>
      </c>
      <c r="G19" s="2">
        <f>$J19 - $H19</f>
        <v>185405</v>
      </c>
      <c r="H19" s="2">
        <v>194683</v>
      </c>
      <c r="I19" s="10">
        <f>$G19/$H19</f>
        <v>0.95234303971070922</v>
      </c>
      <c r="J19" s="2">
        <v>380088</v>
      </c>
    </row>
    <row r="20" spans="1:10" x14ac:dyDescent="0.35">
      <c r="A20" t="s">
        <v>51</v>
      </c>
      <c r="B20">
        <v>0</v>
      </c>
      <c r="C20">
        <v>41990</v>
      </c>
      <c r="D20">
        <v>41990</v>
      </c>
      <c r="E20" s="3">
        <v>0</v>
      </c>
      <c r="F20" s="3">
        <v>1</v>
      </c>
      <c r="G20" s="2">
        <f>$J20 - $H20</f>
        <v>205753</v>
      </c>
      <c r="H20" s="2">
        <v>206223</v>
      </c>
      <c r="I20" s="10">
        <f>$G20/$H20</f>
        <v>0.99772091376810546</v>
      </c>
      <c r="J20" s="2">
        <v>411976</v>
      </c>
    </row>
    <row r="21" spans="1:10" x14ac:dyDescent="0.35">
      <c r="A21" t="s">
        <v>69</v>
      </c>
      <c r="B21">
        <v>25808</v>
      </c>
      <c r="C21">
        <v>41946</v>
      </c>
      <c r="D21">
        <v>67754</v>
      </c>
      <c r="E21" s="3">
        <v>0.38090740030108922</v>
      </c>
      <c r="F21" s="3">
        <v>0.61909259969891073</v>
      </c>
      <c r="G21" s="2">
        <f>$J21 - $H21</f>
        <v>225071</v>
      </c>
      <c r="H21" s="2">
        <v>220714</v>
      </c>
      <c r="I21" s="10">
        <f>$G21/$H21</f>
        <v>1.0197404786284514</v>
      </c>
      <c r="J21" s="2">
        <v>445785</v>
      </c>
    </row>
    <row r="22" spans="1:10" x14ac:dyDescent="0.35">
      <c r="A22" t="s">
        <v>65</v>
      </c>
      <c r="B22">
        <v>27041</v>
      </c>
      <c r="C22">
        <v>44928</v>
      </c>
      <c r="D22">
        <v>71969</v>
      </c>
      <c r="E22" s="3">
        <v>0.37573121760758105</v>
      </c>
      <c r="F22" s="3">
        <v>0.62426878239241901</v>
      </c>
      <c r="G22" s="2">
        <f>$J22 - $H22</f>
        <v>232290</v>
      </c>
      <c r="H22" s="2">
        <v>238268</v>
      </c>
      <c r="I22" s="10">
        <f>$G22/$H22</f>
        <v>0.97491060486510983</v>
      </c>
      <c r="J22" s="2">
        <v>470558</v>
      </c>
    </row>
    <row r="23" spans="1:10" x14ac:dyDescent="0.35">
      <c r="A23" t="s">
        <v>66</v>
      </c>
      <c r="B23">
        <v>20535</v>
      </c>
      <c r="C23">
        <v>42658</v>
      </c>
      <c r="D23">
        <v>63193</v>
      </c>
      <c r="E23" s="3">
        <v>0.32495687813523649</v>
      </c>
      <c r="F23" s="3">
        <v>0.67504312186476345</v>
      </c>
      <c r="G23" s="2">
        <f>$J23 - $H23</f>
        <v>231123</v>
      </c>
      <c r="H23" s="2">
        <v>253152</v>
      </c>
      <c r="I23" s="10">
        <f>$G23/$H23</f>
        <v>0.91298113386423962</v>
      </c>
      <c r="J23" s="2">
        <v>484275</v>
      </c>
    </row>
    <row r="24" spans="1:10" x14ac:dyDescent="0.35">
      <c r="A24" t="s">
        <v>52</v>
      </c>
      <c r="B24">
        <v>6693</v>
      </c>
      <c r="C24">
        <v>42688</v>
      </c>
      <c r="D24">
        <v>49381</v>
      </c>
      <c r="E24" s="3">
        <v>0.13553795994410806</v>
      </c>
      <c r="F24" s="3">
        <v>0.86446204005589189</v>
      </c>
      <c r="G24" s="2">
        <f>$J24 - $H24</f>
        <v>243686</v>
      </c>
      <c r="H24" s="2">
        <v>268477</v>
      </c>
      <c r="I24" s="10">
        <f>$G24/$H24</f>
        <v>0.90766061897294736</v>
      </c>
      <c r="J24" s="2">
        <v>512163</v>
      </c>
    </row>
    <row r="25" spans="1:10" x14ac:dyDescent="0.35">
      <c r="A25" t="s">
        <v>70</v>
      </c>
      <c r="B25">
        <v>0</v>
      </c>
      <c r="C25">
        <v>42868</v>
      </c>
      <c r="D25">
        <v>42868</v>
      </c>
      <c r="E25" s="3">
        <v>0</v>
      </c>
      <c r="F25" s="3">
        <v>1</v>
      </c>
      <c r="G25" s="2">
        <f>$J25 - $H25</f>
        <v>235290</v>
      </c>
      <c r="H25" s="2">
        <v>287723</v>
      </c>
      <c r="I25" s="10">
        <f>$G25/$H25</f>
        <v>0.8177656982583944</v>
      </c>
      <c r="J25" s="2">
        <v>523013</v>
      </c>
    </row>
    <row r="26" spans="1:10" x14ac:dyDescent="0.35">
      <c r="A26" t="s">
        <v>67</v>
      </c>
      <c r="B26">
        <v>0</v>
      </c>
      <c r="C26">
        <v>39722</v>
      </c>
      <c r="D26">
        <v>39722</v>
      </c>
      <c r="E26" s="3">
        <v>0</v>
      </c>
      <c r="F26" s="3">
        <v>1</v>
      </c>
      <c r="G26" s="2">
        <f>$J26 - $H26</f>
        <v>231203</v>
      </c>
      <c r="H26" s="2">
        <v>302695</v>
      </c>
      <c r="I26" s="10">
        <f>$G26/$H26</f>
        <v>0.76381506136540078</v>
      </c>
      <c r="J26" s="2">
        <v>533898</v>
      </c>
    </row>
    <row r="27" spans="1:10" x14ac:dyDescent="0.35">
      <c r="A27" t="s">
        <v>68</v>
      </c>
      <c r="B27">
        <v>2999</v>
      </c>
      <c r="C27">
        <v>39882</v>
      </c>
      <c r="D27">
        <v>42881</v>
      </c>
      <c r="E27" s="3">
        <v>6.9937734661038684E-2</v>
      </c>
      <c r="F27" s="3">
        <v>0.9300622653389613</v>
      </c>
      <c r="G27" s="2">
        <f>$J27 - $H27</f>
        <v>240733</v>
      </c>
      <c r="H27" s="2">
        <v>321891</v>
      </c>
      <c r="I27" s="10">
        <f>$G27/$H27</f>
        <v>0.74787117378242951</v>
      </c>
      <c r="J27" s="2">
        <v>562624</v>
      </c>
    </row>
  </sheetData>
  <phoneticPr fontId="3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726A3-24C5-47D5-8A29-AC44F4019812}">
  <dimension ref="A1:Y27"/>
  <sheetViews>
    <sheetView workbookViewId="0">
      <selection activeCell="H1" sqref="H1:H1048576"/>
    </sheetView>
  </sheetViews>
  <sheetFormatPr defaultRowHeight="14.5" x14ac:dyDescent="0.35"/>
  <cols>
    <col min="1" max="1" width="9.08984375" customWidth="1"/>
    <col min="2" max="2" width="23.6328125" customWidth="1"/>
    <col min="3" max="3" width="23.08984375" customWidth="1"/>
    <col min="4" max="4" width="19.36328125" customWidth="1"/>
    <col min="5" max="5" width="24" customWidth="1"/>
    <col min="6" max="6" width="23.81640625" customWidth="1"/>
    <col min="7" max="7" width="15.54296875" customWidth="1"/>
    <col min="8" max="8" width="9.453125" customWidth="1"/>
    <col min="9" max="9" width="10.54296875" customWidth="1"/>
    <col min="10" max="10" width="12.81640625" customWidth="1"/>
    <col min="11" max="25" width="9.453125" customWidth="1"/>
  </cols>
  <sheetData>
    <row r="1" spans="1:25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47</v>
      </c>
      <c r="B2">
        <v>0</v>
      </c>
      <c r="C2">
        <v>1988</v>
      </c>
      <c r="D2">
        <v>1988</v>
      </c>
      <c r="E2" s="3">
        <v>0</v>
      </c>
      <c r="F2" s="3">
        <v>1</v>
      </c>
      <c r="G2" s="2">
        <f>J2 - H2</f>
        <v>4182</v>
      </c>
      <c r="H2" s="2">
        <v>9475</v>
      </c>
      <c r="I2" s="10">
        <f>$G2/H2</f>
        <v>0.44137203166226913</v>
      </c>
      <c r="J2" s="2">
        <v>13657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</row>
    <row r="3" spans="1:25" x14ac:dyDescent="0.35">
      <c r="A3" t="s">
        <v>46</v>
      </c>
      <c r="B3">
        <v>0</v>
      </c>
      <c r="C3">
        <v>1988</v>
      </c>
      <c r="D3">
        <v>1988</v>
      </c>
      <c r="E3" s="3">
        <v>0</v>
      </c>
      <c r="F3" s="3">
        <v>1</v>
      </c>
      <c r="G3" s="2">
        <f>J3 - H3</f>
        <v>3950</v>
      </c>
      <c r="H3" s="2">
        <v>9342</v>
      </c>
      <c r="I3" s="10">
        <f t="shared" ref="I3:I27" si="0">$G3/H3</f>
        <v>0.42282166559623208</v>
      </c>
      <c r="J3" s="2">
        <v>13292</v>
      </c>
      <c r="K3" s="10"/>
      <c r="L3" s="11"/>
      <c r="M3" s="11"/>
      <c r="N3" s="12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1:25" x14ac:dyDescent="0.35">
      <c r="A4" t="s">
        <v>45</v>
      </c>
      <c r="B4">
        <v>0</v>
      </c>
      <c r="C4">
        <v>1989</v>
      </c>
      <c r="D4">
        <v>1989</v>
      </c>
      <c r="E4" s="3">
        <v>0</v>
      </c>
      <c r="F4" s="3">
        <v>1</v>
      </c>
      <c r="G4" s="2">
        <f>J4 - H4</f>
        <v>4317</v>
      </c>
      <c r="H4" s="2">
        <v>9704</v>
      </c>
      <c r="I4" s="10">
        <f t="shared" si="0"/>
        <v>0.44486809563066776</v>
      </c>
      <c r="J4" s="2">
        <v>14021</v>
      </c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 spans="1:25" x14ac:dyDescent="0.35">
      <c r="A5" t="s">
        <v>53</v>
      </c>
      <c r="B5">
        <v>0</v>
      </c>
      <c r="C5">
        <v>1990</v>
      </c>
      <c r="D5">
        <v>1990</v>
      </c>
      <c r="E5" s="3">
        <v>0</v>
      </c>
      <c r="F5" s="3">
        <v>1</v>
      </c>
      <c r="G5" s="2">
        <f>J5 - H5</f>
        <v>4439</v>
      </c>
      <c r="H5" s="2">
        <v>10336</v>
      </c>
      <c r="I5" s="10">
        <f t="shared" si="0"/>
        <v>0.42946981424148606</v>
      </c>
      <c r="J5" s="2">
        <v>14775</v>
      </c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 x14ac:dyDescent="0.35">
      <c r="A6" t="s">
        <v>54</v>
      </c>
      <c r="B6">
        <v>0</v>
      </c>
      <c r="C6">
        <v>1991</v>
      </c>
      <c r="D6">
        <v>1991</v>
      </c>
      <c r="E6" s="3">
        <v>0</v>
      </c>
      <c r="F6" s="3">
        <v>1</v>
      </c>
      <c r="G6" s="2">
        <f>J6 - H6</f>
        <v>4596</v>
      </c>
      <c r="H6" s="2">
        <v>11214</v>
      </c>
      <c r="I6" s="10">
        <f t="shared" si="0"/>
        <v>0.40984483681112893</v>
      </c>
      <c r="J6" s="2">
        <v>15810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25" x14ac:dyDescent="0.35">
      <c r="A7" t="s">
        <v>55</v>
      </c>
      <c r="B7">
        <v>0</v>
      </c>
      <c r="C7">
        <v>1991</v>
      </c>
      <c r="D7">
        <v>1991</v>
      </c>
      <c r="E7" s="3">
        <v>0</v>
      </c>
      <c r="F7" s="3">
        <v>1</v>
      </c>
      <c r="G7" s="2">
        <f>J7 - H7</f>
        <v>5111</v>
      </c>
      <c r="H7" s="2">
        <v>12204</v>
      </c>
      <c r="I7" s="10">
        <f t="shared" si="0"/>
        <v>0.41879711569977057</v>
      </c>
      <c r="J7" s="2">
        <v>17315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1:25" x14ac:dyDescent="0.35">
      <c r="A8" t="s">
        <v>48</v>
      </c>
      <c r="B8">
        <v>0</v>
      </c>
      <c r="C8">
        <v>6959</v>
      </c>
      <c r="D8">
        <v>6959</v>
      </c>
      <c r="E8" s="3">
        <v>0</v>
      </c>
      <c r="F8" s="3">
        <v>1</v>
      </c>
      <c r="G8" s="2">
        <f>J8 - H8</f>
        <v>10155</v>
      </c>
      <c r="H8" s="2">
        <v>13099</v>
      </c>
      <c r="I8" s="10">
        <f t="shared" si="0"/>
        <v>0.77525001908542635</v>
      </c>
      <c r="J8" s="2">
        <v>23254</v>
      </c>
    </row>
    <row r="9" spans="1:25" x14ac:dyDescent="0.35">
      <c r="A9" t="s">
        <v>64</v>
      </c>
      <c r="B9">
        <v>0</v>
      </c>
      <c r="C9">
        <v>6960</v>
      </c>
      <c r="D9">
        <v>6960</v>
      </c>
      <c r="E9" s="3">
        <v>0</v>
      </c>
      <c r="F9" s="3">
        <v>1</v>
      </c>
      <c r="G9" s="2">
        <f>J9 - H9</f>
        <v>11266</v>
      </c>
      <c r="H9" s="2">
        <v>13914</v>
      </c>
      <c r="I9" s="10">
        <f t="shared" si="0"/>
        <v>0.80968808394422886</v>
      </c>
      <c r="J9" s="2">
        <v>25180</v>
      </c>
    </row>
    <row r="10" spans="1:25" x14ac:dyDescent="0.35">
      <c r="A10" t="s">
        <v>56</v>
      </c>
      <c r="B10">
        <v>998</v>
      </c>
      <c r="C10">
        <v>5963</v>
      </c>
      <c r="D10">
        <v>6961</v>
      </c>
      <c r="E10" s="3">
        <v>0.14337020543025428</v>
      </c>
      <c r="F10" s="3">
        <v>0.85662979456974575</v>
      </c>
      <c r="G10" s="2">
        <f>J10 - H10</f>
        <v>11547</v>
      </c>
      <c r="H10" s="2">
        <v>15334</v>
      </c>
      <c r="I10" s="10">
        <f t="shared" si="0"/>
        <v>0.75303247684883268</v>
      </c>
      <c r="J10" s="2">
        <v>26881</v>
      </c>
    </row>
    <row r="11" spans="1:25" x14ac:dyDescent="0.35">
      <c r="A11" t="s">
        <v>57</v>
      </c>
      <c r="B11">
        <v>999</v>
      </c>
      <c r="C11">
        <v>5964</v>
      </c>
      <c r="D11">
        <v>6963</v>
      </c>
      <c r="E11" s="3">
        <v>0.14347264110297286</v>
      </c>
      <c r="F11" s="3">
        <v>0.85652735889702714</v>
      </c>
      <c r="G11" s="2">
        <f>J11 - H11</f>
        <v>11898</v>
      </c>
      <c r="H11" s="2">
        <v>16893</v>
      </c>
      <c r="I11" s="10">
        <f t="shared" si="0"/>
        <v>0.7043153969099627</v>
      </c>
      <c r="J11" s="2">
        <v>28791</v>
      </c>
    </row>
    <row r="12" spans="1:25" x14ac:dyDescent="0.35">
      <c r="A12" t="s">
        <v>49</v>
      </c>
      <c r="B12">
        <v>1000</v>
      </c>
      <c r="C12">
        <v>10943</v>
      </c>
      <c r="D12">
        <v>11943</v>
      </c>
      <c r="E12" s="3">
        <v>8.3731055848614247E-2</v>
      </c>
      <c r="F12" s="3">
        <v>0.91626894415138571</v>
      </c>
      <c r="G12" s="2">
        <f>J12 - H12</f>
        <v>12022</v>
      </c>
      <c r="H12" s="2">
        <v>18774</v>
      </c>
      <c r="I12" s="10">
        <f t="shared" si="0"/>
        <v>0.64035368062213704</v>
      </c>
      <c r="J12" s="2">
        <v>30796</v>
      </c>
    </row>
    <row r="13" spans="1:25" x14ac:dyDescent="0.35">
      <c r="A13" t="s">
        <v>58</v>
      </c>
      <c r="B13">
        <v>0</v>
      </c>
      <c r="C13">
        <v>10944</v>
      </c>
      <c r="D13">
        <v>10944</v>
      </c>
      <c r="E13" s="3">
        <v>0</v>
      </c>
      <c r="F13" s="3">
        <v>1</v>
      </c>
      <c r="G13" s="2">
        <f>J13 - H13</f>
        <v>17503</v>
      </c>
      <c r="H13" s="2">
        <v>21147</v>
      </c>
      <c r="I13" s="10">
        <f t="shared" si="0"/>
        <v>0.8276824135811226</v>
      </c>
      <c r="J13" s="2">
        <v>38650</v>
      </c>
    </row>
    <row r="14" spans="1:25" x14ac:dyDescent="0.35">
      <c r="A14" t="s">
        <v>59</v>
      </c>
      <c r="B14">
        <v>0</v>
      </c>
      <c r="C14">
        <v>10946</v>
      </c>
      <c r="D14">
        <v>10946</v>
      </c>
      <c r="E14" s="3">
        <v>0</v>
      </c>
      <c r="F14" s="3">
        <v>1</v>
      </c>
      <c r="G14" s="2">
        <f>J14 - H14</f>
        <v>16834</v>
      </c>
      <c r="H14" s="2">
        <v>23798</v>
      </c>
      <c r="I14" s="10">
        <f t="shared" si="0"/>
        <v>0.70737036725775271</v>
      </c>
      <c r="J14" s="2">
        <v>40632</v>
      </c>
    </row>
    <row r="15" spans="1:25" x14ac:dyDescent="0.35">
      <c r="A15" t="s">
        <v>60</v>
      </c>
      <c r="C15">
        <v>10947</v>
      </c>
      <c r="D15">
        <v>10947</v>
      </c>
      <c r="E15" s="3">
        <v>0</v>
      </c>
      <c r="F15" s="3">
        <v>1</v>
      </c>
      <c r="G15" s="2">
        <f>J15 - H15</f>
        <v>17575</v>
      </c>
      <c r="H15" s="2">
        <v>26612</v>
      </c>
      <c r="I15" s="10">
        <f t="shared" si="0"/>
        <v>0.66041635352472572</v>
      </c>
      <c r="J15" s="2">
        <v>44187</v>
      </c>
    </row>
    <row r="16" spans="1:25" x14ac:dyDescent="0.35">
      <c r="A16" t="s">
        <v>50</v>
      </c>
      <c r="B16">
        <v>1249</v>
      </c>
      <c r="C16">
        <v>9700</v>
      </c>
      <c r="D16">
        <v>10949</v>
      </c>
      <c r="E16" s="3">
        <v>0.11407434468901269</v>
      </c>
      <c r="F16" s="3">
        <v>0.88592565531098733</v>
      </c>
      <c r="G16" s="2">
        <f>J16 - H16</f>
        <v>18892</v>
      </c>
      <c r="H16" s="2">
        <v>26320</v>
      </c>
      <c r="I16" s="10">
        <f t="shared" si="0"/>
        <v>0.71778115501519757</v>
      </c>
      <c r="J16" s="2">
        <v>45212</v>
      </c>
    </row>
    <row r="17" spans="1:10" x14ac:dyDescent="0.35">
      <c r="A17" t="s">
        <v>61</v>
      </c>
      <c r="B17">
        <v>1249</v>
      </c>
      <c r="C17">
        <v>9701</v>
      </c>
      <c r="D17">
        <v>10950</v>
      </c>
      <c r="E17" s="3">
        <v>0.11406392694063927</v>
      </c>
      <c r="F17" s="3">
        <v>0.88593607305936073</v>
      </c>
      <c r="G17" s="2">
        <f>J17 - H17</f>
        <v>19625</v>
      </c>
      <c r="H17" s="2">
        <v>23851</v>
      </c>
      <c r="I17" s="10">
        <f t="shared" si="0"/>
        <v>0.82281665338979493</v>
      </c>
      <c r="J17" s="2">
        <v>43476</v>
      </c>
    </row>
    <row r="18" spans="1:10" x14ac:dyDescent="0.35">
      <c r="A18" t="s">
        <v>62</v>
      </c>
      <c r="B18">
        <v>1250</v>
      </c>
      <c r="C18">
        <v>9703</v>
      </c>
      <c r="D18">
        <v>10953</v>
      </c>
      <c r="E18" s="3">
        <v>0.11412398429653976</v>
      </c>
      <c r="F18" s="3">
        <v>0.8858760157034602</v>
      </c>
      <c r="G18" s="2">
        <f>J18 - H18</f>
        <v>19139</v>
      </c>
      <c r="H18" s="2">
        <v>21349</v>
      </c>
      <c r="I18" s="10">
        <f t="shared" si="0"/>
        <v>0.89648227083235754</v>
      </c>
      <c r="J18" s="2">
        <v>40488</v>
      </c>
    </row>
    <row r="19" spans="1:10" x14ac:dyDescent="0.35">
      <c r="A19" t="s">
        <v>63</v>
      </c>
      <c r="B19">
        <v>1250</v>
      </c>
      <c r="C19">
        <v>9704</v>
      </c>
      <c r="D19">
        <v>10954</v>
      </c>
      <c r="E19" s="3">
        <v>0.11411356582070477</v>
      </c>
      <c r="F19" s="3">
        <v>0.88588643417929525</v>
      </c>
      <c r="G19" s="2">
        <f>J19 - H19</f>
        <v>19081</v>
      </c>
      <c r="H19" s="2">
        <v>22101</v>
      </c>
      <c r="I19" s="10">
        <f t="shared" si="0"/>
        <v>0.8633545993393964</v>
      </c>
      <c r="J19" s="2">
        <v>41182</v>
      </c>
    </row>
    <row r="20" spans="1:10" x14ac:dyDescent="0.35">
      <c r="A20" t="s">
        <v>51</v>
      </c>
      <c r="B20">
        <v>1249</v>
      </c>
      <c r="C20">
        <v>8456</v>
      </c>
      <c r="D20">
        <v>9705</v>
      </c>
      <c r="E20" s="3">
        <v>0.12869654817104587</v>
      </c>
      <c r="F20" s="3">
        <v>0.87130345182895419</v>
      </c>
      <c r="G20" s="2">
        <f>J20 - H20</f>
        <v>19940</v>
      </c>
      <c r="H20" s="2">
        <v>24520</v>
      </c>
      <c r="I20" s="10">
        <f t="shared" si="0"/>
        <v>0.81321370309951058</v>
      </c>
      <c r="J20" s="2">
        <v>44460</v>
      </c>
    </row>
    <row r="21" spans="1:10" x14ac:dyDescent="0.35">
      <c r="A21" t="s">
        <v>69</v>
      </c>
      <c r="B21">
        <v>1249</v>
      </c>
      <c r="C21">
        <v>8457</v>
      </c>
      <c r="D21">
        <v>9706</v>
      </c>
      <c r="E21" s="3">
        <v>0.12868328868740986</v>
      </c>
      <c r="F21" s="3">
        <v>0.87131671131259014</v>
      </c>
      <c r="G21" s="2">
        <f>J21 - H21</f>
        <v>22054</v>
      </c>
      <c r="H21" s="2">
        <v>27501</v>
      </c>
      <c r="I21" s="10">
        <f t="shared" si="0"/>
        <v>0.80193447510999605</v>
      </c>
      <c r="J21" s="2">
        <v>49555</v>
      </c>
    </row>
    <row r="22" spans="1:10" x14ac:dyDescent="0.35">
      <c r="A22" t="s">
        <v>65</v>
      </c>
      <c r="B22">
        <v>1250</v>
      </c>
      <c r="C22">
        <v>8459</v>
      </c>
      <c r="D22">
        <v>9709</v>
      </c>
      <c r="E22" s="3">
        <v>0.12874652384385621</v>
      </c>
      <c r="F22" s="3">
        <v>0.87125347615614379</v>
      </c>
      <c r="G22" s="2">
        <f>J22 - H22</f>
        <v>20883</v>
      </c>
      <c r="H22" s="2">
        <v>33265</v>
      </c>
      <c r="I22" s="10">
        <f t="shared" si="0"/>
        <v>0.62777694273260187</v>
      </c>
      <c r="J22" s="2">
        <v>54148</v>
      </c>
    </row>
    <row r="23" spans="1:10" x14ac:dyDescent="0.35">
      <c r="A23" t="s">
        <v>66</v>
      </c>
      <c r="B23">
        <v>1250</v>
      </c>
      <c r="C23">
        <v>8460</v>
      </c>
      <c r="D23">
        <v>9710</v>
      </c>
      <c r="E23" s="3">
        <v>0.12873326467559218</v>
      </c>
      <c r="F23" s="3">
        <v>0.87126673532440779</v>
      </c>
      <c r="G23" s="2">
        <f>J23 - H23</f>
        <v>22750</v>
      </c>
      <c r="H23" s="2">
        <v>42978</v>
      </c>
      <c r="I23" s="10">
        <f t="shared" si="0"/>
        <v>0.52934059286146395</v>
      </c>
      <c r="J23" s="2">
        <v>65728</v>
      </c>
    </row>
    <row r="24" spans="1:10" x14ac:dyDescent="0.35">
      <c r="A24" t="s">
        <v>52</v>
      </c>
      <c r="B24">
        <v>0</v>
      </c>
      <c r="C24">
        <v>8461</v>
      </c>
      <c r="D24">
        <v>8461</v>
      </c>
      <c r="E24" s="3">
        <v>0</v>
      </c>
      <c r="F24" s="3">
        <v>1</v>
      </c>
      <c r="G24" s="2">
        <f>J24 - H24</f>
        <v>27930</v>
      </c>
      <c r="H24" s="2">
        <v>49142</v>
      </c>
      <c r="I24" s="10">
        <f t="shared" si="0"/>
        <v>0.56835293638842543</v>
      </c>
      <c r="J24" s="2">
        <v>77072</v>
      </c>
    </row>
    <row r="25" spans="1:10" x14ac:dyDescent="0.35">
      <c r="A25" t="s">
        <v>70</v>
      </c>
      <c r="B25">
        <v>0</v>
      </c>
      <c r="C25">
        <v>8462</v>
      </c>
      <c r="D25">
        <v>8462</v>
      </c>
      <c r="E25" s="3">
        <v>0</v>
      </c>
      <c r="F25" s="3">
        <v>1</v>
      </c>
      <c r="G25" s="2">
        <f>J25 - H25</f>
        <v>27070</v>
      </c>
      <c r="H25" s="2">
        <v>58157</v>
      </c>
      <c r="I25" s="10">
        <f t="shared" si="0"/>
        <v>0.4654641745619616</v>
      </c>
      <c r="J25" s="2">
        <v>85227</v>
      </c>
    </row>
    <row r="26" spans="1:10" x14ac:dyDescent="0.35">
      <c r="A26" t="s">
        <v>67</v>
      </c>
      <c r="B26">
        <v>0</v>
      </c>
      <c r="C26">
        <v>8463</v>
      </c>
      <c r="D26">
        <v>8463</v>
      </c>
      <c r="E26" s="3">
        <v>0</v>
      </c>
      <c r="F26" s="3">
        <v>1</v>
      </c>
      <c r="G26" s="2">
        <f>J26 - H26</f>
        <v>30114</v>
      </c>
      <c r="H26" s="2">
        <v>65899</v>
      </c>
      <c r="I26" s="10">
        <f t="shared" si="0"/>
        <v>0.45697203295952898</v>
      </c>
      <c r="J26" s="2">
        <v>96013</v>
      </c>
    </row>
    <row r="27" spans="1:10" x14ac:dyDescent="0.35">
      <c r="A27" t="s">
        <v>68</v>
      </c>
      <c r="B27" t="s">
        <v>26</v>
      </c>
      <c r="C27" t="s">
        <v>26</v>
      </c>
      <c r="D27" t="s">
        <v>26</v>
      </c>
      <c r="E27" t="s">
        <v>26</v>
      </c>
      <c r="F27" t="s">
        <v>26</v>
      </c>
      <c r="G27" s="2">
        <f>J27 - H27</f>
        <v>32274</v>
      </c>
      <c r="H27" s="2">
        <v>79327</v>
      </c>
      <c r="I27" s="10">
        <f t="shared" si="0"/>
        <v>0.40684760548110982</v>
      </c>
      <c r="J27" s="2">
        <v>111601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5A9D7-5F74-44D1-92D3-B1873BEF7204}">
  <dimension ref="A1:Y27"/>
  <sheetViews>
    <sheetView workbookViewId="0">
      <selection activeCell="H1" sqref="H1:H1048576"/>
    </sheetView>
  </sheetViews>
  <sheetFormatPr defaultRowHeight="14.5" x14ac:dyDescent="0.35"/>
  <cols>
    <col min="1" max="1" width="17.08984375" customWidth="1"/>
    <col min="2" max="2" width="22.1796875" customWidth="1"/>
    <col min="3" max="3" width="21.6328125" customWidth="1"/>
    <col min="4" max="4" width="17.90625" customWidth="1"/>
    <col min="5" max="5" width="22.54296875" customWidth="1"/>
    <col min="6" max="6" width="22.36328125" customWidth="1"/>
    <col min="7" max="7" width="15.54296875" customWidth="1"/>
    <col min="8" max="8" width="9.453125" customWidth="1"/>
    <col min="9" max="9" width="10.54296875" customWidth="1"/>
    <col min="10" max="10" width="12.81640625" customWidth="1"/>
    <col min="11" max="25" width="9.453125" customWidth="1"/>
  </cols>
  <sheetData>
    <row r="1" spans="1:25" x14ac:dyDescent="0.35">
      <c r="A1" s="1" t="s">
        <v>30</v>
      </c>
      <c r="B1" s="13" t="s">
        <v>73</v>
      </c>
      <c r="C1" s="13" t="s">
        <v>72</v>
      </c>
      <c r="D1" s="13" t="s">
        <v>82</v>
      </c>
      <c r="E1" s="14" t="s">
        <v>71</v>
      </c>
      <c r="F1" s="14" t="s">
        <v>83</v>
      </c>
      <c r="G1" s="1" t="s">
        <v>97</v>
      </c>
      <c r="H1" s="1" t="s">
        <v>98</v>
      </c>
      <c r="I1" s="1" t="s">
        <v>96</v>
      </c>
      <c r="J1" s="1" t="s">
        <v>99</v>
      </c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5">
      <c r="A2" t="s">
        <v>47</v>
      </c>
      <c r="B2">
        <v>2221.9850000000001</v>
      </c>
      <c r="C2">
        <v>8410.49</v>
      </c>
      <c r="D2">
        <v>10632.475</v>
      </c>
      <c r="E2" s="3">
        <v>0.2089809757370697</v>
      </c>
      <c r="F2" s="3">
        <v>0.79101902426293025</v>
      </c>
      <c r="G2" s="2">
        <f>$J2 - $H2</f>
        <v>24753.875</v>
      </c>
      <c r="H2" s="2">
        <v>4508.8379999999997</v>
      </c>
      <c r="I2" s="10">
        <f>$G2/$H2</f>
        <v>5.4900785967471002</v>
      </c>
      <c r="J2" s="2">
        <v>29262.713</v>
      </c>
    </row>
    <row r="3" spans="1:25" x14ac:dyDescent="0.35">
      <c r="A3" t="s">
        <v>46</v>
      </c>
      <c r="B3">
        <v>1352.596</v>
      </c>
      <c r="C3">
        <v>8650.0229999999992</v>
      </c>
      <c r="D3">
        <v>10002.618999999999</v>
      </c>
      <c r="E3" s="3">
        <v>0.13522418478600456</v>
      </c>
      <c r="F3" s="3">
        <v>0.86477581521399549</v>
      </c>
      <c r="G3" s="2">
        <f>$J3 - $H3</f>
        <v>24816.370999999999</v>
      </c>
      <c r="H3" s="2">
        <v>4923.2430000000004</v>
      </c>
      <c r="I3" s="10">
        <f>$G3/$H3</f>
        <v>5.0406553160183227</v>
      </c>
      <c r="J3" s="2">
        <v>29739.614000000001</v>
      </c>
    </row>
    <row r="4" spans="1:25" x14ac:dyDescent="0.35">
      <c r="A4" t="s">
        <v>45</v>
      </c>
      <c r="B4">
        <v>1459.828</v>
      </c>
      <c r="C4">
        <v>9905.8469999999998</v>
      </c>
      <c r="D4">
        <v>11365.674999999999</v>
      </c>
      <c r="E4" s="3">
        <v>0.12844182153721623</v>
      </c>
      <c r="F4" s="3">
        <v>0.87155817846278383</v>
      </c>
      <c r="G4" s="2">
        <f>$J4 - $H4</f>
        <v>24306.928</v>
      </c>
      <c r="H4" s="2">
        <v>4605.5959999999995</v>
      </c>
      <c r="I4" s="10">
        <f>$G4/$H4</f>
        <v>5.2776943526961553</v>
      </c>
      <c r="J4" s="2">
        <v>28912.524000000001</v>
      </c>
    </row>
    <row r="5" spans="1:25" x14ac:dyDescent="0.35">
      <c r="A5" t="s">
        <v>53</v>
      </c>
      <c r="B5">
        <v>1643</v>
      </c>
      <c r="C5">
        <v>10096</v>
      </c>
      <c r="D5">
        <v>11739</v>
      </c>
      <c r="E5" s="3">
        <v>0.13996081437941904</v>
      </c>
      <c r="F5" s="3">
        <v>0.86003918562058101</v>
      </c>
      <c r="G5" s="2">
        <f>$J5 - $H5</f>
        <v>26157.204000000002</v>
      </c>
      <c r="H5" s="2">
        <v>5715.393</v>
      </c>
      <c r="I5" s="10">
        <f>$G5/$H5</f>
        <v>4.5766238647106157</v>
      </c>
      <c r="J5" s="2">
        <v>31872.597000000002</v>
      </c>
    </row>
    <row r="6" spans="1:25" x14ac:dyDescent="0.35">
      <c r="A6" t="s">
        <v>54</v>
      </c>
      <c r="B6">
        <v>2222</v>
      </c>
      <c r="C6">
        <v>8411</v>
      </c>
      <c r="D6">
        <v>10633</v>
      </c>
      <c r="E6" s="3">
        <v>0.20897206808990879</v>
      </c>
      <c r="F6" s="3">
        <v>0.79102793191009124</v>
      </c>
      <c r="G6" s="2">
        <f>$J6 - $H6</f>
        <v>26755</v>
      </c>
      <c r="H6" s="2">
        <v>6040</v>
      </c>
      <c r="I6" s="10">
        <f>$G6/$H6</f>
        <v>4.4296357615894042</v>
      </c>
      <c r="J6" s="2">
        <v>32795</v>
      </c>
    </row>
    <row r="7" spans="1:25" x14ac:dyDescent="0.35">
      <c r="A7" t="s">
        <v>55</v>
      </c>
      <c r="B7">
        <v>2851</v>
      </c>
      <c r="C7">
        <v>9479</v>
      </c>
      <c r="D7">
        <v>12330</v>
      </c>
      <c r="E7" s="3">
        <v>0.23122465531224656</v>
      </c>
      <c r="F7" s="3">
        <v>0.76877534468775344</v>
      </c>
      <c r="G7" s="2">
        <f>$J7 - $H7</f>
        <v>27691</v>
      </c>
      <c r="H7" s="2">
        <v>6618</v>
      </c>
      <c r="I7" s="10">
        <f>$G7/$H7</f>
        <v>4.184194620731339</v>
      </c>
      <c r="J7" s="2">
        <v>34309</v>
      </c>
    </row>
    <row r="8" spans="1:25" x14ac:dyDescent="0.35">
      <c r="A8" t="s">
        <v>48</v>
      </c>
      <c r="B8">
        <v>3317</v>
      </c>
      <c r="C8">
        <v>9247</v>
      </c>
      <c r="D8">
        <v>12564</v>
      </c>
      <c r="E8" s="3">
        <v>0.2640082776185928</v>
      </c>
      <c r="F8" s="3">
        <v>0.7359917223814072</v>
      </c>
      <c r="G8" s="2">
        <f>$J8 - $H8</f>
        <v>28077</v>
      </c>
      <c r="H8" s="2">
        <v>9173</v>
      </c>
      <c r="I8" s="10">
        <f>$G8/$H8</f>
        <v>3.060830698789927</v>
      </c>
      <c r="J8" s="2">
        <v>37250</v>
      </c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 spans="1:25" x14ac:dyDescent="0.35">
      <c r="A9" t="s">
        <v>64</v>
      </c>
      <c r="B9">
        <v>2766</v>
      </c>
      <c r="C9">
        <v>9428</v>
      </c>
      <c r="D9">
        <v>12194</v>
      </c>
      <c r="E9" s="3">
        <v>0.22683286862391339</v>
      </c>
      <c r="F9" s="3">
        <v>0.77316713137608661</v>
      </c>
      <c r="G9" s="2">
        <f>$J9 - $H9</f>
        <v>28280</v>
      </c>
      <c r="H9" s="2">
        <v>9855</v>
      </c>
      <c r="I9" s="10">
        <f>$G9/$H9</f>
        <v>2.8696093353627599</v>
      </c>
      <c r="J9" s="2">
        <v>38135</v>
      </c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 spans="1:25" x14ac:dyDescent="0.35">
      <c r="A10" t="s">
        <v>56</v>
      </c>
      <c r="B10">
        <v>1758</v>
      </c>
      <c r="C10">
        <v>8462</v>
      </c>
      <c r="D10">
        <v>10220</v>
      </c>
      <c r="E10" s="3">
        <v>0.17201565557729942</v>
      </c>
      <c r="F10" s="3">
        <v>0.82798434442270064</v>
      </c>
      <c r="G10" s="2">
        <f>$J10 - $H10</f>
        <v>29660</v>
      </c>
      <c r="H10" s="2">
        <v>16031</v>
      </c>
      <c r="I10" s="10">
        <f>$G10/$H10</f>
        <v>1.8501653047221009</v>
      </c>
      <c r="J10" s="2">
        <v>45691</v>
      </c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 spans="1:25" x14ac:dyDescent="0.35">
      <c r="A11" t="s">
        <v>57</v>
      </c>
      <c r="B11">
        <v>1415</v>
      </c>
      <c r="C11">
        <v>8019</v>
      </c>
      <c r="D11">
        <v>9434</v>
      </c>
      <c r="E11" s="3">
        <v>0.14998940004239983</v>
      </c>
      <c r="F11" s="3">
        <v>0.8500105999576002</v>
      </c>
      <c r="G11" s="2">
        <f>$J11 - $H11</f>
        <v>29923</v>
      </c>
      <c r="H11" s="2">
        <v>22225</v>
      </c>
      <c r="I11" s="10">
        <f>$G11/$H11</f>
        <v>1.3463667041619798</v>
      </c>
      <c r="J11" s="2">
        <v>52148</v>
      </c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35">
      <c r="A12" t="s">
        <v>49</v>
      </c>
      <c r="B12">
        <v>1082</v>
      </c>
      <c r="C12">
        <v>6878</v>
      </c>
      <c r="D12">
        <v>7960</v>
      </c>
      <c r="E12" s="3">
        <v>0.13592964824120604</v>
      </c>
      <c r="F12" s="3">
        <v>0.86407035175879399</v>
      </c>
      <c r="G12" s="2">
        <f>$J12 - $H12</f>
        <v>29955</v>
      </c>
      <c r="H12" s="2">
        <v>23017</v>
      </c>
      <c r="I12" s="10">
        <f>$G12/$H12</f>
        <v>1.301429378285615</v>
      </c>
      <c r="J12" s="2">
        <v>52972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spans="1:25" x14ac:dyDescent="0.35">
      <c r="A13" t="s">
        <v>58</v>
      </c>
      <c r="B13">
        <v>1207</v>
      </c>
      <c r="C13">
        <v>5439</v>
      </c>
      <c r="D13">
        <v>6646</v>
      </c>
      <c r="E13" s="3">
        <v>0.18161300030093289</v>
      </c>
      <c r="F13" s="3">
        <v>0.81838699969906714</v>
      </c>
      <c r="G13" s="2">
        <f>$J13 - $H13</f>
        <v>30342</v>
      </c>
      <c r="H13" s="2">
        <v>24804</v>
      </c>
      <c r="I13" s="10">
        <f>$G13/$H13</f>
        <v>1.2232704402515724</v>
      </c>
      <c r="J13" s="2">
        <v>55146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1:25" x14ac:dyDescent="0.35">
      <c r="A14" t="s">
        <v>59</v>
      </c>
      <c r="B14">
        <v>1758</v>
      </c>
      <c r="C14">
        <v>8462</v>
      </c>
      <c r="D14">
        <v>10220</v>
      </c>
      <c r="E14" s="3">
        <v>0.17201565557729942</v>
      </c>
      <c r="F14" s="3">
        <v>0.82798434442270064</v>
      </c>
      <c r="G14" s="2">
        <f>$J14 - $H14</f>
        <v>30781</v>
      </c>
      <c r="H14" s="2">
        <v>27053</v>
      </c>
      <c r="I14" s="10">
        <f>$G14/$H14</f>
        <v>1.1378035707684915</v>
      </c>
      <c r="J14" s="2">
        <v>57834</v>
      </c>
    </row>
    <row r="15" spans="1:25" x14ac:dyDescent="0.35">
      <c r="A15" t="s">
        <v>60</v>
      </c>
      <c r="B15">
        <v>1168</v>
      </c>
      <c r="C15">
        <v>2253</v>
      </c>
      <c r="D15">
        <v>3421</v>
      </c>
      <c r="E15" s="3">
        <v>0.34142063724057292</v>
      </c>
      <c r="F15" s="3">
        <v>0.65857936275942708</v>
      </c>
      <c r="G15" s="2">
        <f>$J15 - $H15</f>
        <v>31942</v>
      </c>
      <c r="H15" s="2">
        <v>30189</v>
      </c>
      <c r="I15" s="10">
        <f>$G15/$H15</f>
        <v>1.0580675080327271</v>
      </c>
      <c r="J15" s="2">
        <v>62131</v>
      </c>
    </row>
    <row r="16" spans="1:25" x14ac:dyDescent="0.35">
      <c r="A16" t="s">
        <v>50</v>
      </c>
      <c r="B16">
        <v>1057</v>
      </c>
      <c r="C16">
        <v>2095</v>
      </c>
      <c r="D16">
        <v>3152</v>
      </c>
      <c r="E16" s="3">
        <v>0.33534263959390864</v>
      </c>
      <c r="F16" s="3">
        <v>0.66465736040609136</v>
      </c>
      <c r="G16" s="2">
        <f>$J16 - $H16</f>
        <v>31953</v>
      </c>
      <c r="H16" s="2">
        <v>34085</v>
      </c>
      <c r="I16" s="10">
        <f>$G16/$H16</f>
        <v>0.93745049141851255</v>
      </c>
      <c r="J16" s="2">
        <v>66038</v>
      </c>
    </row>
    <row r="17" spans="1:10" x14ac:dyDescent="0.35">
      <c r="A17" t="s">
        <v>61</v>
      </c>
      <c r="B17">
        <v>979</v>
      </c>
      <c r="C17">
        <v>1418</v>
      </c>
      <c r="D17">
        <v>2397</v>
      </c>
      <c r="E17" s="3">
        <v>0.40842720066750104</v>
      </c>
      <c r="F17" s="3">
        <v>0.59157279933249896</v>
      </c>
      <c r="G17" s="2">
        <f>$J17 - $H17</f>
        <v>32137</v>
      </c>
      <c r="H17" s="2">
        <v>36376</v>
      </c>
      <c r="I17" s="10">
        <f>$G17/$H17</f>
        <v>0.88346712117879922</v>
      </c>
      <c r="J17" s="2">
        <v>68513</v>
      </c>
    </row>
    <row r="18" spans="1:10" x14ac:dyDescent="0.35">
      <c r="A18" t="s">
        <v>62</v>
      </c>
      <c r="B18">
        <v>1088</v>
      </c>
      <c r="C18">
        <v>4254</v>
      </c>
      <c r="D18">
        <v>5342</v>
      </c>
      <c r="E18" s="3">
        <v>0.20366903781355297</v>
      </c>
      <c r="F18" s="3">
        <v>0.79633096218644706</v>
      </c>
      <c r="G18" s="2">
        <f>$J18 - $H18</f>
        <v>34575</v>
      </c>
      <c r="H18" s="2">
        <v>39851</v>
      </c>
      <c r="I18" s="10">
        <f>$G18/$H18</f>
        <v>0.86760683546209627</v>
      </c>
      <c r="J18" s="2">
        <v>74426</v>
      </c>
    </row>
    <row r="19" spans="1:10" x14ac:dyDescent="0.35">
      <c r="A19" t="s">
        <v>63</v>
      </c>
      <c r="B19">
        <v>1016</v>
      </c>
      <c r="C19">
        <v>1029</v>
      </c>
      <c r="D19">
        <v>2045</v>
      </c>
      <c r="E19" s="3">
        <v>0.49682151589242052</v>
      </c>
      <c r="F19" s="3">
        <v>0.50317848410757948</v>
      </c>
      <c r="G19" s="2">
        <f>$J19 - $H19</f>
        <v>37634</v>
      </c>
      <c r="H19" s="2">
        <v>44704</v>
      </c>
      <c r="I19" s="10">
        <f>$G19/$H19</f>
        <v>0.84184860415175378</v>
      </c>
      <c r="J19" s="2">
        <v>82338</v>
      </c>
    </row>
    <row r="20" spans="1:10" x14ac:dyDescent="0.35">
      <c r="A20" t="s">
        <v>51</v>
      </c>
      <c r="B20">
        <v>1015</v>
      </c>
      <c r="C20">
        <v>504</v>
      </c>
      <c r="D20">
        <v>1519</v>
      </c>
      <c r="E20" s="3">
        <v>0.66820276497695852</v>
      </c>
      <c r="F20" s="3">
        <v>0.33179723502304148</v>
      </c>
      <c r="G20" s="2">
        <f>$J20 - $H20</f>
        <v>38779</v>
      </c>
      <c r="H20" s="2">
        <v>48054</v>
      </c>
      <c r="I20" s="10">
        <f>$G20/$H20</f>
        <v>0.80698797186498528</v>
      </c>
      <c r="J20" s="2">
        <v>86833</v>
      </c>
    </row>
    <row r="21" spans="1:10" x14ac:dyDescent="0.35">
      <c r="A21" t="s">
        <v>69</v>
      </c>
      <c r="B21">
        <v>1552</v>
      </c>
      <c r="C21">
        <v>2152</v>
      </c>
      <c r="D21">
        <v>3704</v>
      </c>
      <c r="E21" s="3">
        <v>0.41900647948164149</v>
      </c>
      <c r="F21" s="3">
        <v>0.58099352051835851</v>
      </c>
      <c r="G21" s="2">
        <f>$J21 - $H21</f>
        <v>39461</v>
      </c>
      <c r="H21" s="2">
        <v>51130</v>
      </c>
      <c r="I21" s="10">
        <f>$G21/$H21</f>
        <v>0.77177782123997651</v>
      </c>
      <c r="J21" s="2">
        <v>90591</v>
      </c>
    </row>
    <row r="22" spans="1:10" x14ac:dyDescent="0.35">
      <c r="A22" t="s">
        <v>65</v>
      </c>
      <c r="B22">
        <v>1975</v>
      </c>
      <c r="C22">
        <v>2682</v>
      </c>
      <c r="D22">
        <v>4657</v>
      </c>
      <c r="E22" s="3">
        <v>0.42409276358170495</v>
      </c>
      <c r="F22" s="3">
        <v>0.575907236418295</v>
      </c>
      <c r="G22" s="2">
        <f>$J22 - $H22</f>
        <v>40475</v>
      </c>
      <c r="H22" s="2">
        <v>53466</v>
      </c>
      <c r="I22" s="10">
        <f>$G22/$H22</f>
        <v>0.75702315490218086</v>
      </c>
      <c r="J22" s="2">
        <v>93941</v>
      </c>
    </row>
    <row r="23" spans="1:10" x14ac:dyDescent="0.35">
      <c r="A23" t="s">
        <v>66</v>
      </c>
      <c r="B23">
        <v>2135</v>
      </c>
      <c r="C23">
        <v>2739</v>
      </c>
      <c r="D23">
        <v>4874</v>
      </c>
      <c r="E23" s="3">
        <v>0.43803857201477225</v>
      </c>
      <c r="F23" s="3">
        <v>0.56196142798522775</v>
      </c>
      <c r="G23" s="2">
        <f>$J23 - $H23</f>
        <v>43984</v>
      </c>
      <c r="H23" s="2">
        <v>62634</v>
      </c>
      <c r="I23" s="10">
        <f>$G23/$H23</f>
        <v>0.70223840086853784</v>
      </c>
      <c r="J23" s="2">
        <v>106618</v>
      </c>
    </row>
    <row r="24" spans="1:10" x14ac:dyDescent="0.35">
      <c r="A24" t="s">
        <v>52</v>
      </c>
      <c r="B24">
        <v>2024</v>
      </c>
      <c r="C24">
        <v>5338</v>
      </c>
      <c r="D24">
        <v>7362</v>
      </c>
      <c r="E24" s="3">
        <v>0.27492529204020649</v>
      </c>
      <c r="F24" s="3">
        <v>0.72507470795979356</v>
      </c>
      <c r="G24" s="2">
        <f>$J24 - $H24</f>
        <v>44848</v>
      </c>
      <c r="H24" s="2">
        <v>64378</v>
      </c>
      <c r="I24" s="10">
        <f>$G24/$H24</f>
        <v>0.69663549659821677</v>
      </c>
      <c r="J24" s="2">
        <v>109226</v>
      </c>
    </row>
    <row r="25" spans="1:10" x14ac:dyDescent="0.35">
      <c r="A25" t="s">
        <v>70</v>
      </c>
      <c r="B25">
        <v>2115</v>
      </c>
      <c r="C25">
        <v>5275</v>
      </c>
      <c r="D25">
        <v>7390</v>
      </c>
      <c r="E25" s="3">
        <v>0.2861975642760487</v>
      </c>
      <c r="F25" s="3">
        <v>0.7138024357239513</v>
      </c>
      <c r="G25" s="2">
        <f>$J25 - $H25</f>
        <v>46364</v>
      </c>
      <c r="H25" s="2">
        <v>66468</v>
      </c>
      <c r="I25" s="10">
        <f>$G25/$H25</f>
        <v>0.69753866522236263</v>
      </c>
      <c r="J25" s="2">
        <v>112832</v>
      </c>
    </row>
    <row r="26" spans="1:10" x14ac:dyDescent="0.35">
      <c r="A26" t="s">
        <v>67</v>
      </c>
      <c r="B26">
        <v>2343</v>
      </c>
      <c r="C26">
        <v>5535</v>
      </c>
      <c r="D26">
        <v>7878</v>
      </c>
      <c r="E26" s="3">
        <v>0.29741051028179744</v>
      </c>
      <c r="F26" s="3">
        <v>0.70258948971820256</v>
      </c>
      <c r="G26" s="2">
        <f>$J26 - $H26</f>
        <v>49921</v>
      </c>
      <c r="H26" s="2">
        <v>69931</v>
      </c>
      <c r="I26" s="10">
        <f>$G26/$H26</f>
        <v>0.71386080565128485</v>
      </c>
      <c r="J26" s="2">
        <v>119852</v>
      </c>
    </row>
    <row r="27" spans="1:10" x14ac:dyDescent="0.35">
      <c r="A27" t="s">
        <v>68</v>
      </c>
      <c r="B27">
        <v>2164</v>
      </c>
      <c r="C27">
        <v>5080</v>
      </c>
      <c r="D27">
        <v>7244</v>
      </c>
      <c r="E27" s="3">
        <v>0.29872998343456653</v>
      </c>
      <c r="F27" s="3">
        <v>0.70127001656543342</v>
      </c>
      <c r="G27" s="2">
        <f>$J27 - $H27</f>
        <v>50458</v>
      </c>
      <c r="H27" s="2">
        <v>74653</v>
      </c>
      <c r="I27" s="10">
        <f>$G27/$H27</f>
        <v>0.6759004996450243</v>
      </c>
      <c r="J27" s="2">
        <v>125111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CCE0B-A84D-480C-8FDA-C7F1A5A50B99}">
  <dimension ref="A1:F54"/>
  <sheetViews>
    <sheetView workbookViewId="0">
      <selection activeCell="E27" sqref="E27"/>
    </sheetView>
  </sheetViews>
  <sheetFormatPr defaultRowHeight="14.5" x14ac:dyDescent="0.35"/>
  <cols>
    <col min="2" max="2" width="10.08984375" customWidth="1"/>
    <col min="3" max="3" width="10.36328125" customWidth="1"/>
    <col min="4" max="4" width="9.08984375" customWidth="1"/>
    <col min="5" max="5" width="12.26953125" bestFit="1" customWidth="1"/>
    <col min="9" max="9" width="10.08984375" customWidth="1"/>
    <col min="10" max="10" width="10.36328125" customWidth="1"/>
    <col min="11" max="11" width="9.08984375" customWidth="1"/>
    <col min="12" max="12" width="10.453125" customWidth="1"/>
  </cols>
  <sheetData>
    <row r="1" spans="1:6" x14ac:dyDescent="0.35">
      <c r="A1" t="s">
        <v>27</v>
      </c>
      <c r="B1" t="s">
        <v>28</v>
      </c>
      <c r="C1" t="s">
        <v>29</v>
      </c>
      <c r="D1" t="s">
        <v>30</v>
      </c>
      <c r="E1" t="s">
        <v>43</v>
      </c>
      <c r="F1" t="s">
        <v>85</v>
      </c>
    </row>
    <row r="2" spans="1:6" x14ac:dyDescent="0.35">
      <c r="A2">
        <v>43344</v>
      </c>
      <c r="B2">
        <v>0.02</v>
      </c>
      <c r="C2">
        <v>2.2499999999999999E-2</v>
      </c>
      <c r="D2" t="s">
        <v>31</v>
      </c>
      <c r="E2" t="s">
        <v>44</v>
      </c>
    </row>
    <row r="3" spans="1:6" x14ac:dyDescent="0.35">
      <c r="A3">
        <v>43435</v>
      </c>
      <c r="B3">
        <v>2.2499999999999999E-2</v>
      </c>
      <c r="C3">
        <v>2.5000000000000001E-2</v>
      </c>
      <c r="D3" t="s">
        <v>0</v>
      </c>
      <c r="E3" t="s">
        <v>33</v>
      </c>
    </row>
    <row r="4" spans="1:6" x14ac:dyDescent="0.35">
      <c r="A4">
        <v>43525</v>
      </c>
      <c r="B4">
        <v>2.2499999999999999E-2</v>
      </c>
      <c r="C4">
        <v>2.5000000000000001E-2</v>
      </c>
      <c r="D4" t="s">
        <v>1</v>
      </c>
      <c r="E4" t="s">
        <v>33</v>
      </c>
      <c r="F4" t="s">
        <v>84</v>
      </c>
    </row>
    <row r="5" spans="1:6" x14ac:dyDescent="0.35">
      <c r="A5">
        <v>43617</v>
      </c>
      <c r="B5">
        <v>2.2499999999999999E-2</v>
      </c>
      <c r="C5">
        <v>2.5000000000000001E-2</v>
      </c>
      <c r="D5" t="s">
        <v>2</v>
      </c>
      <c r="E5" t="s">
        <v>33</v>
      </c>
      <c r="F5" t="s">
        <v>84</v>
      </c>
    </row>
    <row r="6" spans="1:6" x14ac:dyDescent="0.35">
      <c r="A6">
        <v>43709</v>
      </c>
      <c r="B6">
        <v>1.7500000000000002E-2</v>
      </c>
      <c r="C6">
        <v>0.02</v>
      </c>
      <c r="D6" t="s">
        <v>10</v>
      </c>
      <c r="E6" t="s">
        <v>34</v>
      </c>
      <c r="F6" t="s">
        <v>86</v>
      </c>
    </row>
    <row r="7" spans="1:6" x14ac:dyDescent="0.35">
      <c r="A7">
        <v>43800</v>
      </c>
      <c r="B7">
        <v>1.4999999999999999E-2</v>
      </c>
      <c r="C7">
        <v>1.7500000000000002E-2</v>
      </c>
      <c r="D7" t="s">
        <v>11</v>
      </c>
      <c r="E7" t="s">
        <v>35</v>
      </c>
      <c r="F7" t="s">
        <v>87</v>
      </c>
    </row>
    <row r="8" spans="1:6" x14ac:dyDescent="0.35">
      <c r="A8">
        <v>43891</v>
      </c>
      <c r="B8">
        <v>0</v>
      </c>
      <c r="C8">
        <v>2.5000000000000001E-3</v>
      </c>
      <c r="D8" t="s">
        <v>3</v>
      </c>
      <c r="E8" t="s">
        <v>36</v>
      </c>
      <c r="F8" t="s">
        <v>88</v>
      </c>
    </row>
    <row r="9" spans="1:6" x14ac:dyDescent="0.35">
      <c r="A9">
        <v>43983</v>
      </c>
      <c r="B9">
        <v>0</v>
      </c>
      <c r="C9">
        <v>2.5000000000000001E-3</v>
      </c>
      <c r="D9" t="s">
        <v>4</v>
      </c>
      <c r="E9" t="s">
        <v>36</v>
      </c>
      <c r="F9" t="s">
        <v>88</v>
      </c>
    </row>
    <row r="10" spans="1:6" x14ac:dyDescent="0.35">
      <c r="A10">
        <v>44075</v>
      </c>
      <c r="B10">
        <v>0</v>
      </c>
      <c r="C10">
        <v>2.5000000000000001E-3</v>
      </c>
      <c r="D10" t="s">
        <v>12</v>
      </c>
      <c r="E10" t="s">
        <v>36</v>
      </c>
      <c r="F10" t="s">
        <v>88</v>
      </c>
    </row>
    <row r="11" spans="1:6" x14ac:dyDescent="0.35">
      <c r="A11">
        <v>44166</v>
      </c>
      <c r="B11">
        <v>0</v>
      </c>
      <c r="C11">
        <v>2.5000000000000001E-3</v>
      </c>
      <c r="D11" t="s">
        <v>13</v>
      </c>
      <c r="E11" t="s">
        <v>36</v>
      </c>
      <c r="F11" t="s">
        <v>88</v>
      </c>
    </row>
    <row r="12" spans="1:6" x14ac:dyDescent="0.35">
      <c r="A12">
        <v>44256</v>
      </c>
      <c r="B12">
        <v>0</v>
      </c>
      <c r="C12">
        <v>2.5000000000000001E-3</v>
      </c>
      <c r="D12" t="s">
        <v>5</v>
      </c>
      <c r="E12" t="s">
        <v>36</v>
      </c>
      <c r="F12" t="s">
        <v>88</v>
      </c>
    </row>
    <row r="13" spans="1:6" x14ac:dyDescent="0.35">
      <c r="A13">
        <v>44348</v>
      </c>
      <c r="B13">
        <v>0</v>
      </c>
      <c r="C13">
        <v>2.5000000000000001E-3</v>
      </c>
      <c r="D13" t="s">
        <v>6</v>
      </c>
      <c r="E13" t="s">
        <v>36</v>
      </c>
      <c r="F13" t="s">
        <v>88</v>
      </c>
    </row>
    <row r="14" spans="1:6" x14ac:dyDescent="0.35">
      <c r="A14">
        <v>44440</v>
      </c>
      <c r="B14">
        <v>0</v>
      </c>
      <c r="C14">
        <v>2.5000000000000001E-3</v>
      </c>
      <c r="D14" t="s">
        <v>14</v>
      </c>
      <c r="E14" t="s">
        <v>36</v>
      </c>
      <c r="F14" t="s">
        <v>88</v>
      </c>
    </row>
    <row r="15" spans="1:6" x14ac:dyDescent="0.35">
      <c r="A15">
        <v>44531</v>
      </c>
      <c r="B15">
        <v>0</v>
      </c>
      <c r="C15">
        <v>2.5000000000000001E-3</v>
      </c>
      <c r="D15" t="s">
        <v>15</v>
      </c>
      <c r="E15" t="s">
        <v>36</v>
      </c>
      <c r="F15" t="s">
        <v>88</v>
      </c>
    </row>
    <row r="16" spans="1:6" x14ac:dyDescent="0.35">
      <c r="A16">
        <v>44621</v>
      </c>
      <c r="B16">
        <v>2.5000000000000001E-3</v>
      </c>
      <c r="C16">
        <v>5.0000000000000001E-3</v>
      </c>
      <c r="D16" t="s">
        <v>7</v>
      </c>
      <c r="E16" t="s">
        <v>37</v>
      </c>
      <c r="F16" t="s">
        <v>89</v>
      </c>
    </row>
    <row r="17" spans="1:6" x14ac:dyDescent="0.35">
      <c r="A17">
        <v>44713</v>
      </c>
      <c r="B17">
        <v>1.4999999999999999E-2</v>
      </c>
      <c r="C17">
        <v>1.7500000000000002E-2</v>
      </c>
      <c r="D17" t="s">
        <v>8</v>
      </c>
      <c r="E17" t="s">
        <v>35</v>
      </c>
      <c r="F17" t="s">
        <v>87</v>
      </c>
    </row>
    <row r="18" spans="1:6" x14ac:dyDescent="0.35">
      <c r="A18">
        <v>44805</v>
      </c>
      <c r="B18">
        <v>0.03</v>
      </c>
      <c r="C18">
        <v>3.2500000000000001E-2</v>
      </c>
      <c r="D18" t="s">
        <v>16</v>
      </c>
      <c r="E18" t="s">
        <v>38</v>
      </c>
      <c r="F18" t="s">
        <v>92</v>
      </c>
    </row>
    <row r="19" spans="1:6" x14ac:dyDescent="0.35">
      <c r="A19">
        <v>44896</v>
      </c>
      <c r="B19">
        <v>4.2500000000000003E-2</v>
      </c>
      <c r="C19">
        <v>4.4999999999999998E-2</v>
      </c>
      <c r="D19" t="s">
        <v>17</v>
      </c>
      <c r="E19" t="s">
        <v>39</v>
      </c>
      <c r="F19" t="s">
        <v>90</v>
      </c>
    </row>
    <row r="20" spans="1:6" x14ac:dyDescent="0.35">
      <c r="A20">
        <v>44986</v>
      </c>
      <c r="B20">
        <v>4.7500000000000001E-2</v>
      </c>
      <c r="C20">
        <v>0.05</v>
      </c>
      <c r="D20" t="s">
        <v>9</v>
      </c>
      <c r="E20" t="s">
        <v>40</v>
      </c>
      <c r="F20" t="s">
        <v>93</v>
      </c>
    </row>
    <row r="21" spans="1:6" x14ac:dyDescent="0.35">
      <c r="A21">
        <v>45078</v>
      </c>
      <c r="B21">
        <v>0.05</v>
      </c>
      <c r="C21">
        <v>5.2499999999999998E-2</v>
      </c>
      <c r="D21" t="s">
        <v>18</v>
      </c>
      <c r="E21" t="s">
        <v>41</v>
      </c>
      <c r="F21" t="s">
        <v>94</v>
      </c>
    </row>
    <row r="22" spans="1:6" x14ac:dyDescent="0.35">
      <c r="A22">
        <v>45170</v>
      </c>
      <c r="B22">
        <v>5.2499999999999998E-2</v>
      </c>
      <c r="C22">
        <v>5.5E-2</v>
      </c>
      <c r="D22" t="s">
        <v>19</v>
      </c>
      <c r="E22" t="s">
        <v>42</v>
      </c>
      <c r="F22" t="s">
        <v>91</v>
      </c>
    </row>
    <row r="23" spans="1:6" x14ac:dyDescent="0.35">
      <c r="A23">
        <v>45261</v>
      </c>
      <c r="B23">
        <v>5.2499999999999998E-2</v>
      </c>
      <c r="C23">
        <v>5.5E-2</v>
      </c>
      <c r="D23" t="s">
        <v>20</v>
      </c>
      <c r="E23" t="s">
        <v>42</v>
      </c>
      <c r="F23" t="s">
        <v>91</v>
      </c>
    </row>
    <row r="24" spans="1:6" x14ac:dyDescent="0.35">
      <c r="A24">
        <v>45352</v>
      </c>
      <c r="B24">
        <v>5.2499999999999998E-2</v>
      </c>
      <c r="C24">
        <v>5.5E-2</v>
      </c>
      <c r="D24" t="s">
        <v>21</v>
      </c>
      <c r="E24" t="s">
        <v>42</v>
      </c>
      <c r="F24" t="s">
        <v>91</v>
      </c>
    </row>
    <row r="25" spans="1:6" x14ac:dyDescent="0.35">
      <c r="A25">
        <v>45444</v>
      </c>
      <c r="B25">
        <v>5.2499999999999998E-2</v>
      </c>
      <c r="C25">
        <v>5.5E-2</v>
      </c>
      <c r="D25" t="s">
        <v>22</v>
      </c>
      <c r="E25" t="s">
        <v>42</v>
      </c>
      <c r="F25" t="s">
        <v>91</v>
      </c>
    </row>
    <row r="26" spans="1:6" x14ac:dyDescent="0.35">
      <c r="A26">
        <v>45536</v>
      </c>
      <c r="B26">
        <v>4.7500000000000001E-2</v>
      </c>
      <c r="C26">
        <v>0.05</v>
      </c>
      <c r="D26" t="s">
        <v>23</v>
      </c>
      <c r="E26" t="s">
        <v>40</v>
      </c>
      <c r="F26" t="s">
        <v>93</v>
      </c>
    </row>
    <row r="27" spans="1:6" x14ac:dyDescent="0.35">
      <c r="A27">
        <v>45627</v>
      </c>
      <c r="B27">
        <v>4.2500000000000003E-2</v>
      </c>
      <c r="C27">
        <v>4.4999999999999998E-2</v>
      </c>
      <c r="D27" t="s">
        <v>24</v>
      </c>
      <c r="E27" t="s">
        <v>39</v>
      </c>
      <c r="F27" t="s">
        <v>90</v>
      </c>
    </row>
    <row r="28" spans="1:6" x14ac:dyDescent="0.35">
      <c r="A28">
        <v>45717</v>
      </c>
      <c r="B28">
        <v>4.2500000000000003E-2</v>
      </c>
      <c r="C28">
        <v>4.4999999999999998E-2</v>
      </c>
      <c r="D28" t="s">
        <v>25</v>
      </c>
      <c r="E28" t="s">
        <v>39</v>
      </c>
      <c r="F28" t="s">
        <v>90</v>
      </c>
    </row>
    <row r="29" spans="1:6" x14ac:dyDescent="0.35">
      <c r="A29">
        <v>45778</v>
      </c>
      <c r="B29">
        <v>4.2500000000000003E-2</v>
      </c>
      <c r="C29">
        <v>4.4999999999999998E-2</v>
      </c>
      <c r="D29" t="s">
        <v>32</v>
      </c>
      <c r="E29" t="s">
        <v>39</v>
      </c>
      <c r="F29" t="s">
        <v>90</v>
      </c>
    </row>
    <row r="30" spans="1:6" x14ac:dyDescent="0.35">
      <c r="A30" s="4"/>
      <c r="B30" s="6"/>
      <c r="C30" s="6"/>
    </row>
    <row r="31" spans="1:6" x14ac:dyDescent="0.35">
      <c r="A31" s="4"/>
      <c r="B31" s="6"/>
      <c r="C31" s="6"/>
    </row>
    <row r="32" spans="1:6" x14ac:dyDescent="0.35">
      <c r="A32" s="4"/>
      <c r="B32" s="6"/>
      <c r="C32" s="6"/>
    </row>
    <row r="33" spans="1:3" x14ac:dyDescent="0.35">
      <c r="A33" s="4"/>
      <c r="B33" s="6"/>
      <c r="C33" s="6"/>
    </row>
    <row r="34" spans="1:3" x14ac:dyDescent="0.35">
      <c r="A34" s="4"/>
      <c r="B34" s="6"/>
      <c r="C34" s="6"/>
    </row>
    <row r="35" spans="1:3" x14ac:dyDescent="0.35">
      <c r="A35" s="4"/>
      <c r="B35" s="6"/>
      <c r="C35" s="6"/>
    </row>
    <row r="36" spans="1:3" x14ac:dyDescent="0.35">
      <c r="A36" s="4"/>
      <c r="B36" s="6"/>
      <c r="C36" s="6"/>
    </row>
    <row r="37" spans="1:3" x14ac:dyDescent="0.35">
      <c r="A37" s="4"/>
      <c r="B37" s="6"/>
      <c r="C37" s="6"/>
    </row>
    <row r="38" spans="1:3" x14ac:dyDescent="0.35">
      <c r="A38" s="4"/>
      <c r="B38" s="6"/>
      <c r="C38" s="6"/>
    </row>
    <row r="39" spans="1:3" x14ac:dyDescent="0.35">
      <c r="A39" s="4"/>
      <c r="B39" s="6"/>
      <c r="C39" s="6"/>
    </row>
    <row r="40" spans="1:3" x14ac:dyDescent="0.35">
      <c r="A40" s="4"/>
      <c r="B40" s="6"/>
      <c r="C40" s="6"/>
    </row>
    <row r="41" spans="1:3" x14ac:dyDescent="0.35">
      <c r="A41" s="4"/>
      <c r="B41" s="6"/>
      <c r="C41" s="6"/>
    </row>
    <row r="42" spans="1:3" x14ac:dyDescent="0.35">
      <c r="A42" s="4"/>
      <c r="B42" s="6"/>
      <c r="C42" s="6"/>
    </row>
    <row r="43" spans="1:3" x14ac:dyDescent="0.35">
      <c r="A43" s="4"/>
      <c r="B43" s="6"/>
      <c r="C43" s="6"/>
    </row>
    <row r="44" spans="1:3" x14ac:dyDescent="0.35">
      <c r="A44" s="4"/>
      <c r="B44" s="6"/>
      <c r="C44" s="6"/>
    </row>
    <row r="45" spans="1:3" x14ac:dyDescent="0.35">
      <c r="A45" s="4"/>
      <c r="B45" s="6"/>
      <c r="C45" s="6"/>
    </row>
    <row r="46" spans="1:3" x14ac:dyDescent="0.35">
      <c r="A46" s="4"/>
      <c r="B46" s="6"/>
      <c r="C46" s="6"/>
    </row>
    <row r="47" spans="1:3" x14ac:dyDescent="0.35">
      <c r="A47" s="4"/>
      <c r="B47" s="6"/>
      <c r="C47" s="6"/>
    </row>
    <row r="48" spans="1:3" x14ac:dyDescent="0.35">
      <c r="A48" s="4"/>
      <c r="B48" s="6"/>
      <c r="C48" s="6"/>
    </row>
    <row r="49" spans="1:3" x14ac:dyDescent="0.35">
      <c r="A49" s="4"/>
      <c r="B49" s="6"/>
      <c r="C49" s="6"/>
    </row>
    <row r="50" spans="1:3" x14ac:dyDescent="0.35">
      <c r="A50" s="4"/>
      <c r="B50" s="6"/>
      <c r="C50" s="6"/>
    </row>
    <row r="51" spans="1:3" x14ac:dyDescent="0.35">
      <c r="A51" s="4"/>
      <c r="B51" s="6"/>
      <c r="C51" s="6"/>
    </row>
    <row r="52" spans="1:3" x14ac:dyDescent="0.35">
      <c r="A52" s="4"/>
      <c r="B52" s="6"/>
      <c r="C52" s="6"/>
    </row>
    <row r="53" spans="1:3" x14ac:dyDescent="0.35">
      <c r="A53" s="4"/>
      <c r="B53" s="6"/>
      <c r="C53" s="6"/>
    </row>
    <row r="54" spans="1:3" x14ac:dyDescent="0.35">
      <c r="A54" s="4"/>
      <c r="B54" s="6"/>
      <c r="C54" s="6"/>
    </row>
  </sheetData>
  <sortState xmlns:xlrd2="http://schemas.microsoft.com/office/spreadsheetml/2017/richdata2" ref="A2:E82">
    <sortCondition sortBy="cellColor" ref="A2:A82" dxfId="45"/>
  </sortState>
  <phoneticPr fontId="3" type="noConversion"/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CB39-EE5E-4718-A50D-21CDCC0B7DCE}">
  <dimension ref="A1:E82"/>
  <sheetViews>
    <sheetView workbookViewId="0">
      <selection activeCell="E4" sqref="E4"/>
    </sheetView>
  </sheetViews>
  <sheetFormatPr defaultRowHeight="14.5" x14ac:dyDescent="0.35"/>
  <cols>
    <col min="2" max="3" width="8.7265625" style="6"/>
  </cols>
  <sheetData>
    <row r="1" spans="1:5" x14ac:dyDescent="0.35">
      <c r="A1" s="1" t="s">
        <v>27</v>
      </c>
      <c r="B1" s="5" t="s">
        <v>28</v>
      </c>
      <c r="C1" s="5" t="s">
        <v>29</v>
      </c>
      <c r="D1" s="1" t="s">
        <v>30</v>
      </c>
    </row>
    <row r="2" spans="1:5" x14ac:dyDescent="0.35">
      <c r="A2" s="7">
        <v>43344</v>
      </c>
      <c r="B2" s="8">
        <v>0.02</v>
      </c>
      <c r="C2" s="8">
        <v>2.2499999999999999E-2</v>
      </c>
      <c r="D2" s="9" t="str" cm="1">
        <f t="array" ref="D2:D82">"Q" &amp;ROUNDUP(MONTH(A2:A82)/3,0) &amp; " " &amp;YEAR(A2:A82)</f>
        <v>Q3 2018</v>
      </c>
      <c r="E2" t="str">
        <f>_xlfn.TEXTJOIN(" - ",FALSE,B2,C2)</f>
        <v>0.02 - 0.0225</v>
      </c>
    </row>
    <row r="3" spans="1:5" x14ac:dyDescent="0.35">
      <c r="A3" s="4">
        <v>43374</v>
      </c>
      <c r="B3" s="6">
        <f t="shared" ref="B3:C4" si="0">B2</f>
        <v>0.02</v>
      </c>
      <c r="C3" s="6">
        <f t="shared" si="0"/>
        <v>2.2499999999999999E-2</v>
      </c>
      <c r="D3" t="str">
        <v>Q4 2018</v>
      </c>
      <c r="E3" t="str">
        <f t="shared" ref="E3:E66" si="1">_xlfn.TEXTJOIN(" - ",FALSE,B3,C3)</f>
        <v>0.02 - 0.0225</v>
      </c>
    </row>
    <row r="4" spans="1:5" x14ac:dyDescent="0.35">
      <c r="A4" s="4">
        <v>43405</v>
      </c>
      <c r="B4" s="6">
        <f t="shared" si="0"/>
        <v>0.02</v>
      </c>
      <c r="C4" s="6">
        <f t="shared" si="0"/>
        <v>2.2499999999999999E-2</v>
      </c>
      <c r="D4" t="str">
        <v>Q4 2018</v>
      </c>
      <c r="E4" t="str">
        <f t="shared" si="1"/>
        <v>0.02 - 0.0225</v>
      </c>
    </row>
    <row r="5" spans="1:5" x14ac:dyDescent="0.35">
      <c r="A5" s="7">
        <v>43435</v>
      </c>
      <c r="B5" s="8">
        <v>2.2499999999999999E-2</v>
      </c>
      <c r="C5" s="8">
        <v>2.5000000000000001E-2</v>
      </c>
      <c r="D5" s="9" t="str">
        <v>Q4 2018</v>
      </c>
      <c r="E5" t="str">
        <f t="shared" si="1"/>
        <v>0.0225 - 0.025</v>
      </c>
    </row>
    <row r="6" spans="1:5" x14ac:dyDescent="0.35">
      <c r="A6" s="4">
        <v>43466</v>
      </c>
      <c r="B6" s="6">
        <f t="shared" ref="B6:C12" si="2">B5</f>
        <v>2.2499999999999999E-2</v>
      </c>
      <c r="C6" s="6">
        <f t="shared" si="2"/>
        <v>2.5000000000000001E-2</v>
      </c>
      <c r="D6" t="str">
        <v>Q1 2019</v>
      </c>
      <c r="E6" t="str">
        <f t="shared" si="1"/>
        <v>0.0225 - 0.025</v>
      </c>
    </row>
    <row r="7" spans="1:5" x14ac:dyDescent="0.35">
      <c r="A7" s="4">
        <v>43497</v>
      </c>
      <c r="B7" s="6">
        <f t="shared" si="2"/>
        <v>2.2499999999999999E-2</v>
      </c>
      <c r="C7" s="6">
        <f t="shared" si="2"/>
        <v>2.5000000000000001E-2</v>
      </c>
      <c r="D7" t="str">
        <v>Q1 2019</v>
      </c>
      <c r="E7" t="str">
        <f t="shared" si="1"/>
        <v>0.0225 - 0.025</v>
      </c>
    </row>
    <row r="8" spans="1:5" x14ac:dyDescent="0.35">
      <c r="A8" s="7">
        <v>43525</v>
      </c>
      <c r="B8" s="8">
        <f t="shared" si="2"/>
        <v>2.2499999999999999E-2</v>
      </c>
      <c r="C8" s="8">
        <f t="shared" si="2"/>
        <v>2.5000000000000001E-2</v>
      </c>
      <c r="D8" s="9" t="str">
        <v>Q1 2019</v>
      </c>
      <c r="E8" t="str">
        <f t="shared" si="1"/>
        <v>0.0225 - 0.025</v>
      </c>
    </row>
    <row r="9" spans="1:5" x14ac:dyDescent="0.35">
      <c r="A9" s="4">
        <v>43556</v>
      </c>
      <c r="B9" s="6">
        <f t="shared" si="2"/>
        <v>2.2499999999999999E-2</v>
      </c>
      <c r="C9" s="6">
        <f t="shared" si="2"/>
        <v>2.5000000000000001E-2</v>
      </c>
      <c r="D9" t="str">
        <v>Q2 2019</v>
      </c>
      <c r="E9" t="str">
        <f t="shared" si="1"/>
        <v>0.0225 - 0.025</v>
      </c>
    </row>
    <row r="10" spans="1:5" x14ac:dyDescent="0.35">
      <c r="A10" s="4">
        <v>43586</v>
      </c>
      <c r="B10" s="6">
        <f t="shared" si="2"/>
        <v>2.2499999999999999E-2</v>
      </c>
      <c r="C10" s="6">
        <f t="shared" si="2"/>
        <v>2.5000000000000001E-2</v>
      </c>
      <c r="D10" t="str">
        <v>Q2 2019</v>
      </c>
      <c r="E10" t="str">
        <f t="shared" si="1"/>
        <v>0.0225 - 0.025</v>
      </c>
    </row>
    <row r="11" spans="1:5" x14ac:dyDescent="0.35">
      <c r="A11" s="7">
        <v>43617</v>
      </c>
      <c r="B11" s="8">
        <f t="shared" si="2"/>
        <v>2.2499999999999999E-2</v>
      </c>
      <c r="C11" s="8">
        <f t="shared" si="2"/>
        <v>2.5000000000000001E-2</v>
      </c>
      <c r="D11" s="9" t="str">
        <v>Q2 2019</v>
      </c>
      <c r="E11" t="str">
        <f t="shared" si="1"/>
        <v>0.0225 - 0.025</v>
      </c>
    </row>
    <row r="12" spans="1:5" x14ac:dyDescent="0.35">
      <c r="A12" s="4">
        <v>43647</v>
      </c>
      <c r="B12" s="6">
        <f t="shared" si="2"/>
        <v>2.2499999999999999E-2</v>
      </c>
      <c r="C12" s="6">
        <f t="shared" si="2"/>
        <v>2.5000000000000001E-2</v>
      </c>
      <c r="D12" t="str">
        <v>Q3 2019</v>
      </c>
      <c r="E12" t="str">
        <f t="shared" si="1"/>
        <v>0.0225 - 0.025</v>
      </c>
    </row>
    <row r="13" spans="1:5" x14ac:dyDescent="0.35">
      <c r="A13" s="4">
        <v>43678</v>
      </c>
      <c r="B13" s="6">
        <v>0.02</v>
      </c>
      <c r="C13" s="6">
        <v>2.2499999999999999E-2</v>
      </c>
      <c r="D13" t="str">
        <v>Q3 2019</v>
      </c>
      <c r="E13" t="str">
        <f t="shared" si="1"/>
        <v>0.02 - 0.0225</v>
      </c>
    </row>
    <row r="14" spans="1:5" x14ac:dyDescent="0.35">
      <c r="A14" s="7">
        <v>43709</v>
      </c>
      <c r="B14" s="8">
        <v>1.7500000000000002E-2</v>
      </c>
      <c r="C14" s="8">
        <v>0.02</v>
      </c>
      <c r="D14" s="9" t="str">
        <v>Q3 2019</v>
      </c>
      <c r="E14" t="str">
        <f t="shared" si="1"/>
        <v>0.0175 - 0.02</v>
      </c>
    </row>
    <row r="15" spans="1:5" x14ac:dyDescent="0.35">
      <c r="A15" s="4">
        <v>43739</v>
      </c>
      <c r="B15" s="6">
        <v>1.4999999999999999E-2</v>
      </c>
      <c r="C15" s="6">
        <v>1.7500000000000002E-2</v>
      </c>
      <c r="D15" t="str">
        <v>Q4 2019</v>
      </c>
      <c r="E15" t="str">
        <f t="shared" si="1"/>
        <v>0.015 - 0.0175</v>
      </c>
    </row>
    <row r="16" spans="1:5" x14ac:dyDescent="0.35">
      <c r="A16" s="4">
        <v>43770</v>
      </c>
      <c r="B16" s="6">
        <f t="shared" ref="B16:C19" si="3">B15</f>
        <v>1.4999999999999999E-2</v>
      </c>
      <c r="C16" s="6">
        <f t="shared" si="3"/>
        <v>1.7500000000000002E-2</v>
      </c>
      <c r="D16" t="str">
        <v>Q4 2019</v>
      </c>
      <c r="E16" t="str">
        <f t="shared" si="1"/>
        <v>0.015 - 0.0175</v>
      </c>
    </row>
    <row r="17" spans="1:5" x14ac:dyDescent="0.35">
      <c r="A17" s="7">
        <v>43800</v>
      </c>
      <c r="B17" s="8">
        <f t="shared" si="3"/>
        <v>1.4999999999999999E-2</v>
      </c>
      <c r="C17" s="8">
        <f t="shared" si="3"/>
        <v>1.7500000000000002E-2</v>
      </c>
      <c r="D17" s="9" t="str">
        <v>Q4 2019</v>
      </c>
      <c r="E17" t="str">
        <f t="shared" si="1"/>
        <v>0.015 - 0.0175</v>
      </c>
    </row>
    <row r="18" spans="1:5" x14ac:dyDescent="0.35">
      <c r="A18" s="4">
        <v>43831</v>
      </c>
      <c r="B18" s="6">
        <f t="shared" si="3"/>
        <v>1.4999999999999999E-2</v>
      </c>
      <c r="C18" s="6">
        <f t="shared" si="3"/>
        <v>1.7500000000000002E-2</v>
      </c>
      <c r="D18" t="str">
        <v>Q1 2020</v>
      </c>
      <c r="E18" t="str">
        <f t="shared" si="1"/>
        <v>0.015 - 0.0175</v>
      </c>
    </row>
    <row r="19" spans="1:5" x14ac:dyDescent="0.35">
      <c r="A19" s="4">
        <v>43862</v>
      </c>
      <c r="B19" s="6">
        <f t="shared" si="3"/>
        <v>1.4999999999999999E-2</v>
      </c>
      <c r="C19" s="6">
        <f t="shared" si="3"/>
        <v>1.7500000000000002E-2</v>
      </c>
      <c r="D19" t="str">
        <v>Q1 2020</v>
      </c>
      <c r="E19" t="str">
        <f t="shared" si="1"/>
        <v>0.015 - 0.0175</v>
      </c>
    </row>
    <row r="20" spans="1:5" x14ac:dyDescent="0.35">
      <c r="A20" s="7">
        <v>43891</v>
      </c>
      <c r="B20" s="8">
        <v>0</v>
      </c>
      <c r="C20" s="8">
        <v>2.5000000000000001E-3</v>
      </c>
      <c r="D20" s="9" t="str">
        <v>Q1 2020</v>
      </c>
      <c r="E20" t="str">
        <f t="shared" si="1"/>
        <v>0 - 0.0025</v>
      </c>
    </row>
    <row r="21" spans="1:5" x14ac:dyDescent="0.35">
      <c r="A21" s="4">
        <v>43922</v>
      </c>
      <c r="B21" s="6">
        <f t="shared" ref="B21:B43" si="4">B20</f>
        <v>0</v>
      </c>
      <c r="C21" s="6">
        <f t="shared" ref="C21:C43" si="5">C20</f>
        <v>2.5000000000000001E-3</v>
      </c>
      <c r="D21" t="str">
        <v>Q2 2020</v>
      </c>
      <c r="E21" t="str">
        <f t="shared" si="1"/>
        <v>0 - 0.0025</v>
      </c>
    </row>
    <row r="22" spans="1:5" x14ac:dyDescent="0.35">
      <c r="A22" s="4">
        <v>43952</v>
      </c>
      <c r="B22" s="6">
        <f t="shared" si="4"/>
        <v>0</v>
      </c>
      <c r="C22" s="6">
        <f t="shared" si="5"/>
        <v>2.5000000000000001E-3</v>
      </c>
      <c r="D22" t="str">
        <v>Q2 2020</v>
      </c>
      <c r="E22" t="str">
        <f t="shared" si="1"/>
        <v>0 - 0.0025</v>
      </c>
    </row>
    <row r="23" spans="1:5" x14ac:dyDescent="0.35">
      <c r="A23" s="7">
        <v>43983</v>
      </c>
      <c r="B23" s="8">
        <f t="shared" si="4"/>
        <v>0</v>
      </c>
      <c r="C23" s="8">
        <f t="shared" si="5"/>
        <v>2.5000000000000001E-3</v>
      </c>
      <c r="D23" s="9" t="str">
        <v>Q2 2020</v>
      </c>
      <c r="E23" t="str">
        <f t="shared" si="1"/>
        <v>0 - 0.0025</v>
      </c>
    </row>
    <row r="24" spans="1:5" x14ac:dyDescent="0.35">
      <c r="A24" s="4">
        <v>44013</v>
      </c>
      <c r="B24" s="6">
        <f t="shared" si="4"/>
        <v>0</v>
      </c>
      <c r="C24" s="6">
        <f t="shared" si="5"/>
        <v>2.5000000000000001E-3</v>
      </c>
      <c r="D24" t="str">
        <v>Q3 2020</v>
      </c>
      <c r="E24" t="str">
        <f t="shared" si="1"/>
        <v>0 - 0.0025</v>
      </c>
    </row>
    <row r="25" spans="1:5" x14ac:dyDescent="0.35">
      <c r="A25" s="4">
        <v>44044</v>
      </c>
      <c r="B25" s="6">
        <f t="shared" si="4"/>
        <v>0</v>
      </c>
      <c r="C25" s="6">
        <f t="shared" si="5"/>
        <v>2.5000000000000001E-3</v>
      </c>
      <c r="D25" t="str">
        <v>Q3 2020</v>
      </c>
      <c r="E25" t="str">
        <f t="shared" si="1"/>
        <v>0 - 0.0025</v>
      </c>
    </row>
    <row r="26" spans="1:5" x14ac:dyDescent="0.35">
      <c r="A26" s="7">
        <v>44075</v>
      </c>
      <c r="B26" s="8">
        <f t="shared" si="4"/>
        <v>0</v>
      </c>
      <c r="C26" s="8">
        <f t="shared" si="5"/>
        <v>2.5000000000000001E-3</v>
      </c>
      <c r="D26" s="9" t="str">
        <v>Q3 2020</v>
      </c>
      <c r="E26" t="str">
        <f t="shared" si="1"/>
        <v>0 - 0.0025</v>
      </c>
    </row>
    <row r="27" spans="1:5" x14ac:dyDescent="0.35">
      <c r="A27" s="4">
        <v>44105</v>
      </c>
      <c r="B27" s="6">
        <f t="shared" si="4"/>
        <v>0</v>
      </c>
      <c r="C27" s="6">
        <f t="shared" si="5"/>
        <v>2.5000000000000001E-3</v>
      </c>
      <c r="D27" t="str">
        <v>Q4 2020</v>
      </c>
      <c r="E27" t="str">
        <f t="shared" si="1"/>
        <v>0 - 0.0025</v>
      </c>
    </row>
    <row r="28" spans="1:5" x14ac:dyDescent="0.35">
      <c r="A28" s="4">
        <v>44136</v>
      </c>
      <c r="B28" s="6">
        <f t="shared" si="4"/>
        <v>0</v>
      </c>
      <c r="C28" s="6">
        <f t="shared" si="5"/>
        <v>2.5000000000000001E-3</v>
      </c>
      <c r="D28" t="str">
        <v>Q4 2020</v>
      </c>
      <c r="E28" t="str">
        <f t="shared" si="1"/>
        <v>0 - 0.0025</v>
      </c>
    </row>
    <row r="29" spans="1:5" x14ac:dyDescent="0.35">
      <c r="A29" s="7">
        <v>44166</v>
      </c>
      <c r="B29" s="8">
        <f t="shared" si="4"/>
        <v>0</v>
      </c>
      <c r="C29" s="8">
        <f t="shared" si="5"/>
        <v>2.5000000000000001E-3</v>
      </c>
      <c r="D29" s="9" t="str">
        <v>Q4 2020</v>
      </c>
      <c r="E29" t="str">
        <f t="shared" si="1"/>
        <v>0 - 0.0025</v>
      </c>
    </row>
    <row r="30" spans="1:5" x14ac:dyDescent="0.35">
      <c r="A30" s="4">
        <v>44197</v>
      </c>
      <c r="B30" s="6">
        <f t="shared" si="4"/>
        <v>0</v>
      </c>
      <c r="C30" s="6">
        <f t="shared" si="5"/>
        <v>2.5000000000000001E-3</v>
      </c>
      <c r="D30" t="str">
        <v>Q1 2021</v>
      </c>
      <c r="E30" t="str">
        <f t="shared" si="1"/>
        <v>0 - 0.0025</v>
      </c>
    </row>
    <row r="31" spans="1:5" x14ac:dyDescent="0.35">
      <c r="A31" s="4">
        <v>44228</v>
      </c>
      <c r="B31" s="6">
        <f t="shared" si="4"/>
        <v>0</v>
      </c>
      <c r="C31" s="6">
        <f t="shared" si="5"/>
        <v>2.5000000000000001E-3</v>
      </c>
      <c r="D31" t="str">
        <v>Q1 2021</v>
      </c>
      <c r="E31" t="str">
        <f t="shared" si="1"/>
        <v>0 - 0.0025</v>
      </c>
    </row>
    <row r="32" spans="1:5" x14ac:dyDescent="0.35">
      <c r="A32" s="7">
        <v>44256</v>
      </c>
      <c r="B32" s="8">
        <f t="shared" si="4"/>
        <v>0</v>
      </c>
      <c r="C32" s="8">
        <f t="shared" si="5"/>
        <v>2.5000000000000001E-3</v>
      </c>
      <c r="D32" s="9" t="str">
        <v>Q1 2021</v>
      </c>
      <c r="E32" t="str">
        <f t="shared" si="1"/>
        <v>0 - 0.0025</v>
      </c>
    </row>
    <row r="33" spans="1:5" x14ac:dyDescent="0.35">
      <c r="A33" s="4">
        <v>44287</v>
      </c>
      <c r="B33" s="6">
        <f t="shared" si="4"/>
        <v>0</v>
      </c>
      <c r="C33" s="6">
        <f t="shared" si="5"/>
        <v>2.5000000000000001E-3</v>
      </c>
      <c r="D33" t="str">
        <v>Q2 2021</v>
      </c>
      <c r="E33" t="str">
        <f t="shared" si="1"/>
        <v>0 - 0.0025</v>
      </c>
    </row>
    <row r="34" spans="1:5" x14ac:dyDescent="0.35">
      <c r="A34" s="4">
        <v>44317</v>
      </c>
      <c r="B34" s="6">
        <f t="shared" si="4"/>
        <v>0</v>
      </c>
      <c r="C34" s="6">
        <f t="shared" si="5"/>
        <v>2.5000000000000001E-3</v>
      </c>
      <c r="D34" t="str">
        <v>Q2 2021</v>
      </c>
      <c r="E34" t="str">
        <f t="shared" si="1"/>
        <v>0 - 0.0025</v>
      </c>
    </row>
    <row r="35" spans="1:5" x14ac:dyDescent="0.35">
      <c r="A35" s="7">
        <v>44348</v>
      </c>
      <c r="B35" s="8">
        <f t="shared" si="4"/>
        <v>0</v>
      </c>
      <c r="C35" s="8">
        <f t="shared" si="5"/>
        <v>2.5000000000000001E-3</v>
      </c>
      <c r="D35" s="9" t="str">
        <v>Q2 2021</v>
      </c>
      <c r="E35" t="str">
        <f t="shared" si="1"/>
        <v>0 - 0.0025</v>
      </c>
    </row>
    <row r="36" spans="1:5" x14ac:dyDescent="0.35">
      <c r="A36" s="4">
        <v>44378</v>
      </c>
      <c r="B36" s="6">
        <f t="shared" si="4"/>
        <v>0</v>
      </c>
      <c r="C36" s="6">
        <f t="shared" si="5"/>
        <v>2.5000000000000001E-3</v>
      </c>
      <c r="D36" t="str">
        <v>Q3 2021</v>
      </c>
      <c r="E36" t="str">
        <f t="shared" si="1"/>
        <v>0 - 0.0025</v>
      </c>
    </row>
    <row r="37" spans="1:5" x14ac:dyDescent="0.35">
      <c r="A37" s="4">
        <v>44409</v>
      </c>
      <c r="B37" s="6">
        <f t="shared" si="4"/>
        <v>0</v>
      </c>
      <c r="C37" s="6">
        <f t="shared" si="5"/>
        <v>2.5000000000000001E-3</v>
      </c>
      <c r="D37" t="str">
        <v>Q3 2021</v>
      </c>
      <c r="E37" t="str">
        <f t="shared" si="1"/>
        <v>0 - 0.0025</v>
      </c>
    </row>
    <row r="38" spans="1:5" x14ac:dyDescent="0.35">
      <c r="A38" s="7">
        <v>44440</v>
      </c>
      <c r="B38" s="8">
        <f t="shared" si="4"/>
        <v>0</v>
      </c>
      <c r="C38" s="8">
        <f t="shared" si="5"/>
        <v>2.5000000000000001E-3</v>
      </c>
      <c r="D38" s="9" t="str">
        <v>Q3 2021</v>
      </c>
      <c r="E38" t="str">
        <f t="shared" si="1"/>
        <v>0 - 0.0025</v>
      </c>
    </row>
    <row r="39" spans="1:5" x14ac:dyDescent="0.35">
      <c r="A39" s="4">
        <v>44470</v>
      </c>
      <c r="B39" s="6">
        <f t="shared" si="4"/>
        <v>0</v>
      </c>
      <c r="C39" s="6">
        <f t="shared" si="5"/>
        <v>2.5000000000000001E-3</v>
      </c>
      <c r="D39" t="str">
        <v>Q4 2021</v>
      </c>
      <c r="E39" t="str">
        <f t="shared" si="1"/>
        <v>0 - 0.0025</v>
      </c>
    </row>
    <row r="40" spans="1:5" x14ac:dyDescent="0.35">
      <c r="A40" s="4">
        <v>44501</v>
      </c>
      <c r="B40" s="6">
        <f t="shared" si="4"/>
        <v>0</v>
      </c>
      <c r="C40" s="6">
        <f t="shared" si="5"/>
        <v>2.5000000000000001E-3</v>
      </c>
      <c r="D40" t="str">
        <v>Q4 2021</v>
      </c>
      <c r="E40" t="str">
        <f t="shared" si="1"/>
        <v>0 - 0.0025</v>
      </c>
    </row>
    <row r="41" spans="1:5" x14ac:dyDescent="0.35">
      <c r="A41" s="7">
        <v>44531</v>
      </c>
      <c r="B41" s="8">
        <f t="shared" si="4"/>
        <v>0</v>
      </c>
      <c r="C41" s="8">
        <f t="shared" si="5"/>
        <v>2.5000000000000001E-3</v>
      </c>
      <c r="D41" s="9" t="str">
        <v>Q4 2021</v>
      </c>
      <c r="E41" t="str">
        <f t="shared" si="1"/>
        <v>0 - 0.0025</v>
      </c>
    </row>
    <row r="42" spans="1:5" x14ac:dyDescent="0.35">
      <c r="A42" s="4">
        <v>44562</v>
      </c>
      <c r="B42" s="6">
        <f t="shared" si="4"/>
        <v>0</v>
      </c>
      <c r="C42" s="6">
        <f t="shared" si="5"/>
        <v>2.5000000000000001E-3</v>
      </c>
      <c r="D42" t="str">
        <v>Q1 2022</v>
      </c>
      <c r="E42" t="str">
        <f t="shared" si="1"/>
        <v>0 - 0.0025</v>
      </c>
    </row>
    <row r="43" spans="1:5" x14ac:dyDescent="0.35">
      <c r="A43" s="4">
        <v>44593</v>
      </c>
      <c r="B43" s="6">
        <f t="shared" si="4"/>
        <v>0</v>
      </c>
      <c r="C43" s="6">
        <f t="shared" si="5"/>
        <v>2.5000000000000001E-3</v>
      </c>
      <c r="D43" t="str">
        <v>Q1 2022</v>
      </c>
      <c r="E43" t="str">
        <f t="shared" si="1"/>
        <v>0 - 0.0025</v>
      </c>
    </row>
    <row r="44" spans="1:5" x14ac:dyDescent="0.35">
      <c r="A44" s="7">
        <v>44621</v>
      </c>
      <c r="B44" s="8">
        <v>2.5000000000000001E-3</v>
      </c>
      <c r="C44" s="8">
        <v>5.0000000000000001E-3</v>
      </c>
      <c r="D44" s="9" t="str">
        <v>Q1 2022</v>
      </c>
      <c r="E44" t="str">
        <f t="shared" si="1"/>
        <v>0.0025 - 0.005</v>
      </c>
    </row>
    <row r="45" spans="1:5" x14ac:dyDescent="0.35">
      <c r="A45" s="4">
        <v>44652</v>
      </c>
      <c r="B45" s="6">
        <f t="shared" ref="B45:C45" si="6">B44</f>
        <v>2.5000000000000001E-3</v>
      </c>
      <c r="C45" s="6">
        <f t="shared" si="6"/>
        <v>5.0000000000000001E-3</v>
      </c>
      <c r="D45" t="str">
        <v>Q2 2022</v>
      </c>
      <c r="E45" t="str">
        <f t="shared" si="1"/>
        <v>0.0025 - 0.005</v>
      </c>
    </row>
    <row r="46" spans="1:5" x14ac:dyDescent="0.35">
      <c r="A46" s="4">
        <v>44682</v>
      </c>
      <c r="B46" s="6">
        <v>7.4999999999999997E-3</v>
      </c>
      <c r="C46" s="6">
        <v>0.01</v>
      </c>
      <c r="D46" t="str">
        <v>Q2 2022</v>
      </c>
      <c r="E46" t="str">
        <f t="shared" si="1"/>
        <v>0.0075 - 0.01</v>
      </c>
    </row>
    <row r="47" spans="1:5" x14ac:dyDescent="0.35">
      <c r="A47" s="7">
        <v>44713</v>
      </c>
      <c r="B47" s="8">
        <v>1.4999999999999999E-2</v>
      </c>
      <c r="C47" s="8">
        <v>1.7500000000000002E-2</v>
      </c>
      <c r="D47" s="9" t="str">
        <v>Q2 2022</v>
      </c>
      <c r="E47" t="str">
        <f t="shared" si="1"/>
        <v>0.015 - 0.0175</v>
      </c>
    </row>
    <row r="48" spans="1:5" x14ac:dyDescent="0.35">
      <c r="A48" s="4">
        <v>44743</v>
      </c>
      <c r="B48" s="6">
        <v>2.2499999999999999E-2</v>
      </c>
      <c r="C48" s="6">
        <v>2.5000000000000001E-2</v>
      </c>
      <c r="D48" t="str">
        <v>Q3 2022</v>
      </c>
      <c r="E48" t="str">
        <f t="shared" si="1"/>
        <v>0.0225 - 0.025</v>
      </c>
    </row>
    <row r="49" spans="1:5" x14ac:dyDescent="0.35">
      <c r="A49" s="4">
        <v>44774</v>
      </c>
      <c r="B49" s="6">
        <f t="shared" ref="B49:C49" si="7">B48</f>
        <v>2.2499999999999999E-2</v>
      </c>
      <c r="C49" s="6">
        <f t="shared" si="7"/>
        <v>2.5000000000000001E-2</v>
      </c>
      <c r="D49" t="str">
        <v>Q3 2022</v>
      </c>
      <c r="E49" t="str">
        <f t="shared" si="1"/>
        <v>0.0225 - 0.025</v>
      </c>
    </row>
    <row r="50" spans="1:5" x14ac:dyDescent="0.35">
      <c r="A50" s="7">
        <v>44805</v>
      </c>
      <c r="B50" s="8">
        <v>0.03</v>
      </c>
      <c r="C50" s="8">
        <v>3.2500000000000001E-2</v>
      </c>
      <c r="D50" s="9" t="str">
        <v>Q3 2022</v>
      </c>
      <c r="E50" t="str">
        <f t="shared" si="1"/>
        <v>0.03 - 0.0325</v>
      </c>
    </row>
    <row r="51" spans="1:5" x14ac:dyDescent="0.35">
      <c r="A51" s="4">
        <v>44835</v>
      </c>
      <c r="B51" s="6">
        <f t="shared" ref="B51:C51" si="8">B50</f>
        <v>0.03</v>
      </c>
      <c r="C51" s="6">
        <f t="shared" si="8"/>
        <v>3.2500000000000001E-2</v>
      </c>
      <c r="D51" t="str">
        <v>Q4 2022</v>
      </c>
      <c r="E51" t="str">
        <f t="shared" si="1"/>
        <v>0.03 - 0.0325</v>
      </c>
    </row>
    <row r="52" spans="1:5" x14ac:dyDescent="0.35">
      <c r="A52" s="4">
        <v>44866</v>
      </c>
      <c r="B52" s="6">
        <v>3.7499999999999999E-2</v>
      </c>
      <c r="C52" s="6">
        <v>0.04</v>
      </c>
      <c r="D52" t="str">
        <v>Q4 2022</v>
      </c>
      <c r="E52" t="str">
        <f t="shared" si="1"/>
        <v>0.0375 - 0.04</v>
      </c>
    </row>
    <row r="53" spans="1:5" x14ac:dyDescent="0.35">
      <c r="A53" s="7">
        <v>44896</v>
      </c>
      <c r="B53" s="8">
        <v>4.2500000000000003E-2</v>
      </c>
      <c r="C53" s="8">
        <v>4.4999999999999998E-2</v>
      </c>
      <c r="D53" s="9" t="str">
        <v>Q4 2022</v>
      </c>
      <c r="E53" t="str">
        <f t="shared" si="1"/>
        <v>0.0425 - 0.045</v>
      </c>
    </row>
    <row r="54" spans="1:5" x14ac:dyDescent="0.35">
      <c r="A54" s="4">
        <v>44927</v>
      </c>
      <c r="B54" s="6">
        <f t="shared" ref="B54:C54" si="9">B53</f>
        <v>4.2500000000000003E-2</v>
      </c>
      <c r="C54" s="6">
        <f t="shared" si="9"/>
        <v>4.4999999999999998E-2</v>
      </c>
      <c r="D54" t="str">
        <v>Q1 2023</v>
      </c>
      <c r="E54" t="str">
        <f t="shared" si="1"/>
        <v>0.0425 - 0.045</v>
      </c>
    </row>
    <row r="55" spans="1:5" x14ac:dyDescent="0.35">
      <c r="A55" s="4">
        <v>44958</v>
      </c>
      <c r="B55" s="6">
        <v>4.4999999999999998E-2</v>
      </c>
      <c r="C55" s="6">
        <v>4.7500000000000001E-2</v>
      </c>
      <c r="D55" t="str">
        <v>Q1 2023</v>
      </c>
      <c r="E55" t="str">
        <f t="shared" si="1"/>
        <v>0.045 - 0.0475</v>
      </c>
    </row>
    <row r="56" spans="1:5" x14ac:dyDescent="0.35">
      <c r="A56" s="7">
        <v>44986</v>
      </c>
      <c r="B56" s="8">
        <v>4.7500000000000001E-2</v>
      </c>
      <c r="C56" s="8">
        <v>0.05</v>
      </c>
      <c r="D56" s="9" t="str">
        <v>Q1 2023</v>
      </c>
      <c r="E56" t="str">
        <f t="shared" si="1"/>
        <v>0.0475 - 0.05</v>
      </c>
    </row>
    <row r="57" spans="1:5" x14ac:dyDescent="0.35">
      <c r="A57" s="4">
        <v>45017</v>
      </c>
      <c r="B57" s="6">
        <f t="shared" ref="B57:C57" si="10">B56</f>
        <v>4.7500000000000001E-2</v>
      </c>
      <c r="C57" s="6">
        <f t="shared" si="10"/>
        <v>0.05</v>
      </c>
      <c r="D57" t="str">
        <v>Q2 2023</v>
      </c>
      <c r="E57" t="str">
        <f t="shared" si="1"/>
        <v>0.0475 - 0.05</v>
      </c>
    </row>
    <row r="58" spans="1:5" x14ac:dyDescent="0.35">
      <c r="A58" s="4">
        <v>45047</v>
      </c>
      <c r="B58" s="6">
        <v>0.05</v>
      </c>
      <c r="C58" s="6">
        <v>5.2499999999999998E-2</v>
      </c>
      <c r="D58" t="str">
        <v>Q2 2023</v>
      </c>
      <c r="E58" t="str">
        <f t="shared" si="1"/>
        <v>0.05 - 0.0525</v>
      </c>
    </row>
    <row r="59" spans="1:5" x14ac:dyDescent="0.35">
      <c r="A59" s="7">
        <v>45078</v>
      </c>
      <c r="B59" s="8">
        <f t="shared" ref="B59:C59" si="11">B58</f>
        <v>0.05</v>
      </c>
      <c r="C59" s="8">
        <f t="shared" si="11"/>
        <v>5.2499999999999998E-2</v>
      </c>
      <c r="D59" s="9" t="str">
        <v>Q2 2023</v>
      </c>
      <c r="E59" t="str">
        <f t="shared" si="1"/>
        <v>0.05 - 0.0525</v>
      </c>
    </row>
    <row r="60" spans="1:5" x14ac:dyDescent="0.35">
      <c r="A60" s="4">
        <v>45108</v>
      </c>
      <c r="B60" s="6">
        <v>5.2499999999999998E-2</v>
      </c>
      <c r="C60" s="6">
        <v>5.5E-2</v>
      </c>
      <c r="D60" t="str">
        <v>Q3 2023</v>
      </c>
      <c r="E60" t="str">
        <f t="shared" si="1"/>
        <v>0.0525 - 0.055</v>
      </c>
    </row>
    <row r="61" spans="1:5" x14ac:dyDescent="0.35">
      <c r="A61" s="4">
        <v>45139</v>
      </c>
      <c r="B61" s="6">
        <f t="shared" ref="B61:B73" si="12">B60</f>
        <v>5.2499999999999998E-2</v>
      </c>
      <c r="C61" s="6">
        <f t="shared" ref="C61:C73" si="13">C60</f>
        <v>5.5E-2</v>
      </c>
      <c r="D61" t="str">
        <v>Q3 2023</v>
      </c>
      <c r="E61" t="str">
        <f t="shared" si="1"/>
        <v>0.0525 - 0.055</v>
      </c>
    </row>
    <row r="62" spans="1:5" x14ac:dyDescent="0.35">
      <c r="A62" s="7">
        <v>45170</v>
      </c>
      <c r="B62" s="8">
        <f t="shared" si="12"/>
        <v>5.2499999999999998E-2</v>
      </c>
      <c r="C62" s="8">
        <f t="shared" si="13"/>
        <v>5.5E-2</v>
      </c>
      <c r="D62" s="9" t="str">
        <v>Q3 2023</v>
      </c>
      <c r="E62" t="str">
        <f t="shared" si="1"/>
        <v>0.0525 - 0.055</v>
      </c>
    </row>
    <row r="63" spans="1:5" x14ac:dyDescent="0.35">
      <c r="A63" s="4">
        <v>45200</v>
      </c>
      <c r="B63" s="6">
        <f t="shared" si="12"/>
        <v>5.2499999999999998E-2</v>
      </c>
      <c r="C63" s="6">
        <f t="shared" si="13"/>
        <v>5.5E-2</v>
      </c>
      <c r="D63" t="str">
        <v>Q4 2023</v>
      </c>
      <c r="E63" t="str">
        <f t="shared" si="1"/>
        <v>0.0525 - 0.055</v>
      </c>
    </row>
    <row r="64" spans="1:5" x14ac:dyDescent="0.35">
      <c r="A64" s="4">
        <v>45231</v>
      </c>
      <c r="B64" s="6">
        <f t="shared" si="12"/>
        <v>5.2499999999999998E-2</v>
      </c>
      <c r="C64" s="6">
        <f t="shared" si="13"/>
        <v>5.5E-2</v>
      </c>
      <c r="D64" t="str">
        <v>Q4 2023</v>
      </c>
      <c r="E64" t="str">
        <f t="shared" si="1"/>
        <v>0.0525 - 0.055</v>
      </c>
    </row>
    <row r="65" spans="1:5" x14ac:dyDescent="0.35">
      <c r="A65" s="7">
        <v>45261</v>
      </c>
      <c r="B65" s="8">
        <f t="shared" si="12"/>
        <v>5.2499999999999998E-2</v>
      </c>
      <c r="C65" s="8">
        <f t="shared" si="13"/>
        <v>5.5E-2</v>
      </c>
      <c r="D65" s="9" t="str">
        <v>Q4 2023</v>
      </c>
      <c r="E65" t="str">
        <f t="shared" si="1"/>
        <v>0.0525 - 0.055</v>
      </c>
    </row>
    <row r="66" spans="1:5" x14ac:dyDescent="0.35">
      <c r="A66" s="4">
        <v>45292</v>
      </c>
      <c r="B66" s="6">
        <f t="shared" si="12"/>
        <v>5.2499999999999998E-2</v>
      </c>
      <c r="C66" s="6">
        <f t="shared" si="13"/>
        <v>5.5E-2</v>
      </c>
      <c r="D66" t="str">
        <v>Q1 2024</v>
      </c>
      <c r="E66" t="str">
        <f t="shared" si="1"/>
        <v>0.0525 - 0.055</v>
      </c>
    </row>
    <row r="67" spans="1:5" x14ac:dyDescent="0.35">
      <c r="A67" s="4">
        <v>45323</v>
      </c>
      <c r="B67" s="6">
        <f t="shared" si="12"/>
        <v>5.2499999999999998E-2</v>
      </c>
      <c r="C67" s="6">
        <f t="shared" si="13"/>
        <v>5.5E-2</v>
      </c>
      <c r="D67" t="str">
        <v>Q1 2024</v>
      </c>
      <c r="E67" t="str">
        <f t="shared" ref="E67:E82" si="14">_xlfn.TEXTJOIN(" - ",FALSE,B67,C67)</f>
        <v>0.0525 - 0.055</v>
      </c>
    </row>
    <row r="68" spans="1:5" x14ac:dyDescent="0.35">
      <c r="A68" s="7">
        <v>45352</v>
      </c>
      <c r="B68" s="8">
        <f t="shared" si="12"/>
        <v>5.2499999999999998E-2</v>
      </c>
      <c r="C68" s="8">
        <f t="shared" si="13"/>
        <v>5.5E-2</v>
      </c>
      <c r="D68" s="9" t="str">
        <v>Q1 2024</v>
      </c>
      <c r="E68" t="str">
        <f t="shared" si="14"/>
        <v>0.0525 - 0.055</v>
      </c>
    </row>
    <row r="69" spans="1:5" x14ac:dyDescent="0.35">
      <c r="A69" s="4">
        <v>45383</v>
      </c>
      <c r="B69" s="6">
        <f t="shared" si="12"/>
        <v>5.2499999999999998E-2</v>
      </c>
      <c r="C69" s="6">
        <f t="shared" si="13"/>
        <v>5.5E-2</v>
      </c>
      <c r="D69" t="str">
        <v>Q2 2024</v>
      </c>
      <c r="E69" t="str">
        <f t="shared" si="14"/>
        <v>0.0525 - 0.055</v>
      </c>
    </row>
    <row r="70" spans="1:5" x14ac:dyDescent="0.35">
      <c r="A70" s="4">
        <v>45413</v>
      </c>
      <c r="B70" s="6">
        <f t="shared" si="12"/>
        <v>5.2499999999999998E-2</v>
      </c>
      <c r="C70" s="6">
        <f t="shared" si="13"/>
        <v>5.5E-2</v>
      </c>
      <c r="D70" t="str">
        <v>Q2 2024</v>
      </c>
      <c r="E70" t="str">
        <f t="shared" si="14"/>
        <v>0.0525 - 0.055</v>
      </c>
    </row>
    <row r="71" spans="1:5" x14ac:dyDescent="0.35">
      <c r="A71" s="7">
        <v>45444</v>
      </c>
      <c r="B71" s="8">
        <f t="shared" si="12"/>
        <v>5.2499999999999998E-2</v>
      </c>
      <c r="C71" s="8">
        <f t="shared" si="13"/>
        <v>5.5E-2</v>
      </c>
      <c r="D71" s="9" t="str">
        <v>Q2 2024</v>
      </c>
      <c r="E71" t="str">
        <f t="shared" si="14"/>
        <v>0.0525 - 0.055</v>
      </c>
    </row>
    <row r="72" spans="1:5" x14ac:dyDescent="0.35">
      <c r="A72" s="4">
        <v>45474</v>
      </c>
      <c r="B72" s="6">
        <f t="shared" si="12"/>
        <v>5.2499999999999998E-2</v>
      </c>
      <c r="C72" s="6">
        <f t="shared" si="13"/>
        <v>5.5E-2</v>
      </c>
      <c r="D72" t="str">
        <v>Q3 2024</v>
      </c>
      <c r="E72" t="str">
        <f t="shared" si="14"/>
        <v>0.0525 - 0.055</v>
      </c>
    </row>
    <row r="73" spans="1:5" x14ac:dyDescent="0.35">
      <c r="A73" s="4">
        <v>45505</v>
      </c>
      <c r="B73" s="6">
        <f t="shared" si="12"/>
        <v>5.2499999999999998E-2</v>
      </c>
      <c r="C73" s="6">
        <f t="shared" si="13"/>
        <v>5.5E-2</v>
      </c>
      <c r="D73" t="str">
        <v>Q3 2024</v>
      </c>
      <c r="E73" t="str">
        <f t="shared" si="14"/>
        <v>0.0525 - 0.055</v>
      </c>
    </row>
    <row r="74" spans="1:5" x14ac:dyDescent="0.35">
      <c r="A74" s="7">
        <v>45536</v>
      </c>
      <c r="B74" s="8">
        <v>4.7500000000000001E-2</v>
      </c>
      <c r="C74" s="8">
        <v>0.05</v>
      </c>
      <c r="D74" s="9" t="str">
        <v>Q3 2024</v>
      </c>
      <c r="E74" t="str">
        <f t="shared" si="14"/>
        <v>0.0475 - 0.05</v>
      </c>
    </row>
    <row r="75" spans="1:5" x14ac:dyDescent="0.35">
      <c r="A75" s="4">
        <v>45566</v>
      </c>
      <c r="B75" s="6">
        <f t="shared" ref="B75:C75" si="15">B74</f>
        <v>4.7500000000000001E-2</v>
      </c>
      <c r="C75" s="6">
        <f t="shared" si="15"/>
        <v>0.05</v>
      </c>
      <c r="D75" t="str">
        <v>Q4 2024</v>
      </c>
      <c r="E75" t="str">
        <f t="shared" si="14"/>
        <v>0.0475 - 0.05</v>
      </c>
    </row>
    <row r="76" spans="1:5" x14ac:dyDescent="0.35">
      <c r="A76" s="4">
        <v>45597</v>
      </c>
      <c r="B76" s="6">
        <v>4.4999999999999998E-2</v>
      </c>
      <c r="C76" s="6">
        <v>4.7500000000000001E-2</v>
      </c>
      <c r="D76" t="str">
        <v>Q4 2024</v>
      </c>
      <c r="E76" t="str">
        <f t="shared" si="14"/>
        <v>0.045 - 0.0475</v>
      </c>
    </row>
    <row r="77" spans="1:5" x14ac:dyDescent="0.35">
      <c r="A77" s="7">
        <v>45627</v>
      </c>
      <c r="B77" s="8">
        <v>4.2500000000000003E-2</v>
      </c>
      <c r="C77" s="8">
        <v>4.4999999999999998E-2</v>
      </c>
      <c r="D77" s="9" t="str">
        <v>Q4 2024</v>
      </c>
      <c r="E77" t="str">
        <f t="shared" si="14"/>
        <v>0.0425 - 0.045</v>
      </c>
    </row>
    <row r="78" spans="1:5" x14ac:dyDescent="0.35">
      <c r="A78" s="4">
        <v>45658</v>
      </c>
      <c r="B78" s="6">
        <f t="shared" ref="B78:C82" si="16">B77</f>
        <v>4.2500000000000003E-2</v>
      </c>
      <c r="C78" s="6">
        <f t="shared" si="16"/>
        <v>4.4999999999999998E-2</v>
      </c>
      <c r="D78" t="str">
        <v>Q1 2025</v>
      </c>
      <c r="E78" t="str">
        <f t="shared" si="14"/>
        <v>0.0425 - 0.045</v>
      </c>
    </row>
    <row r="79" spans="1:5" x14ac:dyDescent="0.35">
      <c r="A79" s="4">
        <v>45689</v>
      </c>
      <c r="B79" s="6">
        <f t="shared" si="16"/>
        <v>4.2500000000000003E-2</v>
      </c>
      <c r="C79" s="6">
        <f t="shared" si="16"/>
        <v>4.4999999999999998E-2</v>
      </c>
      <c r="D79" t="str">
        <v>Q1 2025</v>
      </c>
      <c r="E79" t="str">
        <f t="shared" si="14"/>
        <v>0.0425 - 0.045</v>
      </c>
    </row>
    <row r="80" spans="1:5" x14ac:dyDescent="0.35">
      <c r="A80" s="7">
        <v>45717</v>
      </c>
      <c r="B80" s="8">
        <f t="shared" si="16"/>
        <v>4.2500000000000003E-2</v>
      </c>
      <c r="C80" s="8">
        <f t="shared" si="16"/>
        <v>4.4999999999999998E-2</v>
      </c>
      <c r="D80" s="9" t="str">
        <v>Q1 2025</v>
      </c>
      <c r="E80" t="str">
        <f t="shared" si="14"/>
        <v>0.0425 - 0.045</v>
      </c>
    </row>
    <row r="81" spans="1:5" x14ac:dyDescent="0.35">
      <c r="A81" s="4">
        <v>45748</v>
      </c>
      <c r="B81" s="6">
        <f t="shared" si="16"/>
        <v>4.2500000000000003E-2</v>
      </c>
      <c r="C81" s="6">
        <f t="shared" si="16"/>
        <v>4.4999999999999998E-2</v>
      </c>
      <c r="D81" t="str">
        <v>Q2 2025</v>
      </c>
      <c r="E81" t="str">
        <f t="shared" si="14"/>
        <v>0.0425 - 0.045</v>
      </c>
    </row>
    <row r="82" spans="1:5" x14ac:dyDescent="0.35">
      <c r="A82" s="7">
        <v>45778</v>
      </c>
      <c r="B82" s="8">
        <f t="shared" si="16"/>
        <v>4.2500000000000003E-2</v>
      </c>
      <c r="C82" s="8">
        <f t="shared" si="16"/>
        <v>4.4999999999999998E-2</v>
      </c>
      <c r="D82" s="9" t="str">
        <v>Q2 2025</v>
      </c>
      <c r="E82" t="str">
        <f t="shared" si="14"/>
        <v>0.0425 - 0.045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E8AD9F-6642-40B8-B08F-A27A53382D9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Consolidated</vt:lpstr>
      <vt:lpstr>Alphabet</vt:lpstr>
      <vt:lpstr>Amazon</vt:lpstr>
      <vt:lpstr>Apple</vt:lpstr>
      <vt:lpstr>META</vt:lpstr>
      <vt:lpstr>Microsoft</vt:lpstr>
      <vt:lpstr>NVIDIA</vt:lpstr>
      <vt:lpstr>Tesla</vt:lpstr>
      <vt:lpstr>US FED (Consolidated)</vt:lpstr>
      <vt:lpstr>US FED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Barker</dc:creator>
  <cp:lastModifiedBy>Angelo Barker</cp:lastModifiedBy>
  <cp:lastPrinted>2025-05-20T20:44:28Z</cp:lastPrinted>
  <dcterms:created xsi:type="dcterms:W3CDTF">2025-05-15T23:30:53Z</dcterms:created>
  <dcterms:modified xsi:type="dcterms:W3CDTF">2025-05-22T19:25:15Z</dcterms:modified>
</cp:coreProperties>
</file>