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ander\Documents\Northwestern\Summer 2017\457\Assignment 4\Bucks\"/>
    </mc:Choice>
  </mc:AlternateContent>
  <bookViews>
    <workbookView xWindow="0" yWindow="0" windowWidth="20490" windowHeight="7755" activeTab="2"/>
  </bookViews>
  <sheets>
    <sheet name="Balance Sheet" sheetId="2" r:id="rId1"/>
    <sheet name="Income Statement" sheetId="3" r:id="rId2"/>
    <sheet name="Market Value Analysis"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 i="4" l="1"/>
  <c r="G49" i="4" s="1"/>
  <c r="F48" i="4"/>
  <c r="G48" i="4" s="1"/>
  <c r="F47" i="4"/>
  <c r="G47" i="4" s="1"/>
  <c r="F46" i="4"/>
  <c r="G46" i="4" s="1"/>
  <c r="F45" i="4"/>
  <c r="G45" i="4" s="1"/>
  <c r="F44" i="4"/>
  <c r="G44" i="4" s="1"/>
  <c r="F43" i="4"/>
  <c r="G43" i="4" s="1"/>
  <c r="F31" i="4"/>
  <c r="G31" i="4" s="1"/>
  <c r="F30" i="4"/>
  <c r="G30" i="4" s="1"/>
  <c r="F29" i="4"/>
  <c r="G29" i="4" s="1"/>
  <c r="F28" i="4"/>
  <c r="G28" i="4" s="1"/>
  <c r="F27" i="4"/>
  <c r="G27" i="4" s="1"/>
  <c r="F26" i="4"/>
  <c r="G26" i="4" s="1"/>
  <c r="F25" i="4"/>
  <c r="G25" i="4" s="1"/>
  <c r="F13" i="4"/>
  <c r="G13" i="4" s="1"/>
  <c r="F12" i="4"/>
  <c r="G12" i="4" s="1"/>
  <c r="F11" i="4"/>
  <c r="G11" i="4" s="1"/>
  <c r="F10" i="4"/>
  <c r="G10" i="4" s="1"/>
  <c r="F9" i="4"/>
  <c r="G9" i="4" s="1"/>
  <c r="F8" i="4"/>
  <c r="G8" i="4" s="1"/>
  <c r="F7" i="4"/>
  <c r="G7" i="4" s="1"/>
  <c r="G16" i="4" l="1"/>
  <c r="F60" i="4" s="1"/>
  <c r="H60" i="4" s="1"/>
  <c r="G52" i="4"/>
  <c r="F62" i="4" s="1"/>
  <c r="H62" i="4" s="1"/>
  <c r="G34" i="4"/>
  <c r="F61" i="4" s="1"/>
  <c r="H61" i="4" s="1"/>
  <c r="H64" i="4" l="1"/>
  <c r="D46" i="3"/>
  <c r="D30" i="3"/>
  <c r="D48" i="3" s="1"/>
  <c r="D19" i="3"/>
  <c r="D12" i="3"/>
  <c r="D21" i="3" s="1"/>
  <c r="D51" i="3" s="1"/>
  <c r="D53" i="3" s="1"/>
  <c r="D58" i="3" s="1"/>
  <c r="D37" i="2"/>
  <c r="D32" i="2"/>
  <c r="D23" i="2"/>
  <c r="D15" i="2"/>
  <c r="D24" i="2" s="1"/>
  <c r="D41" i="2" s="1"/>
  <c r="D42" i="2" s="1"/>
  <c r="D43" i="2" l="1"/>
</calcChain>
</file>

<file path=xl/comments1.xml><?xml version="1.0" encoding="utf-8"?>
<comments xmlns="http://schemas.openxmlformats.org/spreadsheetml/2006/main">
  <authors>
    <author>Author</author>
  </authors>
  <commentList>
    <comment ref="B7" authorId="0" shapeId="0">
      <text>
        <r>
          <rPr>
            <sz val="10"/>
            <color indexed="81"/>
            <rFont val="Arial"/>
            <family val="2"/>
          </rPr>
          <t>This template is a financial planning tool for businesses. It is especially useful for
estimating long-term financing needs. 
The first year date is entered manually, but subsequent year headings are 
calculated. The Retained Earnings figure for each year is calculated, to insure 
that Assets equal Liabilities plus Equity.</t>
        </r>
      </text>
    </comment>
  </commentList>
</comments>
</file>

<file path=xl/sharedStrings.xml><?xml version="1.0" encoding="utf-8"?>
<sst xmlns="http://schemas.openxmlformats.org/spreadsheetml/2006/main" count="188" uniqueCount="112">
  <si>
    <t>Pro-Forma Balance Sheet</t>
  </si>
  <si>
    <t>Milwaukee Bucks</t>
  </si>
  <si>
    <t>For Fiscal Year 2017</t>
  </si>
  <si>
    <t>(all numbers in Millions of $)</t>
  </si>
  <si>
    <t>ASSETS</t>
  </si>
  <si>
    <t>FY17</t>
  </si>
  <si>
    <t>Current Assets</t>
  </si>
  <si>
    <t>Cash</t>
  </si>
  <si>
    <t>Net accounts receivable</t>
  </si>
  <si>
    <t>Inventory</t>
  </si>
  <si>
    <t>-</t>
  </si>
  <si>
    <t>Temporary investment</t>
  </si>
  <si>
    <t>Prepaid expenses</t>
  </si>
  <si>
    <t>Total Current Assets</t>
  </si>
  <si>
    <t>Fixed Assets</t>
  </si>
  <si>
    <t>Long-term investments</t>
  </si>
  <si>
    <t>Land</t>
  </si>
  <si>
    <t>Buildings (net of depreciation)</t>
  </si>
  <si>
    <t>Plant &amp; equipment (net)</t>
  </si>
  <si>
    <t>Furniture &amp; fixtures (net)</t>
  </si>
  <si>
    <t>Total Net Fixed Assets</t>
  </si>
  <si>
    <t>TOTAL ASSETS</t>
  </si>
  <si>
    <t>LIABILITIES</t>
  </si>
  <si>
    <t>Current Liabilities</t>
  </si>
  <si>
    <t>Accounts payable</t>
  </si>
  <si>
    <t>Short-term notes</t>
  </si>
  <si>
    <t>Current portion of long-term notes</t>
  </si>
  <si>
    <t>Accruals &amp; other payables</t>
  </si>
  <si>
    <t>Total Current Liabilities</t>
  </si>
  <si>
    <t>Long-term Liabilities</t>
  </si>
  <si>
    <t>Mortgage</t>
  </si>
  <si>
    <t>Other long-term liabilities</t>
  </si>
  <si>
    <t>Total Long-term Liabilities</t>
  </si>
  <si>
    <t>SHAREHOLDERS' EQUITY</t>
  </si>
  <si>
    <t>Capital stock</t>
  </si>
  <si>
    <t>Retained earnings</t>
  </si>
  <si>
    <t>Total Shareholders' Equity</t>
  </si>
  <si>
    <t>TOTAL LIABILITIES &amp; EQUITY</t>
  </si>
  <si>
    <t xml:space="preserve">     Pro-Forma Income Statement</t>
  </si>
  <si>
    <t xml:space="preserve">             Milwaukee Bucks</t>
  </si>
  <si>
    <t xml:space="preserve">             (all numbers in Millions of $)</t>
  </si>
  <si>
    <t>REVENUE</t>
  </si>
  <si>
    <t>Gross sales</t>
  </si>
  <si>
    <t>Less sales returns and allowances</t>
  </si>
  <si>
    <t>Net Sales</t>
  </si>
  <si>
    <t>COST OF GOODS SOLD</t>
  </si>
  <si>
    <t>Beginning inventory</t>
  </si>
  <si>
    <t>Plus goods purchased / manufactured</t>
  </si>
  <si>
    <t>Total Goods Available</t>
  </si>
  <si>
    <t>Less ending inventory</t>
  </si>
  <si>
    <t>Total Cost of Goods Sold</t>
  </si>
  <si>
    <t>Gross Income (Loss)</t>
  </si>
  <si>
    <t>OPERATING EXPENSES</t>
  </si>
  <si>
    <t>Selling</t>
  </si>
  <si>
    <t>Salaries and wages</t>
  </si>
  <si>
    <t>Commissions</t>
  </si>
  <si>
    <t>Advertising</t>
  </si>
  <si>
    <t>Depreciation</t>
  </si>
  <si>
    <t>Other</t>
  </si>
  <si>
    <t>Total Selling Expenses</t>
  </si>
  <si>
    <t>General/Administrative</t>
  </si>
  <si>
    <t>Employee benefits</t>
  </si>
  <si>
    <t>Payroll taxes</t>
  </si>
  <si>
    <t>Insurance</t>
  </si>
  <si>
    <t>Rent</t>
  </si>
  <si>
    <t>Utilities</t>
  </si>
  <si>
    <t>Depreciation &amp; amortization</t>
  </si>
  <si>
    <t>Office supplies</t>
  </si>
  <si>
    <t>Travel &amp; entertainment</t>
  </si>
  <si>
    <t>Postage</t>
  </si>
  <si>
    <t>Equipment maintenance &amp; rental</t>
  </si>
  <si>
    <t>Interest</t>
  </si>
  <si>
    <t>Furniture &amp; equipment</t>
  </si>
  <si>
    <t>Total General/Administrative Expenses</t>
  </si>
  <si>
    <t>Total Operating Expenses</t>
  </si>
  <si>
    <t>Net Income Before Taxes</t>
  </si>
  <si>
    <t>Taxes on income</t>
  </si>
  <si>
    <t>Net Income After Taxes</t>
  </si>
  <si>
    <t>Extraordinary gain or loss</t>
  </si>
  <si>
    <t>Income tax on extraordinary gain</t>
  </si>
  <si>
    <t>NET INCOME (LOSS)</t>
  </si>
  <si>
    <t xml:space="preserve">                    Fiscal Year 2017</t>
  </si>
  <si>
    <t>FY2017</t>
  </si>
  <si>
    <t>Discounted</t>
    <phoneticPr fontId="0" type="noConversion"/>
  </si>
  <si>
    <t>Index</t>
  </si>
  <si>
    <t>Season</t>
  </si>
  <si>
    <t>Cash In</t>
  </si>
  <si>
    <t>Cash Out</t>
  </si>
  <si>
    <t>Cash In-Out</t>
    <phoneticPr fontId="0" type="noConversion"/>
  </si>
  <si>
    <t>of Year</t>
  </si>
  <si>
    <t>or Event</t>
  </si>
  <si>
    <t>($ millions)</t>
    <phoneticPr fontId="0" type="noConversion"/>
  </si>
  <si>
    <t>Purchase</t>
  </si>
  <si>
    <t>2017/18</t>
  </si>
  <si>
    <t>2018/19</t>
  </si>
  <si>
    <t>2019/20</t>
  </si>
  <si>
    <t>Sale</t>
  </si>
  <si>
    <t>Discount Rate (%):</t>
  </si>
  <si>
    <t xml:space="preserve">             Net Present Value</t>
  </si>
  <si>
    <t>Probability x</t>
  </si>
  <si>
    <t>Net Present</t>
  </si>
  <si>
    <t>Value</t>
  </si>
  <si>
    <t>Probability</t>
  </si>
  <si>
    <t>Expected Value</t>
  </si>
  <si>
    <t>2020/21</t>
  </si>
  <si>
    <t>2021/22</t>
  </si>
  <si>
    <t>Outcome A: $1.25 Billion Sales Price after Five Years, No Cost Control</t>
  </si>
  <si>
    <t>Outcome B: $1.25 Billion Sales Price after Five Years, Cost Control</t>
  </si>
  <si>
    <t>Outcome A: $1.25 Billion Sale, No Cost Control</t>
  </si>
  <si>
    <t>Outcome B: $1.25 Billion Sale, Cost Control</t>
  </si>
  <si>
    <t>Outcome C: $1.75 Billion Sale, Cost Control</t>
  </si>
  <si>
    <t>Outcome C: $1.75 Billion Sales Price after Five Years, Cost 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</si>
</sst>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_)"/>
    <numFmt numFmtId="165" formatCode="0.000"/>
  </numFmts>
  <fonts count="12" x14ac:knownFonts="1">
    <font>
      <sz val="11"/>
      <color theme="1"/>
      <name val="Calibri"/>
      <family val="2"/>
      <scheme val="minor"/>
    </font>
    <font>
      <sz val="10"/>
      <name val="Arial"/>
      <family val="2"/>
    </font>
    <font>
      <b/>
      <sz val="22"/>
      <name val="Arial"/>
      <family val="2"/>
    </font>
    <font>
      <b/>
      <sz val="14"/>
      <name val="Arial"/>
      <family val="2"/>
    </font>
    <font>
      <b/>
      <sz val="10"/>
      <name val="Arial"/>
      <family val="2"/>
    </font>
    <font>
      <u/>
      <sz val="10"/>
      <color indexed="12"/>
      <name val="Arial"/>
      <family val="2"/>
    </font>
    <font>
      <sz val="10"/>
      <color indexed="81"/>
      <name val="Arial"/>
      <family val="2"/>
    </font>
    <font>
      <b/>
      <sz val="16"/>
      <color indexed="9"/>
      <name val="Arial"/>
      <family val="2"/>
    </font>
    <font>
      <sz val="10"/>
      <color indexed="9"/>
      <name val="Arial"/>
      <family val="2"/>
    </font>
    <font>
      <u/>
      <sz val="12"/>
      <color indexed="12"/>
      <name val="Arial"/>
      <family val="2"/>
    </font>
    <font>
      <i/>
      <sz val="10"/>
      <name val="Verdana"/>
      <family val="2"/>
    </font>
    <font>
      <b/>
      <i/>
      <sz val="10"/>
      <name val="Verdana"/>
      <family val="2"/>
    </font>
  </fonts>
  <fills count="10">
    <fill>
      <patternFill patternType="none"/>
    </fill>
    <fill>
      <patternFill patternType="gray125"/>
    </fill>
    <fill>
      <patternFill patternType="solid">
        <fgColor theme="0"/>
        <bgColor indexed="9"/>
      </patternFill>
    </fill>
    <fill>
      <patternFill patternType="solid">
        <fgColor indexed="9"/>
        <bgColor indexed="26"/>
      </patternFill>
    </fill>
    <fill>
      <patternFill patternType="solid">
        <fgColor indexed="9"/>
        <bgColor indexed="9"/>
      </patternFill>
    </fill>
    <fill>
      <patternFill patternType="solid">
        <fgColor theme="0" tint="-4.9989318521683403E-2"/>
        <bgColor indexed="9"/>
      </patternFill>
    </fill>
    <fill>
      <patternFill patternType="solid">
        <fgColor theme="0"/>
        <bgColor indexed="26"/>
      </patternFill>
    </fill>
    <fill>
      <patternFill patternType="solid">
        <fgColor indexed="18"/>
        <bgColor indexed="9"/>
      </patternFill>
    </fill>
    <fill>
      <patternFill patternType="solid">
        <fgColor indexed="47"/>
        <bgColor indexed="9"/>
      </patternFill>
    </fill>
    <fill>
      <patternFill patternType="solid">
        <fgColor indexed="47"/>
        <bgColor indexed="26"/>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medium">
        <color indexed="64"/>
      </left>
      <right style="medium">
        <color indexed="64"/>
      </right>
      <top style="medium">
        <color indexed="64"/>
      </top>
      <bottom style="medium">
        <color indexed="64"/>
      </bottom>
      <diagonal/>
    </border>
    <border>
      <left/>
      <right/>
      <top/>
      <bottom style="thin">
        <color indexed="8"/>
      </bottom>
      <diagonal/>
    </border>
    <border>
      <left/>
      <right/>
      <top/>
      <bottom style="double">
        <color indexed="8"/>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59">
    <xf numFmtId="0" fontId="0" fillId="0" borderId="0" xfId="0"/>
    <xf numFmtId="0" fontId="1" fillId="0" borderId="0" xfId="0" applyFont="1" applyProtection="1"/>
    <xf numFmtId="0" fontId="1" fillId="4" borderId="0" xfId="0" applyFont="1" applyFill="1" applyProtection="1"/>
    <xf numFmtId="164" fontId="4" fillId="6" borderId="1" xfId="0" applyNumberFormat="1" applyFont="1" applyFill="1" applyBorder="1" applyAlignment="1" applyProtection="1">
      <alignment horizontal="center" vertical="center"/>
      <protection locked="0"/>
    </xf>
    <xf numFmtId="0" fontId="4" fillId="4" borderId="0" xfId="0" applyFont="1" applyFill="1" applyProtection="1"/>
    <xf numFmtId="0" fontId="1" fillId="4" borderId="1" xfId="0" applyFont="1" applyFill="1" applyBorder="1" applyAlignment="1" applyProtection="1">
      <alignment horizontal="left"/>
    </xf>
    <xf numFmtId="6" fontId="1" fillId="3" borderId="1" xfId="0" applyNumberFormat="1" applyFont="1" applyFill="1" applyBorder="1" applyAlignment="1" applyProtection="1">
      <alignment horizontal="left"/>
      <protection locked="0"/>
    </xf>
    <xf numFmtId="6" fontId="1" fillId="3" borderId="2" xfId="0" applyNumberFormat="1" applyFont="1" applyFill="1" applyBorder="1" applyAlignment="1" applyProtection="1">
      <alignment horizontal="left"/>
      <protection locked="0"/>
    </xf>
    <xf numFmtId="6" fontId="1" fillId="2" borderId="5" xfId="0" applyNumberFormat="1" applyFont="1" applyFill="1" applyBorder="1" applyAlignment="1" applyProtection="1">
      <alignment horizontal="left" vertical="center"/>
    </xf>
    <xf numFmtId="0" fontId="1" fillId="4" borderId="0" xfId="0" applyFont="1" applyFill="1" applyAlignment="1" applyProtection="1">
      <alignment horizontal="left"/>
    </xf>
    <xf numFmtId="0" fontId="1" fillId="2" borderId="0" xfId="0" applyFont="1" applyFill="1" applyAlignment="1" applyProtection="1">
      <alignment horizontal="left"/>
    </xf>
    <xf numFmtId="6" fontId="1" fillId="2" borderId="2" xfId="0" applyNumberFormat="1" applyFont="1" applyFill="1" applyBorder="1" applyAlignment="1" applyProtection="1">
      <alignment horizontal="left" vertical="center"/>
    </xf>
    <xf numFmtId="6" fontId="1" fillId="4" borderId="1" xfId="0" applyNumberFormat="1" applyFont="1" applyFill="1" applyBorder="1" applyAlignment="1" applyProtection="1">
      <alignment horizontal="left"/>
    </xf>
    <xf numFmtId="0" fontId="7" fillId="7" borderId="0" xfId="0" applyFont="1" applyFill="1" applyAlignment="1" applyProtection="1">
      <alignment horizontal="left"/>
    </xf>
    <xf numFmtId="0" fontId="8" fillId="7" borderId="0" xfId="0" applyFont="1" applyFill="1" applyAlignment="1" applyProtection="1">
      <alignment horizontal="centerContinuous"/>
    </xf>
    <xf numFmtId="0" fontId="3" fillId="3" borderId="0" xfId="0" applyFont="1" applyFill="1" applyAlignment="1" applyProtection="1">
      <alignment horizontal="left"/>
      <protection locked="0"/>
    </xf>
    <xf numFmtId="0" fontId="1" fillId="4" borderId="0" xfId="0" applyFont="1" applyFill="1" applyAlignment="1" applyProtection="1">
      <alignment horizontal="centerContinuous"/>
    </xf>
    <xf numFmtId="0" fontId="1" fillId="3" borderId="0" xfId="0" applyFont="1" applyFill="1" applyAlignment="1" applyProtection="1">
      <alignment horizontal="left"/>
      <protection locked="0"/>
    </xf>
    <xf numFmtId="0" fontId="4" fillId="8" borderId="0" xfId="0" applyFont="1" applyFill="1" applyAlignment="1" applyProtection="1">
      <alignment vertical="center"/>
    </xf>
    <xf numFmtId="0" fontId="1" fillId="8" borderId="0" xfId="0" applyFont="1" applyFill="1" applyProtection="1"/>
    <xf numFmtId="164" fontId="1" fillId="9" borderId="0" xfId="0" applyNumberFormat="1" applyFont="1" applyFill="1" applyAlignment="1" applyProtection="1">
      <alignment vertical="center"/>
      <protection locked="0"/>
    </xf>
    <xf numFmtId="6" fontId="1" fillId="3" borderId="0" xfId="0" applyNumberFormat="1" applyFont="1" applyFill="1" applyProtection="1">
      <protection locked="0"/>
    </xf>
    <xf numFmtId="38" fontId="1" fillId="3" borderId="6" xfId="0" applyNumberFormat="1" applyFont="1" applyFill="1" applyBorder="1" applyProtection="1">
      <protection locked="0"/>
    </xf>
    <xf numFmtId="6" fontId="1" fillId="8" borderId="0" xfId="0" applyNumberFormat="1" applyFont="1" applyFill="1" applyProtection="1"/>
    <xf numFmtId="6" fontId="1" fillId="4" borderId="0" xfId="0" applyNumberFormat="1" applyFont="1" applyFill="1" applyProtection="1"/>
    <xf numFmtId="6" fontId="1" fillId="8" borderId="6" xfId="0" applyNumberFormat="1" applyFont="1" applyFill="1" applyBorder="1" applyProtection="1"/>
    <xf numFmtId="38" fontId="1" fillId="3" borderId="0" xfId="0" applyNumberFormat="1" applyFont="1" applyFill="1" applyProtection="1">
      <protection locked="0"/>
    </xf>
    <xf numFmtId="0" fontId="1" fillId="3" borderId="0" xfId="0" applyFont="1" applyFill="1" applyProtection="1">
      <protection locked="0"/>
    </xf>
    <xf numFmtId="6" fontId="1" fillId="8" borderId="7" xfId="0" applyNumberFormat="1" applyFont="1" applyFill="1" applyBorder="1" applyAlignment="1" applyProtection="1">
      <alignment vertical="center"/>
    </xf>
    <xf numFmtId="0" fontId="10" fillId="0" borderId="0" xfId="0" applyFont="1" applyAlignment="1">
      <alignment horizontal="left"/>
    </xf>
    <xf numFmtId="0" fontId="10" fillId="0" borderId="0" xfId="0" applyFont="1" applyAlignment="1">
      <alignment horizontal="center"/>
    </xf>
    <xf numFmtId="0" fontId="10" fillId="0" borderId="0" xfId="0" applyFont="1"/>
    <xf numFmtId="165" fontId="0" fillId="0" borderId="0" xfId="0" applyNumberFormat="1"/>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right"/>
    </xf>
    <xf numFmtId="0" fontId="0" fillId="0" borderId="8" xfId="0" applyBorder="1" applyAlignment="1">
      <alignment horizontal="center"/>
    </xf>
    <xf numFmtId="0" fontId="0" fillId="0" borderId="8" xfId="0" applyBorder="1" applyAlignment="1">
      <alignment horizontal="right"/>
    </xf>
    <xf numFmtId="165" fontId="0" fillId="0" borderId="8" xfId="0" applyNumberFormat="1" applyBorder="1" applyAlignment="1">
      <alignment horizontal="right"/>
    </xf>
    <xf numFmtId="3" fontId="0" fillId="0" borderId="0" xfId="0" applyNumberFormat="1"/>
    <xf numFmtId="0" fontId="0" fillId="0" borderId="8" xfId="0" applyBorder="1"/>
    <xf numFmtId="165" fontId="0" fillId="0" borderId="8" xfId="0" applyNumberFormat="1" applyBorder="1"/>
    <xf numFmtId="0" fontId="0" fillId="0" borderId="0" xfId="0" applyAlignment="1">
      <alignment horizontal="left"/>
    </xf>
    <xf numFmtId="165" fontId="10" fillId="0" borderId="0" xfId="0" applyNumberFormat="1" applyFont="1"/>
    <xf numFmtId="0" fontId="11" fillId="0" borderId="0" xfId="0" applyFont="1" applyAlignment="1">
      <alignment horizontal="center"/>
    </xf>
    <xf numFmtId="0" fontId="11" fillId="0" borderId="0" xfId="0" applyFont="1"/>
    <xf numFmtId="2" fontId="0" fillId="0" borderId="0" xfId="0" applyNumberFormat="1"/>
    <xf numFmtId="0" fontId="4" fillId="2" borderId="0" xfId="0" applyFont="1" applyFill="1" applyAlignment="1" applyProtection="1">
      <alignment horizontal="left" vertical="center"/>
    </xf>
    <xf numFmtId="0" fontId="4" fillId="2" borderId="3" xfId="0" applyFont="1" applyFill="1" applyBorder="1" applyAlignment="1" applyProtection="1">
      <alignment horizontal="left" vertical="center"/>
    </xf>
    <xf numFmtId="0" fontId="4" fillId="2" borderId="4" xfId="0" applyFont="1" applyFill="1" applyBorder="1" applyAlignment="1" applyProtection="1">
      <alignment horizontal="left" vertical="center"/>
    </xf>
    <xf numFmtId="0" fontId="5" fillId="0" borderId="0" xfId="1" applyFont="1" applyAlignment="1" applyProtection="1">
      <alignment horizontal="center"/>
    </xf>
    <xf numFmtId="0" fontId="5" fillId="0" borderId="0" xfId="1" applyAlignment="1" applyProtection="1">
      <alignment horizontal="center"/>
    </xf>
    <xf numFmtId="0" fontId="4" fillId="5" borderId="0" xfId="0" applyFont="1" applyFill="1" applyAlignment="1" applyProtection="1">
      <alignment horizontal="left"/>
    </xf>
    <xf numFmtId="0" fontId="4" fillId="5" borderId="0" xfId="0" applyFont="1" applyFill="1" applyAlignment="1" applyProtection="1">
      <alignment horizontal="left" vertical="center"/>
    </xf>
    <xf numFmtId="0" fontId="2" fillId="2" borderId="0" xfId="0" applyFont="1" applyFill="1" applyAlignment="1" applyProtection="1">
      <alignment horizontal="left"/>
    </xf>
    <xf numFmtId="0" fontId="3" fillId="3" borderId="0" xfId="0" applyFont="1" applyFill="1" applyAlignment="1" applyProtection="1">
      <alignment horizontal="left"/>
      <protection locked="0"/>
    </xf>
    <xf numFmtId="0" fontId="1" fillId="3" borderId="0" xfId="0" applyFont="1" applyFill="1" applyAlignment="1" applyProtection="1">
      <alignment horizontal="left"/>
      <protection locked="0"/>
    </xf>
    <xf numFmtId="0" fontId="1" fillId="4" borderId="0" xfId="0" applyFont="1" applyFill="1" applyAlignment="1" applyProtection="1">
      <alignment horizontal="left"/>
    </xf>
    <xf numFmtId="0" fontId="9" fillId="0" borderId="0" xfId="1" applyFont="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D45"/>
  <sheetViews>
    <sheetView workbookViewId="0">
      <selection activeCell="D36" sqref="D36"/>
    </sheetView>
  </sheetViews>
  <sheetFormatPr defaultRowHeight="15" x14ac:dyDescent="0.25"/>
  <cols>
    <col min="1" max="1" width="1.7109375" style="1" customWidth="1"/>
    <col min="2" max="2" width="3.42578125" style="1" customWidth="1"/>
    <col min="3" max="3" width="23.85546875" style="1" customWidth="1"/>
    <col min="4" max="4" width="26.7109375" style="1" customWidth="1"/>
  </cols>
  <sheetData>
    <row r="3" spans="2:4" ht="27.75" x14ac:dyDescent="0.4">
      <c r="B3" s="54" t="s">
        <v>0</v>
      </c>
      <c r="C3" s="54"/>
      <c r="D3" s="54"/>
    </row>
    <row r="4" spans="2:4" ht="18" x14ac:dyDescent="0.25">
      <c r="B4" s="55" t="s">
        <v>1</v>
      </c>
      <c r="C4" s="55"/>
      <c r="D4" s="55"/>
    </row>
    <row r="5" spans="2:4" x14ac:dyDescent="0.25">
      <c r="B5" s="56" t="s">
        <v>2</v>
      </c>
      <c r="C5" s="56"/>
      <c r="D5" s="56"/>
    </row>
    <row r="6" spans="2:4" x14ac:dyDescent="0.25">
      <c r="B6" s="57" t="s">
        <v>3</v>
      </c>
      <c r="C6" s="57"/>
      <c r="D6" s="57"/>
    </row>
    <row r="7" spans="2:4" x14ac:dyDescent="0.25">
      <c r="C7" s="2"/>
      <c r="D7" s="2"/>
    </row>
    <row r="8" spans="2:4" x14ac:dyDescent="0.25">
      <c r="B8" s="53" t="s">
        <v>4</v>
      </c>
      <c r="C8" s="53"/>
      <c r="D8" s="3" t="s">
        <v>5</v>
      </c>
    </row>
    <row r="9" spans="2:4" x14ac:dyDescent="0.25">
      <c r="B9" s="4" t="s">
        <v>6</v>
      </c>
      <c r="C9" s="2"/>
      <c r="D9" s="5"/>
    </row>
    <row r="10" spans="2:4" x14ac:dyDescent="0.25">
      <c r="B10" s="2" t="s">
        <v>7</v>
      </c>
      <c r="C10" s="2"/>
      <c r="D10" s="6">
        <v>12</v>
      </c>
    </row>
    <row r="11" spans="2:4" x14ac:dyDescent="0.25">
      <c r="B11" s="2" t="s">
        <v>8</v>
      </c>
      <c r="C11" s="2"/>
      <c r="D11" s="6">
        <v>254</v>
      </c>
    </row>
    <row r="12" spans="2:4" x14ac:dyDescent="0.25">
      <c r="B12" s="2" t="s">
        <v>9</v>
      </c>
      <c r="C12" s="2"/>
      <c r="D12" s="6" t="s">
        <v>10</v>
      </c>
    </row>
    <row r="13" spans="2:4" x14ac:dyDescent="0.25">
      <c r="B13" s="2" t="s">
        <v>11</v>
      </c>
      <c r="C13" s="2"/>
      <c r="D13" s="6">
        <v>12</v>
      </c>
    </row>
    <row r="14" spans="2:4" ht="15.75" thickBot="1" x14ac:dyDescent="0.3">
      <c r="B14" s="2" t="s">
        <v>12</v>
      </c>
      <c r="C14" s="2"/>
      <c r="D14" s="7" t="s">
        <v>10</v>
      </c>
    </row>
    <row r="15" spans="2:4" ht="15.75" thickBot="1" x14ac:dyDescent="0.3">
      <c r="B15" s="48" t="s">
        <v>13</v>
      </c>
      <c r="C15" s="49"/>
      <c r="D15" s="8">
        <f>IF(SUM(D10:D14),SUM(D10:D14),"")</f>
        <v>278</v>
      </c>
    </row>
    <row r="16" spans="2:4" x14ac:dyDescent="0.25">
      <c r="B16" s="2"/>
      <c r="C16" s="2"/>
      <c r="D16" s="9"/>
    </row>
    <row r="17" spans="2:4" x14ac:dyDescent="0.25">
      <c r="B17" s="52" t="s">
        <v>14</v>
      </c>
      <c r="C17" s="52"/>
      <c r="D17" s="10"/>
    </row>
    <row r="18" spans="2:4" x14ac:dyDescent="0.25">
      <c r="B18" s="2" t="s">
        <v>15</v>
      </c>
      <c r="C18" s="2"/>
      <c r="D18" s="6">
        <v>42</v>
      </c>
    </row>
    <row r="19" spans="2:4" x14ac:dyDescent="0.25">
      <c r="B19" s="2" t="s">
        <v>16</v>
      </c>
      <c r="C19" s="2"/>
      <c r="D19" s="6">
        <v>130</v>
      </c>
    </row>
    <row r="20" spans="2:4" x14ac:dyDescent="0.25">
      <c r="B20" s="2" t="s">
        <v>17</v>
      </c>
      <c r="C20" s="2"/>
      <c r="D20" s="6">
        <v>335</v>
      </c>
    </row>
    <row r="21" spans="2:4" x14ac:dyDescent="0.25">
      <c r="B21" s="2" t="s">
        <v>18</v>
      </c>
      <c r="C21" s="2"/>
      <c r="D21" s="6" t="s">
        <v>10</v>
      </c>
    </row>
    <row r="22" spans="2:4" x14ac:dyDescent="0.25">
      <c r="B22" s="2" t="s">
        <v>19</v>
      </c>
      <c r="C22" s="2"/>
      <c r="D22" s="6" t="s">
        <v>10</v>
      </c>
    </row>
    <row r="23" spans="2:4" ht="15.75" thickBot="1" x14ac:dyDescent="0.3">
      <c r="B23" s="47" t="s">
        <v>20</v>
      </c>
      <c r="C23" s="47"/>
      <c r="D23" s="11">
        <f>IF(SUM(D18:D22),SUM(D18:D22),"")</f>
        <v>507</v>
      </c>
    </row>
    <row r="24" spans="2:4" ht="15.75" thickBot="1" x14ac:dyDescent="0.3">
      <c r="B24" s="48" t="s">
        <v>21</v>
      </c>
      <c r="C24" s="49"/>
      <c r="D24" s="8">
        <f>IF(OR(SUM(D15)&lt;&gt;0,SUM(D23)),SUM(D15)+SUM(D23),"")</f>
        <v>785</v>
      </c>
    </row>
    <row r="25" spans="2:4" x14ac:dyDescent="0.25">
      <c r="B25" s="2"/>
      <c r="C25" s="2"/>
      <c r="D25" s="9"/>
    </row>
    <row r="26" spans="2:4" x14ac:dyDescent="0.25">
      <c r="B26" s="53" t="s">
        <v>22</v>
      </c>
      <c r="C26" s="53"/>
      <c r="D26" s="10"/>
    </row>
    <row r="27" spans="2:4" x14ac:dyDescent="0.25">
      <c r="B27" s="4" t="s">
        <v>23</v>
      </c>
      <c r="C27" s="2"/>
      <c r="D27" s="9"/>
    </row>
    <row r="28" spans="2:4" x14ac:dyDescent="0.25">
      <c r="B28" s="2" t="s">
        <v>24</v>
      </c>
      <c r="C28" s="2"/>
      <c r="D28" s="6">
        <v>210</v>
      </c>
    </row>
    <row r="29" spans="2:4" x14ac:dyDescent="0.25">
      <c r="B29" s="2" t="s">
        <v>25</v>
      </c>
      <c r="C29" s="2"/>
      <c r="D29" s="6">
        <v>24</v>
      </c>
    </row>
    <row r="30" spans="2:4" x14ac:dyDescent="0.25">
      <c r="B30" s="2" t="s">
        <v>26</v>
      </c>
      <c r="C30" s="2"/>
      <c r="D30" s="6" t="s">
        <v>10</v>
      </c>
    </row>
    <row r="31" spans="2:4" ht="15.75" thickBot="1" x14ac:dyDescent="0.3">
      <c r="B31" s="2" t="s">
        <v>27</v>
      </c>
      <c r="C31" s="2"/>
      <c r="D31" s="7" t="s">
        <v>10</v>
      </c>
    </row>
    <row r="32" spans="2:4" ht="15.75" thickBot="1" x14ac:dyDescent="0.3">
      <c r="B32" s="48" t="s">
        <v>28</v>
      </c>
      <c r="C32" s="49"/>
      <c r="D32" s="8">
        <f>IF(SUM(D28:D31),SUM(D28:D31),"")</f>
        <v>234</v>
      </c>
    </row>
    <row r="33" spans="2:4" x14ac:dyDescent="0.25">
      <c r="B33" s="2"/>
      <c r="C33" s="2"/>
      <c r="D33" s="9"/>
    </row>
    <row r="34" spans="2:4" x14ac:dyDescent="0.25">
      <c r="B34" s="4" t="s">
        <v>29</v>
      </c>
      <c r="C34" s="2"/>
      <c r="D34" s="9"/>
    </row>
    <row r="35" spans="2:4" x14ac:dyDescent="0.25">
      <c r="B35" s="2" t="s">
        <v>30</v>
      </c>
      <c r="C35" s="2"/>
      <c r="D35" s="6">
        <v>20</v>
      </c>
    </row>
    <row r="36" spans="2:4" ht="15.75" thickBot="1" x14ac:dyDescent="0.3">
      <c r="B36" s="2" t="s">
        <v>31</v>
      </c>
      <c r="C36" s="2"/>
      <c r="D36" s="7">
        <v>151</v>
      </c>
    </row>
    <row r="37" spans="2:4" ht="15.75" thickBot="1" x14ac:dyDescent="0.3">
      <c r="B37" s="53" t="s">
        <v>32</v>
      </c>
      <c r="C37" s="53"/>
      <c r="D37" s="8">
        <f>IF(SUM(D35:D36),SUM(D35:D36),"")</f>
        <v>171</v>
      </c>
    </row>
    <row r="38" spans="2:4" x14ac:dyDescent="0.25">
      <c r="B38" s="2"/>
      <c r="C38" s="2"/>
      <c r="D38" s="9"/>
    </row>
    <row r="39" spans="2:4" x14ac:dyDescent="0.25">
      <c r="B39" s="4" t="s">
        <v>33</v>
      </c>
      <c r="C39" s="2"/>
      <c r="D39" s="9"/>
    </row>
    <row r="40" spans="2:4" x14ac:dyDescent="0.25">
      <c r="B40" s="2" t="s">
        <v>34</v>
      </c>
      <c r="C40" s="2"/>
      <c r="D40" s="6">
        <v>300</v>
      </c>
    </row>
    <row r="41" spans="2:4" x14ac:dyDescent="0.25">
      <c r="B41" s="2" t="s">
        <v>35</v>
      </c>
      <c r="C41" s="2"/>
      <c r="D41" s="12">
        <f>IF(OR(OR(OR(SUM(D24)&lt;&gt;0,SUM(D40)),SUM(D37)),SUM(D32)),SUM(D24)-SUM(D40)-SUM(D37)-SUM(D32),"")</f>
        <v>80</v>
      </c>
    </row>
    <row r="42" spans="2:4" ht="15.75" thickBot="1" x14ac:dyDescent="0.3">
      <c r="B42" s="47" t="s">
        <v>36</v>
      </c>
      <c r="C42" s="47"/>
      <c r="D42" s="11">
        <f>IF(SUM(D40:D41),SUM(D40:D41),"")</f>
        <v>380</v>
      </c>
    </row>
    <row r="43" spans="2:4" ht="15.75" thickBot="1" x14ac:dyDescent="0.3">
      <c r="B43" s="48" t="s">
        <v>37</v>
      </c>
      <c r="C43" s="49"/>
      <c r="D43" s="8">
        <f>IF(OR(OR(SUM(D32)&lt;&gt;0,SUM(D37)),SUM(D42)),SUM(D32)+SUM(D37)+SUM(D42),"")</f>
        <v>785</v>
      </c>
    </row>
    <row r="45" spans="2:4" x14ac:dyDescent="0.25">
      <c r="B45" s="50"/>
      <c r="C45" s="51"/>
      <c r="D45" s="51"/>
    </row>
  </sheetData>
  <mergeCells count="15">
    <mergeCell ref="B15:C15"/>
    <mergeCell ref="B3:D3"/>
    <mergeCell ref="B4:D4"/>
    <mergeCell ref="B5:D5"/>
    <mergeCell ref="B6:D6"/>
    <mergeCell ref="B8:C8"/>
    <mergeCell ref="B42:C42"/>
    <mergeCell ref="B43:C43"/>
    <mergeCell ref="B45:D45"/>
    <mergeCell ref="B17:C17"/>
    <mergeCell ref="B23:C23"/>
    <mergeCell ref="B24:C24"/>
    <mergeCell ref="B26:C26"/>
    <mergeCell ref="B32:C32"/>
    <mergeCell ref="B37:C3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1"/>
  <sheetViews>
    <sheetView topLeftCell="A21" workbookViewId="0">
      <selection activeCell="D10" sqref="D10"/>
    </sheetView>
  </sheetViews>
  <sheetFormatPr defaultRowHeight="12.75" x14ac:dyDescent="0.2"/>
  <cols>
    <col min="1" max="1" width="10.5703125" style="1" customWidth="1"/>
    <col min="2" max="2" width="4.140625" style="1" customWidth="1"/>
    <col min="3" max="3" width="35.85546875" style="1" customWidth="1"/>
    <col min="4" max="4" width="14.28515625" style="1" customWidth="1"/>
    <col min="5" max="5" width="4.7109375" style="1" customWidth="1"/>
    <col min="6" max="253" width="9.140625" style="1"/>
    <col min="254" max="254" width="1.7109375" style="1" customWidth="1"/>
    <col min="255" max="255" width="3.42578125" style="1" customWidth="1"/>
    <col min="256" max="256" width="35.85546875" style="1" customWidth="1"/>
    <col min="257" max="257" width="14.28515625" style="1" customWidth="1"/>
    <col min="258" max="260" width="15.5703125" style="1" customWidth="1"/>
    <col min="261" max="261" width="4.7109375" style="1" customWidth="1"/>
    <col min="262" max="509" width="9.140625" style="1"/>
    <col min="510" max="510" width="1.7109375" style="1" customWidth="1"/>
    <col min="511" max="511" width="3.42578125" style="1" customWidth="1"/>
    <col min="512" max="512" width="35.85546875" style="1" customWidth="1"/>
    <col min="513" max="513" width="14.28515625" style="1" customWidth="1"/>
    <col min="514" max="516" width="15.5703125" style="1" customWidth="1"/>
    <col min="517" max="517" width="4.7109375" style="1" customWidth="1"/>
    <col min="518" max="765" width="9.140625" style="1"/>
    <col min="766" max="766" width="1.7109375" style="1" customWidth="1"/>
    <col min="767" max="767" width="3.42578125" style="1" customWidth="1"/>
    <col min="768" max="768" width="35.85546875" style="1" customWidth="1"/>
    <col min="769" max="769" width="14.28515625" style="1" customWidth="1"/>
    <col min="770" max="772" width="15.5703125" style="1" customWidth="1"/>
    <col min="773" max="773" width="4.7109375" style="1" customWidth="1"/>
    <col min="774" max="1021" width="9.140625" style="1"/>
    <col min="1022" max="1022" width="1.7109375" style="1" customWidth="1"/>
    <col min="1023" max="1023" width="3.42578125" style="1" customWidth="1"/>
    <col min="1024" max="1024" width="35.85546875" style="1" customWidth="1"/>
    <col min="1025" max="1025" width="14.28515625" style="1" customWidth="1"/>
    <col min="1026" max="1028" width="15.5703125" style="1" customWidth="1"/>
    <col min="1029" max="1029" width="4.7109375" style="1" customWidth="1"/>
    <col min="1030" max="1277" width="9.140625" style="1"/>
    <col min="1278" max="1278" width="1.7109375" style="1" customWidth="1"/>
    <col min="1279" max="1279" width="3.42578125" style="1" customWidth="1"/>
    <col min="1280" max="1280" width="35.85546875" style="1" customWidth="1"/>
    <col min="1281" max="1281" width="14.28515625" style="1" customWidth="1"/>
    <col min="1282" max="1284" width="15.5703125" style="1" customWidth="1"/>
    <col min="1285" max="1285" width="4.7109375" style="1" customWidth="1"/>
    <col min="1286" max="1533" width="9.140625" style="1"/>
    <col min="1534" max="1534" width="1.7109375" style="1" customWidth="1"/>
    <col min="1535" max="1535" width="3.42578125" style="1" customWidth="1"/>
    <col min="1536" max="1536" width="35.85546875" style="1" customWidth="1"/>
    <col min="1537" max="1537" width="14.28515625" style="1" customWidth="1"/>
    <col min="1538" max="1540" width="15.5703125" style="1" customWidth="1"/>
    <col min="1541" max="1541" width="4.7109375" style="1" customWidth="1"/>
    <col min="1542" max="1789" width="9.140625" style="1"/>
    <col min="1790" max="1790" width="1.7109375" style="1" customWidth="1"/>
    <col min="1791" max="1791" width="3.42578125" style="1" customWidth="1"/>
    <col min="1792" max="1792" width="35.85546875" style="1" customWidth="1"/>
    <col min="1793" max="1793" width="14.28515625" style="1" customWidth="1"/>
    <col min="1794" max="1796" width="15.5703125" style="1" customWidth="1"/>
    <col min="1797" max="1797" width="4.7109375" style="1" customWidth="1"/>
    <col min="1798" max="2045" width="9.140625" style="1"/>
    <col min="2046" max="2046" width="1.7109375" style="1" customWidth="1"/>
    <col min="2047" max="2047" width="3.42578125" style="1" customWidth="1"/>
    <col min="2048" max="2048" width="35.85546875" style="1" customWidth="1"/>
    <col min="2049" max="2049" width="14.28515625" style="1" customWidth="1"/>
    <col min="2050" max="2052" width="15.5703125" style="1" customWidth="1"/>
    <col min="2053" max="2053" width="4.7109375" style="1" customWidth="1"/>
    <col min="2054" max="2301" width="9.140625" style="1"/>
    <col min="2302" max="2302" width="1.7109375" style="1" customWidth="1"/>
    <col min="2303" max="2303" width="3.42578125" style="1" customWidth="1"/>
    <col min="2304" max="2304" width="35.85546875" style="1" customWidth="1"/>
    <col min="2305" max="2305" width="14.28515625" style="1" customWidth="1"/>
    <col min="2306" max="2308" width="15.5703125" style="1" customWidth="1"/>
    <col min="2309" max="2309" width="4.7109375" style="1" customWidth="1"/>
    <col min="2310" max="2557" width="9.140625" style="1"/>
    <col min="2558" max="2558" width="1.7109375" style="1" customWidth="1"/>
    <col min="2559" max="2559" width="3.42578125" style="1" customWidth="1"/>
    <col min="2560" max="2560" width="35.85546875" style="1" customWidth="1"/>
    <col min="2561" max="2561" width="14.28515625" style="1" customWidth="1"/>
    <col min="2562" max="2564" width="15.5703125" style="1" customWidth="1"/>
    <col min="2565" max="2565" width="4.7109375" style="1" customWidth="1"/>
    <col min="2566" max="2813" width="9.140625" style="1"/>
    <col min="2814" max="2814" width="1.7109375" style="1" customWidth="1"/>
    <col min="2815" max="2815" width="3.42578125" style="1" customWidth="1"/>
    <col min="2816" max="2816" width="35.85546875" style="1" customWidth="1"/>
    <col min="2817" max="2817" width="14.28515625" style="1" customWidth="1"/>
    <col min="2818" max="2820" width="15.5703125" style="1" customWidth="1"/>
    <col min="2821" max="2821" width="4.7109375" style="1" customWidth="1"/>
    <col min="2822" max="3069" width="9.140625" style="1"/>
    <col min="3070" max="3070" width="1.7109375" style="1" customWidth="1"/>
    <col min="3071" max="3071" width="3.42578125" style="1" customWidth="1"/>
    <col min="3072" max="3072" width="35.85546875" style="1" customWidth="1"/>
    <col min="3073" max="3073" width="14.28515625" style="1" customWidth="1"/>
    <col min="3074" max="3076" width="15.5703125" style="1" customWidth="1"/>
    <col min="3077" max="3077" width="4.7109375" style="1" customWidth="1"/>
    <col min="3078" max="3325" width="9.140625" style="1"/>
    <col min="3326" max="3326" width="1.7109375" style="1" customWidth="1"/>
    <col min="3327" max="3327" width="3.42578125" style="1" customWidth="1"/>
    <col min="3328" max="3328" width="35.85546875" style="1" customWidth="1"/>
    <col min="3329" max="3329" width="14.28515625" style="1" customWidth="1"/>
    <col min="3330" max="3332" width="15.5703125" style="1" customWidth="1"/>
    <col min="3333" max="3333" width="4.7109375" style="1" customWidth="1"/>
    <col min="3334" max="3581" width="9.140625" style="1"/>
    <col min="3582" max="3582" width="1.7109375" style="1" customWidth="1"/>
    <col min="3583" max="3583" width="3.42578125" style="1" customWidth="1"/>
    <col min="3584" max="3584" width="35.85546875" style="1" customWidth="1"/>
    <col min="3585" max="3585" width="14.28515625" style="1" customWidth="1"/>
    <col min="3586" max="3588" width="15.5703125" style="1" customWidth="1"/>
    <col min="3589" max="3589" width="4.7109375" style="1" customWidth="1"/>
    <col min="3590" max="3837" width="9.140625" style="1"/>
    <col min="3838" max="3838" width="1.7109375" style="1" customWidth="1"/>
    <col min="3839" max="3839" width="3.42578125" style="1" customWidth="1"/>
    <col min="3840" max="3840" width="35.85546875" style="1" customWidth="1"/>
    <col min="3841" max="3841" width="14.28515625" style="1" customWidth="1"/>
    <col min="3842" max="3844" width="15.5703125" style="1" customWidth="1"/>
    <col min="3845" max="3845" width="4.7109375" style="1" customWidth="1"/>
    <col min="3846" max="4093" width="9.140625" style="1"/>
    <col min="4094" max="4094" width="1.7109375" style="1" customWidth="1"/>
    <col min="4095" max="4095" width="3.42578125" style="1" customWidth="1"/>
    <col min="4096" max="4096" width="35.85546875" style="1" customWidth="1"/>
    <col min="4097" max="4097" width="14.28515625" style="1" customWidth="1"/>
    <col min="4098" max="4100" width="15.5703125" style="1" customWidth="1"/>
    <col min="4101" max="4101" width="4.7109375" style="1" customWidth="1"/>
    <col min="4102" max="4349" width="9.140625" style="1"/>
    <col min="4350" max="4350" width="1.7109375" style="1" customWidth="1"/>
    <col min="4351" max="4351" width="3.42578125" style="1" customWidth="1"/>
    <col min="4352" max="4352" width="35.85546875" style="1" customWidth="1"/>
    <col min="4353" max="4353" width="14.28515625" style="1" customWidth="1"/>
    <col min="4354" max="4356" width="15.5703125" style="1" customWidth="1"/>
    <col min="4357" max="4357" width="4.7109375" style="1" customWidth="1"/>
    <col min="4358" max="4605" width="9.140625" style="1"/>
    <col min="4606" max="4606" width="1.7109375" style="1" customWidth="1"/>
    <col min="4607" max="4607" width="3.42578125" style="1" customWidth="1"/>
    <col min="4608" max="4608" width="35.85546875" style="1" customWidth="1"/>
    <col min="4609" max="4609" width="14.28515625" style="1" customWidth="1"/>
    <col min="4610" max="4612" width="15.5703125" style="1" customWidth="1"/>
    <col min="4613" max="4613" width="4.7109375" style="1" customWidth="1"/>
    <col min="4614" max="4861" width="9.140625" style="1"/>
    <col min="4862" max="4862" width="1.7109375" style="1" customWidth="1"/>
    <col min="4863" max="4863" width="3.42578125" style="1" customWidth="1"/>
    <col min="4864" max="4864" width="35.85546875" style="1" customWidth="1"/>
    <col min="4865" max="4865" width="14.28515625" style="1" customWidth="1"/>
    <col min="4866" max="4868" width="15.5703125" style="1" customWidth="1"/>
    <col min="4869" max="4869" width="4.7109375" style="1" customWidth="1"/>
    <col min="4870" max="5117" width="9.140625" style="1"/>
    <col min="5118" max="5118" width="1.7109375" style="1" customWidth="1"/>
    <col min="5119" max="5119" width="3.42578125" style="1" customWidth="1"/>
    <col min="5120" max="5120" width="35.85546875" style="1" customWidth="1"/>
    <col min="5121" max="5121" width="14.28515625" style="1" customWidth="1"/>
    <col min="5122" max="5124" width="15.5703125" style="1" customWidth="1"/>
    <col min="5125" max="5125" width="4.7109375" style="1" customWidth="1"/>
    <col min="5126" max="5373" width="9.140625" style="1"/>
    <col min="5374" max="5374" width="1.7109375" style="1" customWidth="1"/>
    <col min="5375" max="5375" width="3.42578125" style="1" customWidth="1"/>
    <col min="5376" max="5376" width="35.85546875" style="1" customWidth="1"/>
    <col min="5377" max="5377" width="14.28515625" style="1" customWidth="1"/>
    <col min="5378" max="5380" width="15.5703125" style="1" customWidth="1"/>
    <col min="5381" max="5381" width="4.7109375" style="1" customWidth="1"/>
    <col min="5382" max="5629" width="9.140625" style="1"/>
    <col min="5630" max="5630" width="1.7109375" style="1" customWidth="1"/>
    <col min="5631" max="5631" width="3.42578125" style="1" customWidth="1"/>
    <col min="5632" max="5632" width="35.85546875" style="1" customWidth="1"/>
    <col min="5633" max="5633" width="14.28515625" style="1" customWidth="1"/>
    <col min="5634" max="5636" width="15.5703125" style="1" customWidth="1"/>
    <col min="5637" max="5637" width="4.7109375" style="1" customWidth="1"/>
    <col min="5638" max="5885" width="9.140625" style="1"/>
    <col min="5886" max="5886" width="1.7109375" style="1" customWidth="1"/>
    <col min="5887" max="5887" width="3.42578125" style="1" customWidth="1"/>
    <col min="5888" max="5888" width="35.85546875" style="1" customWidth="1"/>
    <col min="5889" max="5889" width="14.28515625" style="1" customWidth="1"/>
    <col min="5890" max="5892" width="15.5703125" style="1" customWidth="1"/>
    <col min="5893" max="5893" width="4.7109375" style="1" customWidth="1"/>
    <col min="5894" max="6141" width="9.140625" style="1"/>
    <col min="6142" max="6142" width="1.7109375" style="1" customWidth="1"/>
    <col min="6143" max="6143" width="3.42578125" style="1" customWidth="1"/>
    <col min="6144" max="6144" width="35.85546875" style="1" customWidth="1"/>
    <col min="6145" max="6145" width="14.28515625" style="1" customWidth="1"/>
    <col min="6146" max="6148" width="15.5703125" style="1" customWidth="1"/>
    <col min="6149" max="6149" width="4.7109375" style="1" customWidth="1"/>
    <col min="6150" max="6397" width="9.140625" style="1"/>
    <col min="6398" max="6398" width="1.7109375" style="1" customWidth="1"/>
    <col min="6399" max="6399" width="3.42578125" style="1" customWidth="1"/>
    <col min="6400" max="6400" width="35.85546875" style="1" customWidth="1"/>
    <col min="6401" max="6401" width="14.28515625" style="1" customWidth="1"/>
    <col min="6402" max="6404" width="15.5703125" style="1" customWidth="1"/>
    <col min="6405" max="6405" width="4.7109375" style="1" customWidth="1"/>
    <col min="6406" max="6653" width="9.140625" style="1"/>
    <col min="6654" max="6654" width="1.7109375" style="1" customWidth="1"/>
    <col min="6655" max="6655" width="3.42578125" style="1" customWidth="1"/>
    <col min="6656" max="6656" width="35.85546875" style="1" customWidth="1"/>
    <col min="6657" max="6657" width="14.28515625" style="1" customWidth="1"/>
    <col min="6658" max="6660" width="15.5703125" style="1" customWidth="1"/>
    <col min="6661" max="6661" width="4.7109375" style="1" customWidth="1"/>
    <col min="6662" max="6909" width="9.140625" style="1"/>
    <col min="6910" max="6910" width="1.7109375" style="1" customWidth="1"/>
    <col min="6911" max="6911" width="3.42578125" style="1" customWidth="1"/>
    <col min="6912" max="6912" width="35.85546875" style="1" customWidth="1"/>
    <col min="6913" max="6913" width="14.28515625" style="1" customWidth="1"/>
    <col min="6914" max="6916" width="15.5703125" style="1" customWidth="1"/>
    <col min="6917" max="6917" width="4.7109375" style="1" customWidth="1"/>
    <col min="6918" max="7165" width="9.140625" style="1"/>
    <col min="7166" max="7166" width="1.7109375" style="1" customWidth="1"/>
    <col min="7167" max="7167" width="3.42578125" style="1" customWidth="1"/>
    <col min="7168" max="7168" width="35.85546875" style="1" customWidth="1"/>
    <col min="7169" max="7169" width="14.28515625" style="1" customWidth="1"/>
    <col min="7170" max="7172" width="15.5703125" style="1" customWidth="1"/>
    <col min="7173" max="7173" width="4.7109375" style="1" customWidth="1"/>
    <col min="7174" max="7421" width="9.140625" style="1"/>
    <col min="7422" max="7422" width="1.7109375" style="1" customWidth="1"/>
    <col min="7423" max="7423" width="3.42578125" style="1" customWidth="1"/>
    <col min="7424" max="7424" width="35.85546875" style="1" customWidth="1"/>
    <col min="7425" max="7425" width="14.28515625" style="1" customWidth="1"/>
    <col min="7426" max="7428" width="15.5703125" style="1" customWidth="1"/>
    <col min="7429" max="7429" width="4.7109375" style="1" customWidth="1"/>
    <col min="7430" max="7677" width="9.140625" style="1"/>
    <col min="7678" max="7678" width="1.7109375" style="1" customWidth="1"/>
    <col min="7679" max="7679" width="3.42578125" style="1" customWidth="1"/>
    <col min="7680" max="7680" width="35.85546875" style="1" customWidth="1"/>
    <col min="7681" max="7681" width="14.28515625" style="1" customWidth="1"/>
    <col min="7682" max="7684" width="15.5703125" style="1" customWidth="1"/>
    <col min="7685" max="7685" width="4.7109375" style="1" customWidth="1"/>
    <col min="7686" max="7933" width="9.140625" style="1"/>
    <col min="7934" max="7934" width="1.7109375" style="1" customWidth="1"/>
    <col min="7935" max="7935" width="3.42578125" style="1" customWidth="1"/>
    <col min="7936" max="7936" width="35.85546875" style="1" customWidth="1"/>
    <col min="7937" max="7937" width="14.28515625" style="1" customWidth="1"/>
    <col min="7938" max="7940" width="15.5703125" style="1" customWidth="1"/>
    <col min="7941" max="7941" width="4.7109375" style="1" customWidth="1"/>
    <col min="7942" max="8189" width="9.140625" style="1"/>
    <col min="8190" max="8190" width="1.7109375" style="1" customWidth="1"/>
    <col min="8191" max="8191" width="3.42578125" style="1" customWidth="1"/>
    <col min="8192" max="8192" width="35.85546875" style="1" customWidth="1"/>
    <col min="8193" max="8193" width="14.28515625" style="1" customWidth="1"/>
    <col min="8194" max="8196" width="15.5703125" style="1" customWidth="1"/>
    <col min="8197" max="8197" width="4.7109375" style="1" customWidth="1"/>
    <col min="8198" max="8445" width="9.140625" style="1"/>
    <col min="8446" max="8446" width="1.7109375" style="1" customWidth="1"/>
    <col min="8447" max="8447" width="3.42578125" style="1" customWidth="1"/>
    <col min="8448" max="8448" width="35.85546875" style="1" customWidth="1"/>
    <col min="8449" max="8449" width="14.28515625" style="1" customWidth="1"/>
    <col min="8450" max="8452" width="15.5703125" style="1" customWidth="1"/>
    <col min="8453" max="8453" width="4.7109375" style="1" customWidth="1"/>
    <col min="8454" max="8701" width="9.140625" style="1"/>
    <col min="8702" max="8702" width="1.7109375" style="1" customWidth="1"/>
    <col min="8703" max="8703" width="3.42578125" style="1" customWidth="1"/>
    <col min="8704" max="8704" width="35.85546875" style="1" customWidth="1"/>
    <col min="8705" max="8705" width="14.28515625" style="1" customWidth="1"/>
    <col min="8706" max="8708" width="15.5703125" style="1" customWidth="1"/>
    <col min="8709" max="8709" width="4.7109375" style="1" customWidth="1"/>
    <col min="8710" max="8957" width="9.140625" style="1"/>
    <col min="8958" max="8958" width="1.7109375" style="1" customWidth="1"/>
    <col min="8959" max="8959" width="3.42578125" style="1" customWidth="1"/>
    <col min="8960" max="8960" width="35.85546875" style="1" customWidth="1"/>
    <col min="8961" max="8961" width="14.28515625" style="1" customWidth="1"/>
    <col min="8962" max="8964" width="15.5703125" style="1" customWidth="1"/>
    <col min="8965" max="8965" width="4.7109375" style="1" customWidth="1"/>
    <col min="8966" max="9213" width="9.140625" style="1"/>
    <col min="9214" max="9214" width="1.7109375" style="1" customWidth="1"/>
    <col min="9215" max="9215" width="3.42578125" style="1" customWidth="1"/>
    <col min="9216" max="9216" width="35.85546875" style="1" customWidth="1"/>
    <col min="9217" max="9217" width="14.28515625" style="1" customWidth="1"/>
    <col min="9218" max="9220" width="15.5703125" style="1" customWidth="1"/>
    <col min="9221" max="9221" width="4.7109375" style="1" customWidth="1"/>
    <col min="9222" max="9469" width="9.140625" style="1"/>
    <col min="9470" max="9470" width="1.7109375" style="1" customWidth="1"/>
    <col min="9471" max="9471" width="3.42578125" style="1" customWidth="1"/>
    <col min="9472" max="9472" width="35.85546875" style="1" customWidth="1"/>
    <col min="9473" max="9473" width="14.28515625" style="1" customWidth="1"/>
    <col min="9474" max="9476" width="15.5703125" style="1" customWidth="1"/>
    <col min="9477" max="9477" width="4.7109375" style="1" customWidth="1"/>
    <col min="9478" max="9725" width="9.140625" style="1"/>
    <col min="9726" max="9726" width="1.7109375" style="1" customWidth="1"/>
    <col min="9727" max="9727" width="3.42578125" style="1" customWidth="1"/>
    <col min="9728" max="9728" width="35.85546875" style="1" customWidth="1"/>
    <col min="9729" max="9729" width="14.28515625" style="1" customWidth="1"/>
    <col min="9730" max="9732" width="15.5703125" style="1" customWidth="1"/>
    <col min="9733" max="9733" width="4.7109375" style="1" customWidth="1"/>
    <col min="9734" max="9981" width="9.140625" style="1"/>
    <col min="9982" max="9982" width="1.7109375" style="1" customWidth="1"/>
    <col min="9983" max="9983" width="3.42578125" style="1" customWidth="1"/>
    <col min="9984" max="9984" width="35.85546875" style="1" customWidth="1"/>
    <col min="9985" max="9985" width="14.28515625" style="1" customWidth="1"/>
    <col min="9986" max="9988" width="15.5703125" style="1" customWidth="1"/>
    <col min="9989" max="9989" width="4.7109375" style="1" customWidth="1"/>
    <col min="9990" max="10237" width="9.140625" style="1"/>
    <col min="10238" max="10238" width="1.7109375" style="1" customWidth="1"/>
    <col min="10239" max="10239" width="3.42578125" style="1" customWidth="1"/>
    <col min="10240" max="10240" width="35.85546875" style="1" customWidth="1"/>
    <col min="10241" max="10241" width="14.28515625" style="1" customWidth="1"/>
    <col min="10242" max="10244" width="15.5703125" style="1" customWidth="1"/>
    <col min="10245" max="10245" width="4.7109375" style="1" customWidth="1"/>
    <col min="10246" max="10493" width="9.140625" style="1"/>
    <col min="10494" max="10494" width="1.7109375" style="1" customWidth="1"/>
    <col min="10495" max="10495" width="3.42578125" style="1" customWidth="1"/>
    <col min="10496" max="10496" width="35.85546875" style="1" customWidth="1"/>
    <col min="10497" max="10497" width="14.28515625" style="1" customWidth="1"/>
    <col min="10498" max="10500" width="15.5703125" style="1" customWidth="1"/>
    <col min="10501" max="10501" width="4.7109375" style="1" customWidth="1"/>
    <col min="10502" max="10749" width="9.140625" style="1"/>
    <col min="10750" max="10750" width="1.7109375" style="1" customWidth="1"/>
    <col min="10751" max="10751" width="3.42578125" style="1" customWidth="1"/>
    <col min="10752" max="10752" width="35.85546875" style="1" customWidth="1"/>
    <col min="10753" max="10753" width="14.28515625" style="1" customWidth="1"/>
    <col min="10754" max="10756" width="15.5703125" style="1" customWidth="1"/>
    <col min="10757" max="10757" width="4.7109375" style="1" customWidth="1"/>
    <col min="10758" max="11005" width="9.140625" style="1"/>
    <col min="11006" max="11006" width="1.7109375" style="1" customWidth="1"/>
    <col min="11007" max="11007" width="3.42578125" style="1" customWidth="1"/>
    <col min="11008" max="11008" width="35.85546875" style="1" customWidth="1"/>
    <col min="11009" max="11009" width="14.28515625" style="1" customWidth="1"/>
    <col min="11010" max="11012" width="15.5703125" style="1" customWidth="1"/>
    <col min="11013" max="11013" width="4.7109375" style="1" customWidth="1"/>
    <col min="11014" max="11261" width="9.140625" style="1"/>
    <col min="11262" max="11262" width="1.7109375" style="1" customWidth="1"/>
    <col min="11263" max="11263" width="3.42578125" style="1" customWidth="1"/>
    <col min="11264" max="11264" width="35.85546875" style="1" customWidth="1"/>
    <col min="11265" max="11265" width="14.28515625" style="1" customWidth="1"/>
    <col min="11266" max="11268" width="15.5703125" style="1" customWidth="1"/>
    <col min="11269" max="11269" width="4.7109375" style="1" customWidth="1"/>
    <col min="11270" max="11517" width="9.140625" style="1"/>
    <col min="11518" max="11518" width="1.7109375" style="1" customWidth="1"/>
    <col min="11519" max="11519" width="3.42578125" style="1" customWidth="1"/>
    <col min="11520" max="11520" width="35.85546875" style="1" customWidth="1"/>
    <col min="11521" max="11521" width="14.28515625" style="1" customWidth="1"/>
    <col min="11522" max="11524" width="15.5703125" style="1" customWidth="1"/>
    <col min="11525" max="11525" width="4.7109375" style="1" customWidth="1"/>
    <col min="11526" max="11773" width="9.140625" style="1"/>
    <col min="11774" max="11774" width="1.7109375" style="1" customWidth="1"/>
    <col min="11775" max="11775" width="3.42578125" style="1" customWidth="1"/>
    <col min="11776" max="11776" width="35.85546875" style="1" customWidth="1"/>
    <col min="11777" max="11777" width="14.28515625" style="1" customWidth="1"/>
    <col min="11778" max="11780" width="15.5703125" style="1" customWidth="1"/>
    <col min="11781" max="11781" width="4.7109375" style="1" customWidth="1"/>
    <col min="11782" max="12029" width="9.140625" style="1"/>
    <col min="12030" max="12030" width="1.7109375" style="1" customWidth="1"/>
    <col min="12031" max="12031" width="3.42578125" style="1" customWidth="1"/>
    <col min="12032" max="12032" width="35.85546875" style="1" customWidth="1"/>
    <col min="12033" max="12033" width="14.28515625" style="1" customWidth="1"/>
    <col min="12034" max="12036" width="15.5703125" style="1" customWidth="1"/>
    <col min="12037" max="12037" width="4.7109375" style="1" customWidth="1"/>
    <col min="12038" max="12285" width="9.140625" style="1"/>
    <col min="12286" max="12286" width="1.7109375" style="1" customWidth="1"/>
    <col min="12287" max="12287" width="3.42578125" style="1" customWidth="1"/>
    <col min="12288" max="12288" width="35.85546875" style="1" customWidth="1"/>
    <col min="12289" max="12289" width="14.28515625" style="1" customWidth="1"/>
    <col min="12290" max="12292" width="15.5703125" style="1" customWidth="1"/>
    <col min="12293" max="12293" width="4.7109375" style="1" customWidth="1"/>
    <col min="12294" max="12541" width="9.140625" style="1"/>
    <col min="12542" max="12542" width="1.7109375" style="1" customWidth="1"/>
    <col min="12543" max="12543" width="3.42578125" style="1" customWidth="1"/>
    <col min="12544" max="12544" width="35.85546875" style="1" customWidth="1"/>
    <col min="12545" max="12545" width="14.28515625" style="1" customWidth="1"/>
    <col min="12546" max="12548" width="15.5703125" style="1" customWidth="1"/>
    <col min="12549" max="12549" width="4.7109375" style="1" customWidth="1"/>
    <col min="12550" max="12797" width="9.140625" style="1"/>
    <col min="12798" max="12798" width="1.7109375" style="1" customWidth="1"/>
    <col min="12799" max="12799" width="3.42578125" style="1" customWidth="1"/>
    <col min="12800" max="12800" width="35.85546875" style="1" customWidth="1"/>
    <col min="12801" max="12801" width="14.28515625" style="1" customWidth="1"/>
    <col min="12802" max="12804" width="15.5703125" style="1" customWidth="1"/>
    <col min="12805" max="12805" width="4.7109375" style="1" customWidth="1"/>
    <col min="12806" max="13053" width="9.140625" style="1"/>
    <col min="13054" max="13054" width="1.7109375" style="1" customWidth="1"/>
    <col min="13055" max="13055" width="3.42578125" style="1" customWidth="1"/>
    <col min="13056" max="13056" width="35.85546875" style="1" customWidth="1"/>
    <col min="13057" max="13057" width="14.28515625" style="1" customWidth="1"/>
    <col min="13058" max="13060" width="15.5703125" style="1" customWidth="1"/>
    <col min="13061" max="13061" width="4.7109375" style="1" customWidth="1"/>
    <col min="13062" max="13309" width="9.140625" style="1"/>
    <col min="13310" max="13310" width="1.7109375" style="1" customWidth="1"/>
    <col min="13311" max="13311" width="3.42578125" style="1" customWidth="1"/>
    <col min="13312" max="13312" width="35.85546875" style="1" customWidth="1"/>
    <col min="13313" max="13313" width="14.28515625" style="1" customWidth="1"/>
    <col min="13314" max="13316" width="15.5703125" style="1" customWidth="1"/>
    <col min="13317" max="13317" width="4.7109375" style="1" customWidth="1"/>
    <col min="13318" max="13565" width="9.140625" style="1"/>
    <col min="13566" max="13566" width="1.7109375" style="1" customWidth="1"/>
    <col min="13567" max="13567" width="3.42578125" style="1" customWidth="1"/>
    <col min="13568" max="13568" width="35.85546875" style="1" customWidth="1"/>
    <col min="13569" max="13569" width="14.28515625" style="1" customWidth="1"/>
    <col min="13570" max="13572" width="15.5703125" style="1" customWidth="1"/>
    <col min="13573" max="13573" width="4.7109375" style="1" customWidth="1"/>
    <col min="13574" max="13821" width="9.140625" style="1"/>
    <col min="13822" max="13822" width="1.7109375" style="1" customWidth="1"/>
    <col min="13823" max="13823" width="3.42578125" style="1" customWidth="1"/>
    <col min="13824" max="13824" width="35.85546875" style="1" customWidth="1"/>
    <col min="13825" max="13825" width="14.28515625" style="1" customWidth="1"/>
    <col min="13826" max="13828" width="15.5703125" style="1" customWidth="1"/>
    <col min="13829" max="13829" width="4.7109375" style="1" customWidth="1"/>
    <col min="13830" max="14077" width="9.140625" style="1"/>
    <col min="14078" max="14078" width="1.7109375" style="1" customWidth="1"/>
    <col min="14079" max="14079" width="3.42578125" style="1" customWidth="1"/>
    <col min="14080" max="14080" width="35.85546875" style="1" customWidth="1"/>
    <col min="14081" max="14081" width="14.28515625" style="1" customWidth="1"/>
    <col min="14082" max="14084" width="15.5703125" style="1" customWidth="1"/>
    <col min="14085" max="14085" width="4.7109375" style="1" customWidth="1"/>
    <col min="14086" max="14333" width="9.140625" style="1"/>
    <col min="14334" max="14334" width="1.7109375" style="1" customWidth="1"/>
    <col min="14335" max="14335" width="3.42578125" style="1" customWidth="1"/>
    <col min="14336" max="14336" width="35.85546875" style="1" customWidth="1"/>
    <col min="14337" max="14337" width="14.28515625" style="1" customWidth="1"/>
    <col min="14338" max="14340" width="15.5703125" style="1" customWidth="1"/>
    <col min="14341" max="14341" width="4.7109375" style="1" customWidth="1"/>
    <col min="14342" max="14589" width="9.140625" style="1"/>
    <col min="14590" max="14590" width="1.7109375" style="1" customWidth="1"/>
    <col min="14591" max="14591" width="3.42578125" style="1" customWidth="1"/>
    <col min="14592" max="14592" width="35.85546875" style="1" customWidth="1"/>
    <col min="14593" max="14593" width="14.28515625" style="1" customWidth="1"/>
    <col min="14594" max="14596" width="15.5703125" style="1" customWidth="1"/>
    <col min="14597" max="14597" width="4.7109375" style="1" customWidth="1"/>
    <col min="14598" max="14845" width="9.140625" style="1"/>
    <col min="14846" max="14846" width="1.7109375" style="1" customWidth="1"/>
    <col min="14847" max="14847" width="3.42578125" style="1" customWidth="1"/>
    <col min="14848" max="14848" width="35.85546875" style="1" customWidth="1"/>
    <col min="14849" max="14849" width="14.28515625" style="1" customWidth="1"/>
    <col min="14850" max="14852" width="15.5703125" style="1" customWidth="1"/>
    <col min="14853" max="14853" width="4.7109375" style="1" customWidth="1"/>
    <col min="14854" max="15101" width="9.140625" style="1"/>
    <col min="15102" max="15102" width="1.7109375" style="1" customWidth="1"/>
    <col min="15103" max="15103" width="3.42578125" style="1" customWidth="1"/>
    <col min="15104" max="15104" width="35.85546875" style="1" customWidth="1"/>
    <col min="15105" max="15105" width="14.28515625" style="1" customWidth="1"/>
    <col min="15106" max="15108" width="15.5703125" style="1" customWidth="1"/>
    <col min="15109" max="15109" width="4.7109375" style="1" customWidth="1"/>
    <col min="15110" max="15357" width="9.140625" style="1"/>
    <col min="15358" max="15358" width="1.7109375" style="1" customWidth="1"/>
    <col min="15359" max="15359" width="3.42578125" style="1" customWidth="1"/>
    <col min="15360" max="15360" width="35.85546875" style="1" customWidth="1"/>
    <col min="15361" max="15361" width="14.28515625" style="1" customWidth="1"/>
    <col min="15362" max="15364" width="15.5703125" style="1" customWidth="1"/>
    <col min="15365" max="15365" width="4.7109375" style="1" customWidth="1"/>
    <col min="15366" max="15613" width="9.140625" style="1"/>
    <col min="15614" max="15614" width="1.7109375" style="1" customWidth="1"/>
    <col min="15615" max="15615" width="3.42578125" style="1" customWidth="1"/>
    <col min="15616" max="15616" width="35.85546875" style="1" customWidth="1"/>
    <col min="15617" max="15617" width="14.28515625" style="1" customWidth="1"/>
    <col min="15618" max="15620" width="15.5703125" style="1" customWidth="1"/>
    <col min="15621" max="15621" width="4.7109375" style="1" customWidth="1"/>
    <col min="15622" max="15869" width="9.140625" style="1"/>
    <col min="15870" max="15870" width="1.7109375" style="1" customWidth="1"/>
    <col min="15871" max="15871" width="3.42578125" style="1" customWidth="1"/>
    <col min="15872" max="15872" width="35.85546875" style="1" customWidth="1"/>
    <col min="15873" max="15873" width="14.28515625" style="1" customWidth="1"/>
    <col min="15874" max="15876" width="15.5703125" style="1" customWidth="1"/>
    <col min="15877" max="15877" width="4.7109375" style="1" customWidth="1"/>
    <col min="15878" max="16125" width="9.140625" style="1"/>
    <col min="16126" max="16126" width="1.7109375" style="1" customWidth="1"/>
    <col min="16127" max="16127" width="3.42578125" style="1" customWidth="1"/>
    <col min="16128" max="16128" width="35.85546875" style="1" customWidth="1"/>
    <col min="16129" max="16129" width="14.28515625" style="1" customWidth="1"/>
    <col min="16130" max="16132" width="15.5703125" style="1" customWidth="1"/>
    <col min="16133" max="16133" width="4.7109375" style="1" customWidth="1"/>
    <col min="16134" max="16384" width="9.140625" style="1"/>
  </cols>
  <sheetData>
    <row r="3" spans="2:4" ht="20.25" x14ac:dyDescent="0.3">
      <c r="B3" s="13" t="s">
        <v>38</v>
      </c>
      <c r="C3" s="14"/>
      <c r="D3" s="14"/>
    </row>
    <row r="4" spans="2:4" ht="18" x14ac:dyDescent="0.25">
      <c r="B4" s="15" t="s">
        <v>39</v>
      </c>
      <c r="C4" s="16"/>
      <c r="D4" s="16"/>
    </row>
    <row r="5" spans="2:4" x14ac:dyDescent="0.2">
      <c r="B5" s="17" t="s">
        <v>81</v>
      </c>
      <c r="C5" s="16"/>
      <c r="D5" s="16"/>
    </row>
    <row r="6" spans="2:4" x14ac:dyDescent="0.2">
      <c r="B6" s="9" t="s">
        <v>40</v>
      </c>
      <c r="D6" s="16"/>
    </row>
    <row r="7" spans="2:4" x14ac:dyDescent="0.2">
      <c r="B7" s="2"/>
      <c r="C7" s="16"/>
      <c r="D7" s="2"/>
    </row>
    <row r="8" spans="2:4" x14ac:dyDescent="0.2">
      <c r="B8" s="2"/>
      <c r="C8" s="2"/>
      <c r="D8" s="2"/>
    </row>
    <row r="9" spans="2:4" x14ac:dyDescent="0.2">
      <c r="B9" s="18" t="s">
        <v>41</v>
      </c>
      <c r="C9" s="19"/>
      <c r="D9" s="20" t="s">
        <v>82</v>
      </c>
    </row>
    <row r="10" spans="2:4" x14ac:dyDescent="0.2">
      <c r="B10" s="2" t="s">
        <v>42</v>
      </c>
      <c r="C10" s="2"/>
      <c r="D10" s="21">
        <v>146</v>
      </c>
    </row>
    <row r="11" spans="2:4" x14ac:dyDescent="0.2">
      <c r="B11" s="2"/>
      <c r="C11" s="2" t="s">
        <v>43</v>
      </c>
      <c r="D11" s="22">
        <v>0</v>
      </c>
    </row>
    <row r="12" spans="2:4" x14ac:dyDescent="0.2">
      <c r="B12" s="19" t="s">
        <v>44</v>
      </c>
      <c r="C12" s="19"/>
      <c r="D12" s="23">
        <f>IF(OR(D10&lt;&gt;0,D11),D10-D11,"")</f>
        <v>146</v>
      </c>
    </row>
    <row r="13" spans="2:4" x14ac:dyDescent="0.2">
      <c r="B13" s="2"/>
      <c r="C13" s="2"/>
      <c r="D13" s="2"/>
    </row>
    <row r="14" spans="2:4" x14ac:dyDescent="0.2">
      <c r="B14" s="18" t="s">
        <v>45</v>
      </c>
      <c r="C14" s="19"/>
      <c r="D14" s="19"/>
    </row>
    <row r="15" spans="2:4" x14ac:dyDescent="0.2">
      <c r="B15" s="2" t="s">
        <v>46</v>
      </c>
      <c r="C15" s="2"/>
      <c r="D15" s="21" t="s">
        <v>10</v>
      </c>
    </row>
    <row r="16" spans="2:4" x14ac:dyDescent="0.2">
      <c r="B16" s="2"/>
      <c r="C16" s="2" t="s">
        <v>47</v>
      </c>
      <c r="D16" s="22" t="s">
        <v>10</v>
      </c>
    </row>
    <row r="17" spans="2:4" x14ac:dyDescent="0.2">
      <c r="B17" s="2" t="s">
        <v>48</v>
      </c>
      <c r="C17" s="2"/>
      <c r="D17" s="24" t="s">
        <v>10</v>
      </c>
    </row>
    <row r="18" spans="2:4" x14ac:dyDescent="0.2">
      <c r="B18" s="2"/>
      <c r="C18" s="2" t="s">
        <v>49</v>
      </c>
      <c r="D18" s="22" t="s">
        <v>10</v>
      </c>
    </row>
    <row r="19" spans="2:4" x14ac:dyDescent="0.2">
      <c r="B19" s="19" t="s">
        <v>50</v>
      </c>
      <c r="C19" s="19"/>
      <c r="D19" s="23" t="str">
        <f>IF(OR(SUM(D17)&lt;&gt;0,D18),D17-D18,"")</f>
        <v/>
      </c>
    </row>
    <row r="20" spans="2:4" x14ac:dyDescent="0.2">
      <c r="B20" s="2"/>
      <c r="C20" s="2"/>
      <c r="D20" s="2"/>
    </row>
    <row r="21" spans="2:4" x14ac:dyDescent="0.2">
      <c r="B21" s="19" t="s">
        <v>51</v>
      </c>
      <c r="C21" s="19"/>
      <c r="D21" s="25">
        <f>IF(OR(SUM(D12)&lt;&gt;0,SUM(D19)),SUM(D12)-SUM(D19),"")</f>
        <v>146</v>
      </c>
    </row>
    <row r="22" spans="2:4" x14ac:dyDescent="0.2">
      <c r="B22" s="2"/>
      <c r="C22" s="2"/>
      <c r="D22" s="2"/>
    </row>
    <row r="23" spans="2:4" x14ac:dyDescent="0.2">
      <c r="B23" s="18" t="s">
        <v>52</v>
      </c>
      <c r="C23" s="19"/>
      <c r="D23" s="19"/>
    </row>
    <row r="24" spans="2:4" x14ac:dyDescent="0.2">
      <c r="B24" s="2" t="s">
        <v>53</v>
      </c>
      <c r="C24" s="2"/>
      <c r="D24" s="2"/>
    </row>
    <row r="25" spans="2:4" x14ac:dyDescent="0.2">
      <c r="B25" s="2"/>
      <c r="C25" s="2" t="s">
        <v>54</v>
      </c>
      <c r="D25" s="21">
        <v>103.338094</v>
      </c>
    </row>
    <row r="26" spans="2:4" x14ac:dyDescent="0.2">
      <c r="B26" s="2"/>
      <c r="C26" s="2" t="s">
        <v>55</v>
      </c>
      <c r="D26" s="26" t="s">
        <v>10</v>
      </c>
    </row>
    <row r="27" spans="2:4" x14ac:dyDescent="0.2">
      <c r="B27" s="2"/>
      <c r="C27" s="2" t="s">
        <v>56</v>
      </c>
      <c r="D27" s="26" t="s">
        <v>10</v>
      </c>
    </row>
    <row r="28" spans="2:4" x14ac:dyDescent="0.2">
      <c r="B28" s="2"/>
      <c r="C28" s="2" t="s">
        <v>57</v>
      </c>
      <c r="D28" s="26" t="s">
        <v>10</v>
      </c>
    </row>
    <row r="29" spans="2:4" x14ac:dyDescent="0.2">
      <c r="B29" s="2"/>
      <c r="C29" s="27" t="s">
        <v>58</v>
      </c>
      <c r="D29" s="22">
        <v>19</v>
      </c>
    </row>
    <row r="30" spans="2:4" x14ac:dyDescent="0.2">
      <c r="B30" s="19" t="s">
        <v>59</v>
      </c>
      <c r="C30" s="19"/>
      <c r="D30" s="23">
        <f>IF(SUM(D25:D29),SUM(D25:D29),"")</f>
        <v>122.338094</v>
      </c>
    </row>
    <row r="31" spans="2:4" x14ac:dyDescent="0.2">
      <c r="B31" s="2"/>
      <c r="C31" s="2"/>
      <c r="D31" s="2"/>
    </row>
    <row r="32" spans="2:4" x14ac:dyDescent="0.2">
      <c r="B32" s="19" t="s">
        <v>60</v>
      </c>
      <c r="C32" s="19"/>
      <c r="D32" s="19"/>
    </row>
    <row r="33" spans="2:4" x14ac:dyDescent="0.2">
      <c r="B33" s="2"/>
      <c r="C33" s="2" t="s">
        <v>54</v>
      </c>
      <c r="D33" s="21" t="s">
        <v>10</v>
      </c>
    </row>
    <row r="34" spans="2:4" x14ac:dyDescent="0.2">
      <c r="B34" s="2"/>
      <c r="C34" s="2" t="s">
        <v>61</v>
      </c>
      <c r="D34" s="26" t="s">
        <v>10</v>
      </c>
    </row>
    <row r="35" spans="2:4" x14ac:dyDescent="0.2">
      <c r="B35" s="2"/>
      <c r="C35" s="2" t="s">
        <v>62</v>
      </c>
      <c r="D35" s="26" t="s">
        <v>10</v>
      </c>
    </row>
    <row r="36" spans="2:4" x14ac:dyDescent="0.2">
      <c r="B36" s="2"/>
      <c r="C36" s="2" t="s">
        <v>63</v>
      </c>
      <c r="D36" s="26" t="s">
        <v>10</v>
      </c>
    </row>
    <row r="37" spans="2:4" x14ac:dyDescent="0.2">
      <c r="B37" s="2"/>
      <c r="C37" s="2" t="s">
        <v>64</v>
      </c>
      <c r="D37" s="26" t="s">
        <v>10</v>
      </c>
    </row>
    <row r="38" spans="2:4" x14ac:dyDescent="0.2">
      <c r="B38" s="2"/>
      <c r="C38" s="2" t="s">
        <v>65</v>
      </c>
      <c r="D38" s="26" t="s">
        <v>10</v>
      </c>
    </row>
    <row r="39" spans="2:4" x14ac:dyDescent="0.2">
      <c r="B39" s="2"/>
      <c r="C39" s="2" t="s">
        <v>66</v>
      </c>
      <c r="D39" s="26" t="s">
        <v>10</v>
      </c>
    </row>
    <row r="40" spans="2:4" x14ac:dyDescent="0.2">
      <c r="B40" s="2"/>
      <c r="C40" s="2" t="s">
        <v>67</v>
      </c>
      <c r="D40" s="26" t="s">
        <v>10</v>
      </c>
    </row>
    <row r="41" spans="2:4" x14ac:dyDescent="0.2">
      <c r="B41" s="2"/>
      <c r="C41" s="2" t="s">
        <v>68</v>
      </c>
      <c r="D41" s="26" t="s">
        <v>10</v>
      </c>
    </row>
    <row r="42" spans="2:4" x14ac:dyDescent="0.2">
      <c r="B42" s="2"/>
      <c r="C42" s="2" t="s">
        <v>69</v>
      </c>
      <c r="D42" s="26" t="s">
        <v>10</v>
      </c>
    </row>
    <row r="43" spans="2:4" x14ac:dyDescent="0.2">
      <c r="B43" s="2"/>
      <c r="C43" s="2" t="s">
        <v>70</v>
      </c>
      <c r="D43" s="26" t="s">
        <v>10</v>
      </c>
    </row>
    <row r="44" spans="2:4" x14ac:dyDescent="0.2">
      <c r="B44" s="2"/>
      <c r="C44" s="2" t="s">
        <v>71</v>
      </c>
      <c r="D44" s="26" t="s">
        <v>10</v>
      </c>
    </row>
    <row r="45" spans="2:4" x14ac:dyDescent="0.2">
      <c r="B45" s="2"/>
      <c r="C45" s="2" t="s">
        <v>72</v>
      </c>
      <c r="D45" s="22" t="s">
        <v>10</v>
      </c>
    </row>
    <row r="46" spans="2:4" x14ac:dyDescent="0.2">
      <c r="B46" s="19" t="s">
        <v>73</v>
      </c>
      <c r="C46" s="19"/>
      <c r="D46" s="23" t="str">
        <f>IF(SUM(D33:D45),SUM(D33:D45),"")</f>
        <v/>
      </c>
    </row>
    <row r="47" spans="2:4" x14ac:dyDescent="0.2">
      <c r="B47" s="2"/>
      <c r="C47" s="2"/>
      <c r="D47" s="2"/>
    </row>
    <row r="48" spans="2:4" x14ac:dyDescent="0.2">
      <c r="B48" s="19" t="s">
        <v>74</v>
      </c>
      <c r="C48" s="19"/>
      <c r="D48" s="25">
        <f>IF(OR(SUM(D30)&lt;&gt;0,SUM(D46)),SUM(D30)+SUM(D46),"")</f>
        <v>122.338094</v>
      </c>
    </row>
    <row r="49" spans="2:4" x14ac:dyDescent="0.2">
      <c r="B49" s="2"/>
      <c r="C49" s="2"/>
      <c r="D49" s="2"/>
    </row>
    <row r="50" spans="2:4" x14ac:dyDescent="0.2">
      <c r="B50" s="2"/>
      <c r="C50" s="2"/>
      <c r="D50" s="2"/>
    </row>
    <row r="51" spans="2:4" x14ac:dyDescent="0.2">
      <c r="B51" s="2" t="s">
        <v>75</v>
      </c>
      <c r="C51" s="2"/>
      <c r="D51" s="24">
        <f>IF(OR(SUM(D21)&lt;&gt;0,D48),SUM(D21)-SUM(D48),"")</f>
        <v>23.661906000000002</v>
      </c>
    </row>
    <row r="52" spans="2:4" x14ac:dyDescent="0.2">
      <c r="B52" s="2"/>
      <c r="C52" s="2" t="s">
        <v>76</v>
      </c>
      <c r="D52" s="22">
        <v>0</v>
      </c>
    </row>
    <row r="53" spans="2:4" x14ac:dyDescent="0.2">
      <c r="B53" s="2" t="s">
        <v>77</v>
      </c>
      <c r="C53" s="2"/>
      <c r="D53" s="24">
        <f>IF(OR(SUM(D51)&lt;&gt;0,D52),D51-D52,"")</f>
        <v>23.661906000000002</v>
      </c>
    </row>
    <row r="54" spans="2:4" x14ac:dyDescent="0.2">
      <c r="B54" s="2"/>
      <c r="C54" s="2"/>
      <c r="D54" s="2"/>
    </row>
    <row r="55" spans="2:4" x14ac:dyDescent="0.2">
      <c r="B55" s="2" t="s">
        <v>78</v>
      </c>
      <c r="C55" s="2"/>
      <c r="D55" s="21">
        <v>0</v>
      </c>
    </row>
    <row r="56" spans="2:4" x14ac:dyDescent="0.2">
      <c r="B56" s="2" t="s">
        <v>79</v>
      </c>
      <c r="C56" s="2"/>
      <c r="D56" s="22">
        <v>0</v>
      </c>
    </row>
    <row r="57" spans="2:4" x14ac:dyDescent="0.2">
      <c r="B57" s="2"/>
      <c r="C57" s="2"/>
      <c r="D57" s="2"/>
    </row>
    <row r="58" spans="2:4" ht="13.5" thickBot="1" x14ac:dyDescent="0.25">
      <c r="B58" s="18" t="s">
        <v>80</v>
      </c>
      <c r="C58" s="19"/>
      <c r="D58" s="28">
        <f>IF(OR(OR(SUM(D53)&lt;&gt;0,D55),D56),D53+D55-D56,"")</f>
        <v>23.661906000000002</v>
      </c>
    </row>
    <row r="59" spans="2:4" ht="13.5" thickTop="1" x14ac:dyDescent="0.2"/>
    <row r="61" spans="2:4" ht="15" x14ac:dyDescent="0.2">
      <c r="B61" s="58"/>
      <c r="C61" s="58"/>
      <c r="D61" s="58"/>
    </row>
  </sheetData>
  <mergeCells count="1">
    <mergeCell ref="B61:D6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4"/>
  <sheetViews>
    <sheetView tabSelected="1" workbookViewId="0">
      <selection activeCell="K14" sqref="K14"/>
    </sheetView>
  </sheetViews>
  <sheetFormatPr defaultRowHeight="15" x14ac:dyDescent="0.25"/>
  <cols>
    <col min="4" max="4" width="11" bestFit="1" customWidth="1"/>
    <col min="5" max="5" width="23.140625" bestFit="1" customWidth="1"/>
    <col min="6" max="6" width="14.85546875" bestFit="1" customWidth="1"/>
    <col min="7" max="7" width="11.28515625" bestFit="1" customWidth="1"/>
  </cols>
  <sheetData>
    <row r="1" spans="2:7" x14ac:dyDescent="0.25">
      <c r="B1" s="29" t="s">
        <v>106</v>
      </c>
      <c r="C1" s="30"/>
      <c r="D1" s="31"/>
      <c r="E1" s="31"/>
      <c r="F1" s="31"/>
      <c r="G1" s="32"/>
    </row>
    <row r="2" spans="2:7" x14ac:dyDescent="0.25">
      <c r="B2" s="33"/>
      <c r="C2" s="33"/>
      <c r="D2" s="34"/>
      <c r="E2" s="34"/>
      <c r="F2" s="34"/>
      <c r="G2" s="35" t="s">
        <v>83</v>
      </c>
    </row>
    <row r="3" spans="2:7" x14ac:dyDescent="0.25">
      <c r="B3" s="33" t="s">
        <v>84</v>
      </c>
      <c r="C3" s="33" t="s">
        <v>85</v>
      </c>
      <c r="D3" s="34" t="s">
        <v>86</v>
      </c>
      <c r="E3" s="34" t="s">
        <v>87</v>
      </c>
      <c r="F3" s="34" t="s">
        <v>88</v>
      </c>
      <c r="G3" s="35" t="s">
        <v>88</v>
      </c>
    </row>
    <row r="4" spans="2:7" x14ac:dyDescent="0.25">
      <c r="B4" s="33" t="s">
        <v>89</v>
      </c>
      <c r="C4" s="33" t="s">
        <v>90</v>
      </c>
      <c r="D4" s="34" t="s">
        <v>91</v>
      </c>
      <c r="E4" s="34" t="s">
        <v>91</v>
      </c>
      <c r="F4" s="34" t="s">
        <v>91</v>
      </c>
      <c r="G4" s="35" t="s">
        <v>91</v>
      </c>
    </row>
    <row r="5" spans="2:7" x14ac:dyDescent="0.25">
      <c r="B5" s="36"/>
      <c r="C5" s="36"/>
      <c r="D5" s="37"/>
      <c r="E5" s="37"/>
      <c r="F5" s="37"/>
      <c r="G5" s="38"/>
    </row>
    <row r="6" spans="2:7" x14ac:dyDescent="0.25">
      <c r="B6" s="33"/>
      <c r="C6" s="33"/>
      <c r="D6" s="34"/>
      <c r="E6" s="34"/>
      <c r="F6" s="34"/>
      <c r="G6" s="35"/>
    </row>
    <row r="7" spans="2:7" x14ac:dyDescent="0.25">
      <c r="B7" s="33">
        <v>0</v>
      </c>
      <c r="C7" s="33" t="s">
        <v>92</v>
      </c>
      <c r="D7">
        <v>0</v>
      </c>
      <c r="E7" s="39">
        <v>785</v>
      </c>
      <c r="F7" s="39">
        <f>D7-E7+E71498</f>
        <v>-785</v>
      </c>
      <c r="G7" s="39">
        <f t="shared" ref="G7:G13" si="0">F7/(1+($D$16/100))^(B7)</f>
        <v>-785</v>
      </c>
    </row>
    <row r="8" spans="2:7" x14ac:dyDescent="0.25">
      <c r="B8" s="33">
        <v>1</v>
      </c>
      <c r="C8" s="33" t="s">
        <v>93</v>
      </c>
      <c r="D8" s="39">
        <v>150</v>
      </c>
      <c r="E8" s="39">
        <v>125</v>
      </c>
      <c r="F8" s="39">
        <f t="shared" ref="F8:F13" si="1">D8-E8</f>
        <v>25</v>
      </c>
      <c r="G8" s="39">
        <f t="shared" si="0"/>
        <v>23.80952380952381</v>
      </c>
    </row>
    <row r="9" spans="2:7" x14ac:dyDescent="0.25">
      <c r="B9" s="33">
        <v>2</v>
      </c>
      <c r="C9" s="33" t="s">
        <v>94</v>
      </c>
      <c r="D9" s="39">
        <v>160</v>
      </c>
      <c r="E9" s="39">
        <v>135</v>
      </c>
      <c r="F9" s="39">
        <f t="shared" si="1"/>
        <v>25</v>
      </c>
      <c r="G9" s="39">
        <f t="shared" si="0"/>
        <v>22.675736961451246</v>
      </c>
    </row>
    <row r="10" spans="2:7" x14ac:dyDescent="0.25">
      <c r="B10" s="33">
        <v>3</v>
      </c>
      <c r="C10" s="33" t="s">
        <v>95</v>
      </c>
      <c r="D10" s="39">
        <v>170</v>
      </c>
      <c r="E10" s="39">
        <v>145</v>
      </c>
      <c r="F10" s="39">
        <f t="shared" si="1"/>
        <v>25</v>
      </c>
      <c r="G10" s="39">
        <f t="shared" si="0"/>
        <v>21.595939963286899</v>
      </c>
    </row>
    <row r="11" spans="2:7" x14ac:dyDescent="0.25">
      <c r="B11" s="33">
        <v>4</v>
      </c>
      <c r="C11" s="33" t="s">
        <v>104</v>
      </c>
      <c r="D11" s="39">
        <v>180</v>
      </c>
      <c r="E11" s="39">
        <v>155</v>
      </c>
      <c r="F11" s="39">
        <f t="shared" si="1"/>
        <v>25</v>
      </c>
      <c r="G11" s="39">
        <f t="shared" si="0"/>
        <v>20.56756186979705</v>
      </c>
    </row>
    <row r="12" spans="2:7" x14ac:dyDescent="0.25">
      <c r="B12" s="33">
        <v>5</v>
      </c>
      <c r="C12" s="33" t="s">
        <v>105</v>
      </c>
      <c r="D12" s="39">
        <v>190</v>
      </c>
      <c r="E12" s="39">
        <v>165</v>
      </c>
      <c r="F12" s="39">
        <f t="shared" si="1"/>
        <v>25</v>
      </c>
      <c r="G12" s="39">
        <f t="shared" si="0"/>
        <v>19.588154161711472</v>
      </c>
    </row>
    <row r="13" spans="2:7" x14ac:dyDescent="0.25">
      <c r="B13" s="33">
        <v>5</v>
      </c>
      <c r="C13" s="33" t="s">
        <v>96</v>
      </c>
      <c r="D13" s="39">
        <v>1250</v>
      </c>
      <c r="E13" s="39">
        <v>0</v>
      </c>
      <c r="F13" s="39">
        <f t="shared" si="1"/>
        <v>1250</v>
      </c>
      <c r="G13" s="39">
        <f t="shared" si="0"/>
        <v>979.40770808557363</v>
      </c>
    </row>
    <row r="14" spans="2:7" x14ac:dyDescent="0.25">
      <c r="B14" s="36"/>
      <c r="C14" s="36"/>
      <c r="D14" s="40"/>
      <c r="E14" s="40"/>
      <c r="F14" s="40"/>
      <c r="G14" s="41"/>
    </row>
    <row r="15" spans="2:7" x14ac:dyDescent="0.25">
      <c r="B15" s="33"/>
      <c r="C15" s="33"/>
      <c r="G15" s="32"/>
    </row>
    <row r="16" spans="2:7" x14ac:dyDescent="0.25">
      <c r="B16" t="s">
        <v>97</v>
      </c>
      <c r="D16" s="42">
        <v>5</v>
      </c>
      <c r="E16" t="s">
        <v>98</v>
      </c>
      <c r="G16" s="39">
        <f>SUM(G7:G13)</f>
        <v>302.64462485134413</v>
      </c>
    </row>
    <row r="17" spans="2:7" x14ac:dyDescent="0.25">
      <c r="B17" s="36"/>
      <c r="C17" s="36"/>
      <c r="D17" s="40"/>
      <c r="E17" s="40"/>
      <c r="F17" s="40"/>
      <c r="G17" s="41"/>
    </row>
    <row r="18" spans="2:7" x14ac:dyDescent="0.25">
      <c r="B18" s="33"/>
      <c r="C18" s="33"/>
      <c r="G18" s="32"/>
    </row>
    <row r="19" spans="2:7" x14ac:dyDescent="0.25">
      <c r="B19" s="29" t="s">
        <v>107</v>
      </c>
      <c r="C19" s="30"/>
      <c r="D19" s="31"/>
      <c r="E19" s="31"/>
      <c r="F19" s="31"/>
      <c r="G19" s="43"/>
    </row>
    <row r="20" spans="2:7" x14ac:dyDescent="0.25">
      <c r="B20" s="33"/>
      <c r="C20" s="33"/>
      <c r="D20" s="34"/>
      <c r="E20" s="34"/>
      <c r="F20" s="34"/>
      <c r="G20" s="35" t="s">
        <v>83</v>
      </c>
    </row>
    <row r="21" spans="2:7" x14ac:dyDescent="0.25">
      <c r="B21" s="33" t="s">
        <v>84</v>
      </c>
      <c r="C21" s="33" t="s">
        <v>85</v>
      </c>
      <c r="D21" s="34" t="s">
        <v>86</v>
      </c>
      <c r="E21" s="34" t="s">
        <v>87</v>
      </c>
      <c r="F21" s="34" t="s">
        <v>88</v>
      </c>
      <c r="G21" s="35" t="s">
        <v>88</v>
      </c>
    </row>
    <row r="22" spans="2:7" x14ac:dyDescent="0.25">
      <c r="B22" s="33" t="s">
        <v>89</v>
      </c>
      <c r="C22" s="33" t="s">
        <v>90</v>
      </c>
      <c r="D22" s="34" t="s">
        <v>91</v>
      </c>
      <c r="E22" s="34" t="s">
        <v>91</v>
      </c>
      <c r="F22" s="34" t="s">
        <v>91</v>
      </c>
      <c r="G22" s="35" t="s">
        <v>91</v>
      </c>
    </row>
    <row r="23" spans="2:7" x14ac:dyDescent="0.25">
      <c r="B23" s="36"/>
      <c r="C23" s="36"/>
      <c r="D23" s="37"/>
      <c r="E23" s="37"/>
      <c r="F23" s="37"/>
      <c r="G23" s="38"/>
    </row>
    <row r="24" spans="2:7" x14ac:dyDescent="0.25">
      <c r="B24" s="33"/>
      <c r="C24" s="33"/>
      <c r="D24" s="34"/>
      <c r="E24" s="34"/>
      <c r="F24" s="34"/>
      <c r="G24" s="35"/>
    </row>
    <row r="25" spans="2:7" x14ac:dyDescent="0.25">
      <c r="B25" s="33">
        <v>0</v>
      </c>
      <c r="C25" s="33" t="s">
        <v>92</v>
      </c>
      <c r="D25">
        <v>0</v>
      </c>
      <c r="E25" s="39">
        <v>785</v>
      </c>
      <c r="F25" s="39">
        <f>D25-E25+E71518</f>
        <v>-785</v>
      </c>
      <c r="G25" s="39">
        <f t="shared" ref="G25:G31" si="2">F25/(1+($D$16/100))^(B25)</f>
        <v>-785</v>
      </c>
    </row>
    <row r="26" spans="2:7" x14ac:dyDescent="0.25">
      <c r="B26" s="33">
        <v>1</v>
      </c>
      <c r="C26" s="33" t="s">
        <v>93</v>
      </c>
      <c r="D26" s="39">
        <v>150</v>
      </c>
      <c r="E26" s="39">
        <v>125</v>
      </c>
      <c r="F26" s="39">
        <f t="shared" ref="F26:F31" si="3">D26-E26</f>
        <v>25</v>
      </c>
      <c r="G26" s="39">
        <f t="shared" si="2"/>
        <v>23.80952380952381</v>
      </c>
    </row>
    <row r="27" spans="2:7" x14ac:dyDescent="0.25">
      <c r="B27" s="33">
        <v>2</v>
      </c>
      <c r="C27" s="33" t="s">
        <v>94</v>
      </c>
      <c r="D27" s="39">
        <v>160</v>
      </c>
      <c r="E27" s="39">
        <v>125</v>
      </c>
      <c r="F27" s="39">
        <f t="shared" si="3"/>
        <v>35</v>
      </c>
      <c r="G27" s="39">
        <f t="shared" si="2"/>
        <v>31.746031746031743</v>
      </c>
    </row>
    <row r="28" spans="2:7" x14ac:dyDescent="0.25">
      <c r="B28" s="33">
        <v>3</v>
      </c>
      <c r="C28" s="33" t="s">
        <v>95</v>
      </c>
      <c r="D28" s="39">
        <v>170</v>
      </c>
      <c r="E28" s="39">
        <v>125</v>
      </c>
      <c r="F28" s="39">
        <f t="shared" si="3"/>
        <v>45</v>
      </c>
      <c r="G28" s="39">
        <f t="shared" si="2"/>
        <v>38.872691933916421</v>
      </c>
    </row>
    <row r="29" spans="2:7" x14ac:dyDescent="0.25">
      <c r="B29" s="33">
        <v>4</v>
      </c>
      <c r="C29" s="33" t="s">
        <v>104</v>
      </c>
      <c r="D29" s="39">
        <v>180</v>
      </c>
      <c r="E29" s="39">
        <v>125</v>
      </c>
      <c r="F29" s="39">
        <f t="shared" si="3"/>
        <v>55</v>
      </c>
      <c r="G29" s="39">
        <f t="shared" si="2"/>
        <v>45.248636113553509</v>
      </c>
    </row>
    <row r="30" spans="2:7" x14ac:dyDescent="0.25">
      <c r="B30" s="33">
        <v>5</v>
      </c>
      <c r="C30" s="33" t="s">
        <v>105</v>
      </c>
      <c r="D30" s="39">
        <v>190</v>
      </c>
      <c r="E30" s="39">
        <v>125</v>
      </c>
      <c r="F30" s="39">
        <f t="shared" si="3"/>
        <v>65</v>
      </c>
      <c r="G30" s="39">
        <f t="shared" si="2"/>
        <v>50.929200820449829</v>
      </c>
    </row>
    <row r="31" spans="2:7" x14ac:dyDescent="0.25">
      <c r="B31" s="33">
        <v>5</v>
      </c>
      <c r="C31" s="33" t="s">
        <v>96</v>
      </c>
      <c r="D31" s="39">
        <v>1250</v>
      </c>
      <c r="E31" s="39">
        <v>0</v>
      </c>
      <c r="F31" s="39">
        <f t="shared" si="3"/>
        <v>1250</v>
      </c>
      <c r="G31" s="39">
        <f t="shared" si="2"/>
        <v>979.40770808557363</v>
      </c>
    </row>
    <row r="32" spans="2:7" x14ac:dyDescent="0.25">
      <c r="B32" s="36"/>
      <c r="C32" s="36"/>
      <c r="D32" s="40"/>
      <c r="E32" s="40"/>
      <c r="F32" s="40"/>
      <c r="G32" s="41"/>
    </row>
    <row r="33" spans="2:7" x14ac:dyDescent="0.25">
      <c r="B33" s="33"/>
      <c r="C33" s="33"/>
      <c r="G33" s="32"/>
    </row>
    <row r="34" spans="2:7" x14ac:dyDescent="0.25">
      <c r="B34" t="s">
        <v>97</v>
      </c>
      <c r="D34" s="42">
        <v>5</v>
      </c>
      <c r="E34" t="s">
        <v>98</v>
      </c>
      <c r="G34" s="39">
        <f>SUM(G25:G31)</f>
        <v>385.01379250904893</v>
      </c>
    </row>
    <row r="35" spans="2:7" x14ac:dyDescent="0.25">
      <c r="B35" s="36"/>
      <c r="C35" s="36"/>
      <c r="D35" s="40"/>
      <c r="E35" s="40"/>
      <c r="F35" s="40"/>
      <c r="G35" s="41"/>
    </row>
    <row r="36" spans="2:7" x14ac:dyDescent="0.25">
      <c r="B36" s="33"/>
      <c r="C36" s="33"/>
      <c r="G36" s="32"/>
    </row>
    <row r="37" spans="2:7" x14ac:dyDescent="0.25">
      <c r="B37" s="29" t="s">
        <v>111</v>
      </c>
      <c r="C37" s="44"/>
      <c r="D37" s="45"/>
      <c r="E37" s="45"/>
      <c r="F37" s="45"/>
      <c r="G37" s="32"/>
    </row>
    <row r="38" spans="2:7" x14ac:dyDescent="0.25">
      <c r="B38" s="33"/>
      <c r="C38" s="33"/>
      <c r="D38" s="34"/>
      <c r="E38" s="34"/>
      <c r="F38" s="34"/>
      <c r="G38" s="35" t="s">
        <v>83</v>
      </c>
    </row>
    <row r="39" spans="2:7" x14ac:dyDescent="0.25">
      <c r="B39" s="33" t="s">
        <v>84</v>
      </c>
      <c r="C39" s="33" t="s">
        <v>85</v>
      </c>
      <c r="D39" s="34" t="s">
        <v>86</v>
      </c>
      <c r="E39" s="34" t="s">
        <v>87</v>
      </c>
      <c r="F39" s="34" t="s">
        <v>88</v>
      </c>
      <c r="G39" s="35" t="s">
        <v>88</v>
      </c>
    </row>
    <row r="40" spans="2:7" x14ac:dyDescent="0.25">
      <c r="B40" s="33" t="s">
        <v>89</v>
      </c>
      <c r="C40" s="33" t="s">
        <v>90</v>
      </c>
      <c r="D40" s="34" t="s">
        <v>91</v>
      </c>
      <c r="E40" s="34" t="s">
        <v>91</v>
      </c>
      <c r="F40" s="34" t="s">
        <v>91</v>
      </c>
      <c r="G40" s="35" t="s">
        <v>91</v>
      </c>
    </row>
    <row r="41" spans="2:7" x14ac:dyDescent="0.25">
      <c r="B41" s="36"/>
      <c r="C41" s="36"/>
      <c r="D41" s="37"/>
      <c r="E41" s="37"/>
      <c r="F41" s="37"/>
      <c r="G41" s="38"/>
    </row>
    <row r="42" spans="2:7" x14ac:dyDescent="0.25">
      <c r="B42" s="33"/>
      <c r="C42" s="33"/>
      <c r="D42" s="34"/>
      <c r="E42" s="34"/>
      <c r="F42" s="34"/>
      <c r="G42" s="35"/>
    </row>
    <row r="43" spans="2:7" x14ac:dyDescent="0.25">
      <c r="B43" s="33">
        <v>0</v>
      </c>
      <c r="C43" s="33" t="s">
        <v>92</v>
      </c>
      <c r="D43">
        <v>0</v>
      </c>
      <c r="E43" s="39">
        <v>785</v>
      </c>
      <c r="F43" s="39">
        <f>D43-E43+E71536</f>
        <v>-785</v>
      </c>
      <c r="G43" s="39">
        <f t="shared" ref="G43:G49" si="4">F43/(1+($D$16/100))^(B43)</f>
        <v>-785</v>
      </c>
    </row>
    <row r="44" spans="2:7" x14ac:dyDescent="0.25">
      <c r="B44" s="33">
        <v>1</v>
      </c>
      <c r="C44" s="33" t="s">
        <v>93</v>
      </c>
      <c r="D44" s="39">
        <v>150</v>
      </c>
      <c r="E44" s="39">
        <v>125</v>
      </c>
      <c r="F44" s="39">
        <f t="shared" ref="F44:F49" si="5">D44-E44</f>
        <v>25</v>
      </c>
      <c r="G44" s="39">
        <f t="shared" si="4"/>
        <v>23.80952380952381</v>
      </c>
    </row>
    <row r="45" spans="2:7" x14ac:dyDescent="0.25">
      <c r="B45" s="33">
        <v>2</v>
      </c>
      <c r="C45" s="33" t="s">
        <v>94</v>
      </c>
      <c r="D45" s="39">
        <v>160</v>
      </c>
      <c r="E45" s="39">
        <v>125</v>
      </c>
      <c r="F45" s="39">
        <f t="shared" si="5"/>
        <v>35</v>
      </c>
      <c r="G45" s="39">
        <f t="shared" si="4"/>
        <v>31.746031746031743</v>
      </c>
    </row>
    <row r="46" spans="2:7" x14ac:dyDescent="0.25">
      <c r="B46" s="33">
        <v>3</v>
      </c>
      <c r="C46" s="33" t="s">
        <v>95</v>
      </c>
      <c r="D46" s="39">
        <v>170</v>
      </c>
      <c r="E46" s="39">
        <v>125</v>
      </c>
      <c r="F46" s="39">
        <f t="shared" si="5"/>
        <v>45</v>
      </c>
      <c r="G46" s="39">
        <f t="shared" si="4"/>
        <v>38.872691933916421</v>
      </c>
    </row>
    <row r="47" spans="2:7" x14ac:dyDescent="0.25">
      <c r="B47" s="33">
        <v>4</v>
      </c>
      <c r="C47" s="33" t="s">
        <v>104</v>
      </c>
      <c r="D47" s="39">
        <v>180</v>
      </c>
      <c r="E47" s="39">
        <v>125</v>
      </c>
      <c r="F47" s="39">
        <f t="shared" si="5"/>
        <v>55</v>
      </c>
      <c r="G47" s="39">
        <f t="shared" si="4"/>
        <v>45.248636113553509</v>
      </c>
    </row>
    <row r="48" spans="2:7" x14ac:dyDescent="0.25">
      <c r="B48" s="33">
        <v>5</v>
      </c>
      <c r="C48" s="33" t="s">
        <v>105</v>
      </c>
      <c r="D48" s="39">
        <v>190</v>
      </c>
      <c r="E48" s="39">
        <v>125</v>
      </c>
      <c r="F48" s="39">
        <f t="shared" si="5"/>
        <v>65</v>
      </c>
      <c r="G48" s="39">
        <f t="shared" si="4"/>
        <v>50.929200820449829</v>
      </c>
    </row>
    <row r="49" spans="2:8" x14ac:dyDescent="0.25">
      <c r="B49" s="33">
        <v>5</v>
      </c>
      <c r="C49" s="33" t="s">
        <v>96</v>
      </c>
      <c r="D49" s="39">
        <v>1750</v>
      </c>
      <c r="E49" s="39">
        <v>0</v>
      </c>
      <c r="F49" s="39">
        <f t="shared" si="5"/>
        <v>1750</v>
      </c>
      <c r="G49" s="39">
        <f t="shared" si="4"/>
        <v>1371.1707913198031</v>
      </c>
    </row>
    <row r="50" spans="2:8" x14ac:dyDescent="0.25">
      <c r="B50" s="36"/>
      <c r="C50" s="36"/>
      <c r="D50" s="40"/>
      <c r="E50" s="40"/>
      <c r="F50" s="40"/>
      <c r="G50" s="41"/>
    </row>
    <row r="51" spans="2:8" x14ac:dyDescent="0.25">
      <c r="B51" s="33"/>
      <c r="C51" s="33"/>
      <c r="G51" s="32"/>
    </row>
    <row r="52" spans="2:8" x14ac:dyDescent="0.25">
      <c r="B52" t="s">
        <v>97</v>
      </c>
      <c r="D52" s="42">
        <v>5</v>
      </c>
      <c r="E52" t="s">
        <v>98</v>
      </c>
      <c r="G52" s="39">
        <f>SUM(G43:G49)</f>
        <v>776.77687574327842</v>
      </c>
    </row>
    <row r="53" spans="2:8" x14ac:dyDescent="0.25">
      <c r="B53" s="36"/>
      <c r="C53" s="36"/>
      <c r="D53" s="40"/>
      <c r="E53" s="40"/>
      <c r="F53" s="40"/>
      <c r="G53" s="41"/>
    </row>
    <row r="54" spans="2:8" x14ac:dyDescent="0.25">
      <c r="B54" s="33"/>
      <c r="C54" s="33"/>
      <c r="G54" s="32"/>
    </row>
    <row r="55" spans="2:8" x14ac:dyDescent="0.25">
      <c r="B55" s="33"/>
      <c r="C55" s="33"/>
      <c r="G55" s="32"/>
      <c r="H55" s="34" t="s">
        <v>99</v>
      </c>
    </row>
    <row r="56" spans="2:8" x14ac:dyDescent="0.25">
      <c r="B56" s="42"/>
      <c r="C56" s="33"/>
      <c r="F56" s="34" t="s">
        <v>100</v>
      </c>
      <c r="G56" s="35"/>
      <c r="H56" s="34" t="s">
        <v>100</v>
      </c>
    </row>
    <row r="57" spans="2:8" x14ac:dyDescent="0.25">
      <c r="B57" s="33"/>
      <c r="C57" s="33"/>
      <c r="F57" s="34" t="s">
        <v>101</v>
      </c>
      <c r="G57" s="34" t="s">
        <v>102</v>
      </c>
      <c r="H57" s="34" t="s">
        <v>101</v>
      </c>
    </row>
    <row r="58" spans="2:8" x14ac:dyDescent="0.25">
      <c r="B58" s="33"/>
      <c r="C58" s="33"/>
      <c r="F58" s="34"/>
      <c r="G58" s="34"/>
      <c r="H58" s="34"/>
    </row>
    <row r="59" spans="2:8" x14ac:dyDescent="0.25">
      <c r="B59" s="33"/>
      <c r="C59" s="33"/>
    </row>
    <row r="60" spans="2:8" x14ac:dyDescent="0.25">
      <c r="B60" s="29" t="s">
        <v>108</v>
      </c>
      <c r="C60" s="29"/>
      <c r="E60" s="29"/>
      <c r="F60" s="39">
        <f>$G$16</f>
        <v>302.64462485134413</v>
      </c>
      <c r="G60" s="46">
        <v>0.1</v>
      </c>
      <c r="H60" s="46">
        <f>F60*G60</f>
        <v>30.264462485134416</v>
      </c>
    </row>
    <row r="61" spans="2:8" x14ac:dyDescent="0.25">
      <c r="B61" s="29" t="s">
        <v>109</v>
      </c>
      <c r="C61" s="29"/>
      <c r="E61" s="29"/>
      <c r="F61" s="39">
        <f>$G$34</f>
        <v>385.01379250904893</v>
      </c>
      <c r="G61" s="46">
        <v>0.6</v>
      </c>
      <c r="H61" s="46">
        <f t="shared" ref="H61:H62" si="6">F61*G61</f>
        <v>231.00827550542934</v>
      </c>
    </row>
    <row r="62" spans="2:8" x14ac:dyDescent="0.25">
      <c r="B62" s="29" t="s">
        <v>110</v>
      </c>
      <c r="C62" s="29"/>
      <c r="E62" s="29"/>
      <c r="F62" s="39">
        <f>$G$52</f>
        <v>776.77687574327842</v>
      </c>
      <c r="G62" s="46">
        <v>0.3</v>
      </c>
      <c r="H62" s="46">
        <f t="shared" si="6"/>
        <v>233.03306272298352</v>
      </c>
    </row>
    <row r="63" spans="2:8" x14ac:dyDescent="0.25">
      <c r="B63" s="33"/>
      <c r="C63" s="33"/>
      <c r="H63" s="46"/>
    </row>
    <row r="64" spans="2:8" x14ac:dyDescent="0.25">
      <c r="B64" s="33"/>
      <c r="C64" s="33"/>
      <c r="F64" t="s">
        <v>103</v>
      </c>
      <c r="H64" s="46">
        <f>SUM(H60:H62)</f>
        <v>494.30580071354728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 Sheet</vt:lpstr>
      <vt:lpstr>Income Statement</vt:lpstr>
      <vt:lpstr>Market Value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Booth</dc:creator>
  <cp:lastModifiedBy>Alexander Booth</cp:lastModifiedBy>
  <dcterms:created xsi:type="dcterms:W3CDTF">2017-08-04T17:50:51Z</dcterms:created>
  <dcterms:modified xsi:type="dcterms:W3CDTF">2017-08-04T22:00:41Z</dcterms:modified>
</cp:coreProperties>
</file>