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006369\Code\boxer\"/>
    </mc:Choice>
  </mc:AlternateContent>
  <xr:revisionPtr revIDLastSave="0" documentId="13_ncr:1_{609A48FD-B639-4C1F-87B4-60689B8634D2}" xr6:coauthVersionLast="47" xr6:coauthVersionMax="47" xr10:uidLastSave="{00000000-0000-0000-0000-000000000000}"/>
  <bookViews>
    <workbookView xWindow="-28920" yWindow="1560" windowWidth="29040" windowHeight="16440" xr2:uid="{B7699506-E413-4994-A7FE-530F6240A7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N6" i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D3" i="1" l="1"/>
  <c r="AJ7" i="1"/>
  <c r="AM7" i="1" s="1"/>
  <c r="AI7" i="1"/>
  <c r="AL7" i="1" s="1"/>
  <c r="AH7" i="1"/>
  <c r="AK7" i="1" s="1"/>
  <c r="O7" i="1"/>
  <c r="R7" i="1" s="1"/>
  <c r="N7" i="1"/>
  <c r="M7" i="1"/>
  <c r="AN7" i="1" l="1"/>
  <c r="AR7" i="1"/>
  <c r="AI8" i="1" s="1"/>
  <c r="AL8" i="1" s="1"/>
  <c r="AS7" i="1"/>
  <c r="P7" i="1"/>
  <c r="Q7" i="1"/>
  <c r="S7" i="1" s="1"/>
  <c r="Y7" i="1"/>
  <c r="AJ8" i="1" l="1"/>
  <c r="AM8" i="1" s="1"/>
  <c r="AT7" i="1"/>
  <c r="AU7" i="1" s="1"/>
  <c r="AR8" i="1"/>
  <c r="AI9" i="1" s="1"/>
  <c r="AL9" i="1" s="1"/>
  <c r="AO7" i="1"/>
  <c r="AP7" i="1" s="1"/>
  <c r="O8" i="1"/>
  <c r="AQ7" i="1" l="1"/>
  <c r="AR9" i="1"/>
  <c r="AI10" i="1" s="1"/>
  <c r="AL10" i="1" s="1"/>
  <c r="T7" i="1"/>
  <c r="U7" i="1" s="1"/>
  <c r="AS8" i="1"/>
  <c r="AT8" i="1" s="1"/>
  <c r="AU8" i="1" s="1"/>
  <c r="AY7" i="1"/>
  <c r="AW7" i="1"/>
  <c r="Y8" i="1"/>
  <c r="O9" i="1" s="1"/>
  <c r="R9" i="1" s="1"/>
  <c r="R8" i="1"/>
  <c r="X7" i="1" l="1"/>
  <c r="N8" i="1" s="1"/>
  <c r="Q8" i="1" s="1"/>
  <c r="S8" i="1" s="1"/>
  <c r="W7" i="1"/>
  <c r="V7" i="1"/>
  <c r="AR10" i="1"/>
  <c r="AI11" i="1" s="1"/>
  <c r="AL11" i="1" s="1"/>
  <c r="AV7" i="1"/>
  <c r="AX7" i="1" s="1"/>
  <c r="AH8" i="1"/>
  <c r="AJ9" i="1"/>
  <c r="AS9" i="1" s="1"/>
  <c r="AT9" i="1" s="1"/>
  <c r="AW8" i="1"/>
  <c r="Y9" i="1"/>
  <c r="O10" i="1" s="1"/>
  <c r="Y10" i="1" s="1"/>
  <c r="O11" i="1" s="1"/>
  <c r="AR11" i="1" l="1"/>
  <c r="AI12" i="1" s="1"/>
  <c r="AR12" i="1" s="1"/>
  <c r="AI13" i="1" s="1"/>
  <c r="AK8" i="1"/>
  <c r="M8" i="1"/>
  <c r="AC7" i="1"/>
  <c r="AM9" i="1"/>
  <c r="T8" i="1"/>
  <c r="R10" i="1"/>
  <c r="AJ10" i="1"/>
  <c r="AU9" i="1"/>
  <c r="R11" i="1"/>
  <c r="Y11" i="1"/>
  <c r="O12" i="1" s="1"/>
  <c r="AN8" i="1" l="1"/>
  <c r="AO8" i="1" s="1"/>
  <c r="U8" i="1"/>
  <c r="X8" i="1" s="1"/>
  <c r="N9" i="1" s="1"/>
  <c r="Q9" i="1" s="1"/>
  <c r="S9" i="1" s="1"/>
  <c r="P8" i="1"/>
  <c r="AL12" i="1"/>
  <c r="Z7" i="1"/>
  <c r="AA7" i="1" s="1"/>
  <c r="AW9" i="1"/>
  <c r="AM10" i="1"/>
  <c r="AS10" i="1"/>
  <c r="AT10" i="1" s="1"/>
  <c r="AL13" i="1"/>
  <c r="AR13" i="1"/>
  <c r="AI14" i="1" s="1"/>
  <c r="Y12" i="1"/>
  <c r="O13" i="1" s="1"/>
  <c r="R12" i="1"/>
  <c r="AP8" i="1" l="1"/>
  <c r="AQ8" i="1" s="1"/>
  <c r="AH9" i="1" s="1"/>
  <c r="AK9" i="1" s="1"/>
  <c r="AN9" i="1" s="1"/>
  <c r="AY8" i="1"/>
  <c r="V8" i="1"/>
  <c r="W8" i="1"/>
  <c r="Z8" i="1" s="1"/>
  <c r="T9" i="1"/>
  <c r="U9" i="1" s="1"/>
  <c r="AB7" i="1"/>
  <c r="AF7" i="1" s="1"/>
  <c r="AL14" i="1"/>
  <c r="AR14" i="1"/>
  <c r="AI15" i="1" s="1"/>
  <c r="AU10" i="1"/>
  <c r="AJ11" i="1"/>
  <c r="Y13" i="1"/>
  <c r="O14" i="1" s="1"/>
  <c r="R13" i="1"/>
  <c r="M9" i="1" l="1"/>
  <c r="P9" i="1" s="1"/>
  <c r="W9" i="1" s="1"/>
  <c r="AC8" i="1"/>
  <c r="AO9" i="1"/>
  <c r="X9" i="1"/>
  <c r="N10" i="1" s="1"/>
  <c r="Q10" i="1" s="1"/>
  <c r="V9" i="1"/>
  <c r="AA8" i="1"/>
  <c r="AB8" i="1" s="1"/>
  <c r="AD8" i="1" s="1"/>
  <c r="AE8" i="1" s="1"/>
  <c r="AV8" i="1"/>
  <c r="AX8" i="1" s="1"/>
  <c r="AD7" i="1"/>
  <c r="AE7" i="1" s="1"/>
  <c r="AW10" i="1"/>
  <c r="AM11" i="1"/>
  <c r="AS11" i="1"/>
  <c r="AT11" i="1" s="1"/>
  <c r="AL15" i="1"/>
  <c r="AR15" i="1"/>
  <c r="AI16" i="1" s="1"/>
  <c r="Y14" i="1"/>
  <c r="O15" i="1" s="1"/>
  <c r="R14" i="1"/>
  <c r="AP9" i="1" l="1"/>
  <c r="AQ9" i="1" s="1"/>
  <c r="AH10" i="1" s="1"/>
  <c r="AK10" i="1" s="1"/>
  <c r="AN10" i="1" s="1"/>
  <c r="AY9" i="1"/>
  <c r="S10" i="1"/>
  <c r="T10" i="1" s="1"/>
  <c r="U10" i="1" s="1"/>
  <c r="V10" i="1" s="1"/>
  <c r="AF8" i="1"/>
  <c r="AR16" i="1"/>
  <c r="AI17" i="1" s="1"/>
  <c r="AL16" i="1"/>
  <c r="AJ12" i="1"/>
  <c r="AU11" i="1"/>
  <c r="Y15" i="1"/>
  <c r="O16" i="1" s="1"/>
  <c r="R15" i="1"/>
  <c r="X10" i="1" l="1"/>
  <c r="N11" i="1" s="1"/>
  <c r="Q11" i="1" s="1"/>
  <c r="AV9" i="1"/>
  <c r="AX9" i="1" s="1"/>
  <c r="AO10" i="1"/>
  <c r="AP10" i="1" s="1"/>
  <c r="Z9" i="1"/>
  <c r="AA9" i="1" s="1"/>
  <c r="AC9" i="1"/>
  <c r="M10" i="1"/>
  <c r="AW11" i="1"/>
  <c r="AS12" i="1"/>
  <c r="AT12" i="1" s="1"/>
  <c r="AM12" i="1"/>
  <c r="AR17" i="1"/>
  <c r="AI18" i="1" s="1"/>
  <c r="AL17" i="1"/>
  <c r="Y16" i="1"/>
  <c r="O17" i="1" s="1"/>
  <c r="R16" i="1"/>
  <c r="S11" i="1" l="1"/>
  <c r="T11" i="1" s="1"/>
  <c r="U11" i="1" s="1"/>
  <c r="AY10" i="1"/>
  <c r="AB9" i="1"/>
  <c r="AF9" i="1" s="1"/>
  <c r="P10" i="1"/>
  <c r="W10" i="1" s="1"/>
  <c r="AL18" i="1"/>
  <c r="AR18" i="1"/>
  <c r="AI19" i="1" s="1"/>
  <c r="AU12" i="1"/>
  <c r="AJ13" i="1"/>
  <c r="Y17" i="1"/>
  <c r="O18" i="1" s="1"/>
  <c r="R17" i="1"/>
  <c r="X11" i="1" l="1"/>
  <c r="N12" i="1" s="1"/>
  <c r="Q12" i="1" s="1"/>
  <c r="S12" i="1" s="1"/>
  <c r="T12" i="1" s="1"/>
  <c r="U12" i="1" s="1"/>
  <c r="X12" i="1" s="1"/>
  <c r="N13" i="1" s="1"/>
  <c r="Q13" i="1" s="1"/>
  <c r="S13" i="1" s="1"/>
  <c r="V11" i="1"/>
  <c r="AQ10" i="1"/>
  <c r="AD9" i="1"/>
  <c r="AE9" i="1" s="1"/>
  <c r="M11" i="1"/>
  <c r="AC10" i="1"/>
  <c r="Z10" i="1"/>
  <c r="AA10" i="1" s="1"/>
  <c r="AW12" i="1"/>
  <c r="AS13" i="1"/>
  <c r="AT13" i="1" s="1"/>
  <c r="AM13" i="1"/>
  <c r="AL19" i="1"/>
  <c r="AR19" i="1"/>
  <c r="AI20" i="1" s="1"/>
  <c r="Y18" i="1"/>
  <c r="O19" i="1" s="1"/>
  <c r="R18" i="1"/>
  <c r="V12" i="1" l="1"/>
  <c r="T13" i="1"/>
  <c r="U13" i="1" s="1"/>
  <c r="P11" i="1"/>
  <c r="W11" i="1" s="1"/>
  <c r="AH11" i="1"/>
  <c r="AV10" i="1"/>
  <c r="AX10" i="1" s="1"/>
  <c r="AB10" i="1"/>
  <c r="AF10" i="1" s="1"/>
  <c r="AL20" i="1"/>
  <c r="AR20" i="1"/>
  <c r="AI21" i="1" s="1"/>
  <c r="AJ14" i="1"/>
  <c r="AU13" i="1"/>
  <c r="R19" i="1"/>
  <c r="Y19" i="1"/>
  <c r="O20" i="1" s="1"/>
  <c r="X13" i="1" l="1"/>
  <c r="N14" i="1" s="1"/>
  <c r="Q14" i="1" s="1"/>
  <c r="S14" i="1" s="1"/>
  <c r="V13" i="1"/>
  <c r="AK11" i="1"/>
  <c r="AN11" i="1" s="1"/>
  <c r="M12" i="1"/>
  <c r="AC11" i="1"/>
  <c r="Z11" i="1"/>
  <c r="AA11" i="1" s="1"/>
  <c r="AB11" i="1" s="1"/>
  <c r="AF11" i="1" s="1"/>
  <c r="AD10" i="1"/>
  <c r="AE10" i="1" s="1"/>
  <c r="P12" i="1"/>
  <c r="AW13" i="1"/>
  <c r="AS14" i="1"/>
  <c r="AT14" i="1" s="1"/>
  <c r="AM14" i="1"/>
  <c r="AR21" i="1"/>
  <c r="AI22" i="1" s="1"/>
  <c r="AL21" i="1"/>
  <c r="R20" i="1"/>
  <c r="Y20" i="1"/>
  <c r="O21" i="1" s="1"/>
  <c r="AO11" i="1" l="1"/>
  <c r="T14" i="1"/>
  <c r="U14" i="1" s="1"/>
  <c r="V14" i="1" s="1"/>
  <c r="W12" i="1"/>
  <c r="AD11" i="1"/>
  <c r="AE11" i="1" s="1"/>
  <c r="AR22" i="1"/>
  <c r="AI23" i="1" s="1"/>
  <c r="AL22" i="1"/>
  <c r="AJ15" i="1"/>
  <c r="AU14" i="1"/>
  <c r="Y21" i="1"/>
  <c r="O22" i="1" s="1"/>
  <c r="R21" i="1"/>
  <c r="AP11" i="1" l="1"/>
  <c r="AQ11" i="1" s="1"/>
  <c r="AY11" i="1"/>
  <c r="X14" i="1"/>
  <c r="N15" i="1" s="1"/>
  <c r="Q15" i="1" s="1"/>
  <c r="S15" i="1" s="1"/>
  <c r="AC12" i="1"/>
  <c r="Z12" i="1"/>
  <c r="AA12" i="1" s="1"/>
  <c r="AB12" i="1" s="1"/>
  <c r="M13" i="1"/>
  <c r="AW14" i="1"/>
  <c r="AS15" i="1"/>
  <c r="AT15" i="1" s="1"/>
  <c r="AM15" i="1"/>
  <c r="AL23" i="1"/>
  <c r="AR23" i="1"/>
  <c r="AI24" i="1" s="1"/>
  <c r="Y22" i="1"/>
  <c r="O23" i="1" s="1"/>
  <c r="R22" i="1"/>
  <c r="T15" i="1" l="1"/>
  <c r="U15" i="1" s="1"/>
  <c r="V15" i="1" s="1"/>
  <c r="AH12" i="1"/>
  <c r="AV11" i="1"/>
  <c r="AX11" i="1" s="1"/>
  <c r="AD12" i="1"/>
  <c r="AE12" i="1" s="1"/>
  <c r="AF12" i="1"/>
  <c r="P13" i="1"/>
  <c r="W13" i="1" s="1"/>
  <c r="AR24" i="1"/>
  <c r="AI25" i="1" s="1"/>
  <c r="AL24" i="1"/>
  <c r="AJ16" i="1"/>
  <c r="AU15" i="1"/>
  <c r="R23" i="1"/>
  <c r="Y23" i="1"/>
  <c r="O24" i="1" s="1"/>
  <c r="X15" i="1" l="1"/>
  <c r="N16" i="1" s="1"/>
  <c r="Q16" i="1" s="1"/>
  <c r="S16" i="1" s="1"/>
  <c r="AK12" i="1"/>
  <c r="AN12" i="1" s="1"/>
  <c r="AC13" i="1"/>
  <c r="Z13" i="1"/>
  <c r="AA13" i="1" s="1"/>
  <c r="AB13" i="1" s="1"/>
  <c r="M14" i="1"/>
  <c r="AW15" i="1"/>
  <c r="AS16" i="1"/>
  <c r="AT16" i="1" s="1"/>
  <c r="AM16" i="1"/>
  <c r="AR25" i="1"/>
  <c r="AI26" i="1" s="1"/>
  <c r="AL25" i="1"/>
  <c r="Y24" i="1"/>
  <c r="O25" i="1" s="1"/>
  <c r="R24" i="1"/>
  <c r="AO12" i="1" l="1"/>
  <c r="T16" i="1"/>
  <c r="U16" i="1" s="1"/>
  <c r="V16" i="1" s="1"/>
  <c r="AD13" i="1"/>
  <c r="AE13" i="1" s="1"/>
  <c r="AF13" i="1"/>
  <c r="P14" i="1"/>
  <c r="W14" i="1" s="1"/>
  <c r="AR26" i="1"/>
  <c r="AI27" i="1" s="1"/>
  <c r="AL26" i="1"/>
  <c r="AU16" i="1"/>
  <c r="AJ17" i="1"/>
  <c r="R25" i="1"/>
  <c r="Y25" i="1"/>
  <c r="O26" i="1" s="1"/>
  <c r="AP12" i="1" l="1"/>
  <c r="AY12" i="1"/>
  <c r="X16" i="1"/>
  <c r="N17" i="1" s="1"/>
  <c r="Q17" i="1" s="1"/>
  <c r="S17" i="1" s="1"/>
  <c r="AQ12" i="1"/>
  <c r="Z14" i="1"/>
  <c r="AA14" i="1" s="1"/>
  <c r="AB14" i="1" s="1"/>
  <c r="AD14" i="1" s="1"/>
  <c r="AE14" i="1" s="1"/>
  <c r="AC14" i="1"/>
  <c r="M15" i="1"/>
  <c r="AW16" i="1"/>
  <c r="AS17" i="1"/>
  <c r="AT17" i="1" s="1"/>
  <c r="AM17" i="1"/>
  <c r="AR27" i="1"/>
  <c r="AI28" i="1" s="1"/>
  <c r="AL27" i="1"/>
  <c r="R26" i="1"/>
  <c r="Y26" i="1"/>
  <c r="O27" i="1" s="1"/>
  <c r="T17" i="1" l="1"/>
  <c r="AH13" i="1"/>
  <c r="AV12" i="1"/>
  <c r="AX12" i="1" s="1"/>
  <c r="AF14" i="1"/>
  <c r="P15" i="1"/>
  <c r="W15" i="1" s="1"/>
  <c r="AR28" i="1"/>
  <c r="AI29" i="1" s="1"/>
  <c r="AL28" i="1"/>
  <c r="AU17" i="1"/>
  <c r="AJ18" i="1"/>
  <c r="R27" i="1"/>
  <c r="Y27" i="1"/>
  <c r="O28" i="1" s="1"/>
  <c r="U17" i="1" l="1"/>
  <c r="V17" i="1" s="1"/>
  <c r="AK13" i="1"/>
  <c r="AN13" i="1" s="1"/>
  <c r="Z15" i="1"/>
  <c r="AA15" i="1" s="1"/>
  <c r="AC15" i="1"/>
  <c r="M16" i="1"/>
  <c r="AW17" i="1"/>
  <c r="AM18" i="1"/>
  <c r="AS18" i="1"/>
  <c r="AT18" i="1" s="1"/>
  <c r="AR29" i="1"/>
  <c r="AI30" i="1" s="1"/>
  <c r="AL29" i="1"/>
  <c r="R28" i="1"/>
  <c r="Y28" i="1"/>
  <c r="O29" i="1" s="1"/>
  <c r="AO13" i="1" l="1"/>
  <c r="X17" i="1"/>
  <c r="N18" i="1" s="1"/>
  <c r="Q18" i="1" s="1"/>
  <c r="S18" i="1" s="1"/>
  <c r="AB15" i="1"/>
  <c r="AF15" i="1" s="1"/>
  <c r="P16" i="1"/>
  <c r="W16" i="1" s="1"/>
  <c r="AR30" i="1"/>
  <c r="AI31" i="1" s="1"/>
  <c r="AL30" i="1"/>
  <c r="AJ19" i="1"/>
  <c r="AU18" i="1"/>
  <c r="Y29" i="1"/>
  <c r="O30" i="1" s="1"/>
  <c r="R29" i="1"/>
  <c r="AP13" i="1" l="1"/>
  <c r="AQ13" i="1" s="1"/>
  <c r="AY13" i="1"/>
  <c r="T18" i="1"/>
  <c r="U18" i="1" s="1"/>
  <c r="V18" i="1" s="1"/>
  <c r="Z16" i="1"/>
  <c r="AA16" i="1" s="1"/>
  <c r="AC16" i="1"/>
  <c r="AD15" i="1"/>
  <c r="AE15" i="1" s="1"/>
  <c r="M17" i="1"/>
  <c r="AW18" i="1"/>
  <c r="AS19" i="1"/>
  <c r="AT19" i="1" s="1"/>
  <c r="AM19" i="1"/>
  <c r="AL31" i="1"/>
  <c r="AR31" i="1"/>
  <c r="AI32" i="1" s="1"/>
  <c r="R30" i="1"/>
  <c r="Y30" i="1"/>
  <c r="O31" i="1" s="1"/>
  <c r="X18" i="1" l="1"/>
  <c r="N19" i="1" s="1"/>
  <c r="Q19" i="1" s="1"/>
  <c r="S19" i="1" s="1"/>
  <c r="AH14" i="1"/>
  <c r="AV13" i="1"/>
  <c r="AX13" i="1" s="1"/>
  <c r="AB16" i="1"/>
  <c r="AD16" i="1" s="1"/>
  <c r="AE16" i="1" s="1"/>
  <c r="P17" i="1"/>
  <c r="W17" i="1" s="1"/>
  <c r="AL32" i="1"/>
  <c r="AR32" i="1"/>
  <c r="AI33" i="1" s="1"/>
  <c r="AJ20" i="1"/>
  <c r="AU19" i="1"/>
  <c r="R31" i="1"/>
  <c r="Y31" i="1"/>
  <c r="O32" i="1" s="1"/>
  <c r="T19" i="1" l="1"/>
  <c r="AK14" i="1"/>
  <c r="AN14" i="1" s="1"/>
  <c r="AF16" i="1"/>
  <c r="Z17" i="1"/>
  <c r="AA17" i="1" s="1"/>
  <c r="AC17" i="1"/>
  <c r="M18" i="1"/>
  <c r="AW19" i="1"/>
  <c r="AR33" i="1"/>
  <c r="AI34" i="1" s="1"/>
  <c r="AL33" i="1"/>
  <c r="AS20" i="1"/>
  <c r="AT20" i="1" s="1"/>
  <c r="AM20" i="1"/>
  <c r="Y32" i="1"/>
  <c r="O33" i="1" s="1"/>
  <c r="R32" i="1"/>
  <c r="AO14" i="1" l="1"/>
  <c r="U19" i="1"/>
  <c r="V19" i="1" s="1"/>
  <c r="AB17" i="1"/>
  <c r="AD17" i="1" s="1"/>
  <c r="AE17" i="1" s="1"/>
  <c r="P18" i="1"/>
  <c r="W18" i="1" s="1"/>
  <c r="AU20" i="1"/>
  <c r="AJ21" i="1"/>
  <c r="AL34" i="1"/>
  <c r="AR34" i="1"/>
  <c r="AI35" i="1" s="1"/>
  <c r="Y33" i="1"/>
  <c r="O34" i="1" s="1"/>
  <c r="R33" i="1"/>
  <c r="AP14" i="1" l="1"/>
  <c r="AY14" i="1"/>
  <c r="X19" i="1"/>
  <c r="N20" i="1" s="1"/>
  <c r="Q20" i="1" s="1"/>
  <c r="S20" i="1" s="1"/>
  <c r="AQ14" i="1"/>
  <c r="AC18" i="1"/>
  <c r="Z18" i="1"/>
  <c r="AA18" i="1" s="1"/>
  <c r="AF17" i="1"/>
  <c r="M19" i="1"/>
  <c r="AW20" i="1"/>
  <c r="AM21" i="1"/>
  <c r="AS21" i="1"/>
  <c r="AT21" i="1" s="1"/>
  <c r="AR35" i="1"/>
  <c r="AI36" i="1" s="1"/>
  <c r="AL35" i="1"/>
  <c r="R34" i="1"/>
  <c r="Y34" i="1"/>
  <c r="O35" i="1" s="1"/>
  <c r="T20" i="1" l="1"/>
  <c r="AH15" i="1"/>
  <c r="AV14" i="1"/>
  <c r="AX14" i="1" s="1"/>
  <c r="AB18" i="1"/>
  <c r="AD18" i="1" s="1"/>
  <c r="AE18" i="1" s="1"/>
  <c r="P19" i="1"/>
  <c r="W19" i="1" s="1"/>
  <c r="AL36" i="1"/>
  <c r="AR36" i="1"/>
  <c r="AI37" i="1" s="1"/>
  <c r="AJ22" i="1"/>
  <c r="AU21" i="1"/>
  <c r="R35" i="1"/>
  <c r="Y35" i="1"/>
  <c r="O36" i="1" s="1"/>
  <c r="U20" i="1" l="1"/>
  <c r="V20" i="1" s="1"/>
  <c r="AK15" i="1"/>
  <c r="AN15" i="1" s="1"/>
  <c r="AF18" i="1"/>
  <c r="AC19" i="1"/>
  <c r="Z19" i="1"/>
  <c r="AA19" i="1" s="1"/>
  <c r="M20" i="1"/>
  <c r="AW21" i="1"/>
  <c r="AL37" i="1"/>
  <c r="AR37" i="1"/>
  <c r="AI38" i="1" s="1"/>
  <c r="AM22" i="1"/>
  <c r="AS22" i="1"/>
  <c r="AT22" i="1" s="1"/>
  <c r="R36" i="1"/>
  <c r="Y36" i="1"/>
  <c r="O37" i="1" s="1"/>
  <c r="AO15" i="1" l="1"/>
  <c r="X20" i="1"/>
  <c r="N21" i="1" s="1"/>
  <c r="Q21" i="1" s="1"/>
  <c r="S21" i="1" s="1"/>
  <c r="AB19" i="1"/>
  <c r="AD19" i="1" s="1"/>
  <c r="AE19" i="1" s="1"/>
  <c r="P20" i="1"/>
  <c r="W20" i="1" s="1"/>
  <c r="AU22" i="1"/>
  <c r="AJ23" i="1"/>
  <c r="AL38" i="1"/>
  <c r="AR38" i="1"/>
  <c r="AI39" i="1" s="1"/>
  <c r="Y37" i="1"/>
  <c r="O38" i="1" s="1"/>
  <c r="R37" i="1"/>
  <c r="AP15" i="1" l="1"/>
  <c r="AQ15" i="1" s="1"/>
  <c r="AY15" i="1"/>
  <c r="T21" i="1"/>
  <c r="Z20" i="1"/>
  <c r="AA20" i="1" s="1"/>
  <c r="AC20" i="1"/>
  <c r="AF19" i="1"/>
  <c r="M21" i="1"/>
  <c r="AW22" i="1"/>
  <c r="AR39" i="1"/>
  <c r="AI40" i="1" s="1"/>
  <c r="AL39" i="1"/>
  <c r="AS23" i="1"/>
  <c r="AT23" i="1" s="1"/>
  <c r="AM23" i="1"/>
  <c r="R38" i="1"/>
  <c r="Y38" i="1"/>
  <c r="O39" i="1" s="1"/>
  <c r="U21" i="1" l="1"/>
  <c r="V21" i="1" s="1"/>
  <c r="AH16" i="1"/>
  <c r="AV15" i="1"/>
  <c r="AX15" i="1" s="1"/>
  <c r="AB20" i="1"/>
  <c r="AD20" i="1" s="1"/>
  <c r="AE20" i="1" s="1"/>
  <c r="P21" i="1"/>
  <c r="W21" i="1" s="1"/>
  <c r="AU23" i="1"/>
  <c r="AJ24" i="1"/>
  <c r="AL40" i="1"/>
  <c r="AR40" i="1"/>
  <c r="AI41" i="1" s="1"/>
  <c r="Y39" i="1"/>
  <c r="O40" i="1" s="1"/>
  <c r="R39" i="1"/>
  <c r="X21" i="1" l="1"/>
  <c r="N22" i="1" s="1"/>
  <c r="Q22" i="1" s="1"/>
  <c r="S22" i="1" s="1"/>
  <c r="AK16" i="1"/>
  <c r="AN16" i="1" s="1"/>
  <c r="AF20" i="1"/>
  <c r="AC21" i="1"/>
  <c r="Z21" i="1"/>
  <c r="AA21" i="1" s="1"/>
  <c r="M22" i="1"/>
  <c r="AW23" i="1"/>
  <c r="AR41" i="1"/>
  <c r="AI42" i="1" s="1"/>
  <c r="AL41" i="1"/>
  <c r="AM24" i="1"/>
  <c r="AS24" i="1"/>
  <c r="AT24" i="1" s="1"/>
  <c r="Y40" i="1"/>
  <c r="O41" i="1" s="1"/>
  <c r="R40" i="1"/>
  <c r="AO16" i="1" l="1"/>
  <c r="T22" i="1"/>
  <c r="U22" i="1" s="1"/>
  <c r="V22" i="1" s="1"/>
  <c r="AB21" i="1"/>
  <c r="AD21" i="1" s="1"/>
  <c r="AE21" i="1" s="1"/>
  <c r="P22" i="1"/>
  <c r="AJ25" i="1"/>
  <c r="AU24" i="1"/>
  <c r="AL42" i="1"/>
  <c r="AR42" i="1"/>
  <c r="AI43" i="1" s="1"/>
  <c r="Y41" i="1"/>
  <c r="O42" i="1" s="1"/>
  <c r="R41" i="1"/>
  <c r="AP16" i="1" l="1"/>
  <c r="AY16" i="1"/>
  <c r="W22" i="1"/>
  <c r="Z22" i="1" s="1"/>
  <c r="AA22" i="1" s="1"/>
  <c r="X22" i="1"/>
  <c r="N23" i="1" s="1"/>
  <c r="Q23" i="1" s="1"/>
  <c r="S23" i="1" s="1"/>
  <c r="AQ16" i="1"/>
  <c r="AF21" i="1"/>
  <c r="AW24" i="1"/>
  <c r="AL43" i="1"/>
  <c r="AR43" i="1"/>
  <c r="AI44" i="1" s="1"/>
  <c r="AM25" i="1"/>
  <c r="AS25" i="1"/>
  <c r="AT25" i="1" s="1"/>
  <c r="Y42" i="1"/>
  <c r="O43" i="1" s="1"/>
  <c r="R42" i="1"/>
  <c r="AB22" i="1" l="1"/>
  <c r="AD22" i="1" s="1"/>
  <c r="AC22" i="1"/>
  <c r="M23" i="1"/>
  <c r="T23" i="1"/>
  <c r="AH17" i="1"/>
  <c r="AV16" i="1"/>
  <c r="AX16" i="1" s="1"/>
  <c r="P23" i="1"/>
  <c r="AU25" i="1"/>
  <c r="AJ26" i="1"/>
  <c r="AL44" i="1"/>
  <c r="AR44" i="1"/>
  <c r="AI45" i="1" s="1"/>
  <c r="Y43" i="1"/>
  <c r="O44" i="1" s="1"/>
  <c r="R43" i="1"/>
  <c r="AF22" i="1" l="1"/>
  <c r="AE22" i="1"/>
  <c r="U23" i="1"/>
  <c r="V23" i="1" s="1"/>
  <c r="AK17" i="1"/>
  <c r="AN17" i="1" s="1"/>
  <c r="AW25" i="1"/>
  <c r="AS26" i="1"/>
  <c r="AT26" i="1" s="1"/>
  <c r="AM26" i="1"/>
  <c r="AR45" i="1"/>
  <c r="AI46" i="1" s="1"/>
  <c r="AL45" i="1"/>
  <c r="R44" i="1"/>
  <c r="Y44" i="1"/>
  <c r="O45" i="1" s="1"/>
  <c r="AO17" i="1" l="1"/>
  <c r="W23" i="1"/>
  <c r="X23" i="1"/>
  <c r="N24" i="1" s="1"/>
  <c r="Q24" i="1" s="1"/>
  <c r="S24" i="1" s="1"/>
  <c r="AL46" i="1"/>
  <c r="AR46" i="1"/>
  <c r="AJ27" i="1"/>
  <c r="AU26" i="1"/>
  <c r="R45" i="1"/>
  <c r="Y45" i="1"/>
  <c r="O46" i="1" s="1"/>
  <c r="AP17" i="1" l="1"/>
  <c r="AY17" i="1"/>
  <c r="T24" i="1"/>
  <c r="Z23" i="1"/>
  <c r="AA23" i="1" s="1"/>
  <c r="M24" i="1"/>
  <c r="P24" i="1" s="1"/>
  <c r="AC23" i="1"/>
  <c r="AQ17" i="1"/>
  <c r="AW26" i="1"/>
  <c r="AM27" i="1"/>
  <c r="AS27" i="1"/>
  <c r="AT27" i="1" s="1"/>
  <c r="R46" i="1"/>
  <c r="Y46" i="1"/>
  <c r="AB23" i="1" l="1"/>
  <c r="AF23" i="1" s="1"/>
  <c r="U24" i="1"/>
  <c r="V24" i="1" s="1"/>
  <c r="AH18" i="1"/>
  <c r="AV17" i="1"/>
  <c r="AX17" i="1" s="1"/>
  <c r="AJ28" i="1"/>
  <c r="AU27" i="1"/>
  <c r="X24" i="1" l="1"/>
  <c r="N25" i="1" s="1"/>
  <c r="Q25" i="1" s="1"/>
  <c r="S25" i="1" s="1"/>
  <c r="AD23" i="1"/>
  <c r="AE23" i="1" s="1"/>
  <c r="W24" i="1"/>
  <c r="AK18" i="1"/>
  <c r="AN18" i="1" s="1"/>
  <c r="AW27" i="1"/>
  <c r="AS28" i="1"/>
  <c r="AT28" i="1" s="1"/>
  <c r="AM28" i="1"/>
  <c r="AO18" i="1" l="1"/>
  <c r="M25" i="1"/>
  <c r="P25" i="1" s="1"/>
  <c r="Z24" i="1"/>
  <c r="AA24" i="1" s="1"/>
  <c r="AC24" i="1"/>
  <c r="T25" i="1"/>
  <c r="U25" i="1" s="1"/>
  <c r="V25" i="1" s="1"/>
  <c r="AJ29" i="1"/>
  <c r="AU28" i="1"/>
  <c r="AP18" i="1" l="1"/>
  <c r="AY18" i="1"/>
  <c r="AB24" i="1"/>
  <c r="AD24" i="1" s="1"/>
  <c r="AE24" i="1" s="1"/>
  <c r="X25" i="1"/>
  <c r="N26" i="1" s="1"/>
  <c r="Q26" i="1" s="1"/>
  <c r="S26" i="1" s="1"/>
  <c r="W25" i="1"/>
  <c r="AQ18" i="1"/>
  <c r="AW28" i="1"/>
  <c r="AM29" i="1"/>
  <c r="AS29" i="1"/>
  <c r="AT29" i="1" s="1"/>
  <c r="AF24" i="1" l="1"/>
  <c r="Z25" i="1"/>
  <c r="AA25" i="1" s="1"/>
  <c r="M26" i="1"/>
  <c r="P26" i="1" s="1"/>
  <c r="AC25" i="1"/>
  <c r="T26" i="1"/>
  <c r="AH19" i="1"/>
  <c r="AV18" i="1"/>
  <c r="AX18" i="1" s="1"/>
  <c r="AJ30" i="1"/>
  <c r="AU29" i="1"/>
  <c r="U26" i="1" l="1"/>
  <c r="V26" i="1" s="1"/>
  <c r="AB25" i="1"/>
  <c r="AD25" i="1" s="1"/>
  <c r="AE25" i="1" s="1"/>
  <c r="AK19" i="1"/>
  <c r="AN19" i="1" s="1"/>
  <c r="AW29" i="1"/>
  <c r="AS30" i="1"/>
  <c r="AT30" i="1" s="1"/>
  <c r="AM30" i="1"/>
  <c r="AO19" i="1" l="1"/>
  <c r="AF25" i="1"/>
  <c r="X26" i="1"/>
  <c r="N27" i="1" s="1"/>
  <c r="Q27" i="1" s="1"/>
  <c r="S27" i="1" s="1"/>
  <c r="W26" i="1"/>
  <c r="AU30" i="1"/>
  <c r="AJ31" i="1"/>
  <c r="AP19" i="1" l="1"/>
  <c r="AY19" i="1"/>
  <c r="AC26" i="1"/>
  <c r="Z26" i="1"/>
  <c r="AA26" i="1" s="1"/>
  <c r="M27" i="1"/>
  <c r="P27" i="1" s="1"/>
  <c r="T27" i="1"/>
  <c r="U27" i="1" s="1"/>
  <c r="V27" i="1" s="1"/>
  <c r="AQ19" i="1"/>
  <c r="AW30" i="1"/>
  <c r="AM31" i="1"/>
  <c r="AS31" i="1"/>
  <c r="AT31" i="1" s="1"/>
  <c r="X27" i="1" l="1"/>
  <c r="N28" i="1" s="1"/>
  <c r="Q28" i="1" s="1"/>
  <c r="S28" i="1" s="1"/>
  <c r="AB26" i="1"/>
  <c r="AF26" i="1" s="1"/>
  <c r="W27" i="1"/>
  <c r="AH20" i="1"/>
  <c r="AV19" i="1"/>
  <c r="AX19" i="1" s="1"/>
  <c r="AJ32" i="1"/>
  <c r="AU31" i="1"/>
  <c r="AD26" i="1" l="1"/>
  <c r="AE26" i="1" s="1"/>
  <c r="AC27" i="1"/>
  <c r="Z27" i="1"/>
  <c r="AA27" i="1" s="1"/>
  <c r="AB27" i="1" s="1"/>
  <c r="AF27" i="1" s="1"/>
  <c r="M28" i="1"/>
  <c r="P28" i="1" s="1"/>
  <c r="T28" i="1"/>
  <c r="U28" i="1" s="1"/>
  <c r="V28" i="1" s="1"/>
  <c r="AK20" i="1"/>
  <c r="AN20" i="1" s="1"/>
  <c r="AW31" i="1"/>
  <c r="AM32" i="1"/>
  <c r="AS32" i="1"/>
  <c r="AT32" i="1" s="1"/>
  <c r="AO20" i="1" l="1"/>
  <c r="X28" i="1"/>
  <c r="N29" i="1" s="1"/>
  <c r="Q29" i="1" s="1"/>
  <c r="S29" i="1" s="1"/>
  <c r="W28" i="1"/>
  <c r="AD27" i="1"/>
  <c r="AE27" i="1" s="1"/>
  <c r="AJ33" i="1"/>
  <c r="AU32" i="1"/>
  <c r="AP20" i="1" l="1"/>
  <c r="AY20" i="1"/>
  <c r="AC28" i="1"/>
  <c r="Z28" i="1"/>
  <c r="AA28" i="1" s="1"/>
  <c r="AB28" i="1" s="1"/>
  <c r="AF28" i="1" s="1"/>
  <c r="M29" i="1"/>
  <c r="P29" i="1" s="1"/>
  <c r="T29" i="1"/>
  <c r="U29" i="1" s="1"/>
  <c r="V29" i="1" s="1"/>
  <c r="AQ20" i="1"/>
  <c r="AW32" i="1"/>
  <c r="AM33" i="1"/>
  <c r="AS33" i="1"/>
  <c r="AT33" i="1" s="1"/>
  <c r="AD28" i="1" l="1"/>
  <c r="AE28" i="1" s="1"/>
  <c r="X29" i="1"/>
  <c r="N30" i="1" s="1"/>
  <c r="Q30" i="1" s="1"/>
  <c r="S30" i="1" s="1"/>
  <c r="W29" i="1"/>
  <c r="AH21" i="1"/>
  <c r="AV20" i="1"/>
  <c r="AX20" i="1" s="1"/>
  <c r="AJ34" i="1"/>
  <c r="AU33" i="1"/>
  <c r="T30" i="1" l="1"/>
  <c r="Z29" i="1"/>
  <c r="AA29" i="1" s="1"/>
  <c r="AB29" i="1" s="1"/>
  <c r="AD29" i="1" s="1"/>
  <c r="M30" i="1"/>
  <c r="P30" i="1" s="1"/>
  <c r="AC29" i="1"/>
  <c r="AK21" i="1"/>
  <c r="AN21" i="1" s="1"/>
  <c r="AW33" i="1"/>
  <c r="AS34" i="1"/>
  <c r="AT34" i="1" s="1"/>
  <c r="AM34" i="1"/>
  <c r="AE29" i="1" l="1"/>
  <c r="AO21" i="1"/>
  <c r="AF29" i="1"/>
  <c r="U30" i="1"/>
  <c r="V30" i="1" s="1"/>
  <c r="AJ35" i="1"/>
  <c r="AU34" i="1"/>
  <c r="AP21" i="1" l="1"/>
  <c r="AY21" i="1"/>
  <c r="X30" i="1"/>
  <c r="N31" i="1" s="1"/>
  <c r="Q31" i="1" s="1"/>
  <c r="S31" i="1" s="1"/>
  <c r="W30" i="1"/>
  <c r="AQ21" i="1"/>
  <c r="AW34" i="1"/>
  <c r="AM35" i="1"/>
  <c r="AS35" i="1"/>
  <c r="AT35" i="1" s="1"/>
  <c r="Z30" i="1" l="1"/>
  <c r="AA30" i="1" s="1"/>
  <c r="AB30" i="1" s="1"/>
  <c r="AD30" i="1" s="1"/>
  <c r="M31" i="1"/>
  <c r="P31" i="1" s="1"/>
  <c r="AC30" i="1"/>
  <c r="T31" i="1"/>
  <c r="U31" i="1" s="1"/>
  <c r="V31" i="1" s="1"/>
  <c r="AH22" i="1"/>
  <c r="AV21" i="1"/>
  <c r="AX21" i="1" s="1"/>
  <c r="AU35" i="1"/>
  <c r="AJ36" i="1"/>
  <c r="AE30" i="1" l="1"/>
  <c r="X31" i="1"/>
  <c r="N32" i="1" s="1"/>
  <c r="Q32" i="1" s="1"/>
  <c r="S32" i="1" s="1"/>
  <c r="W31" i="1"/>
  <c r="AF30" i="1"/>
  <c r="AK22" i="1"/>
  <c r="AN22" i="1" s="1"/>
  <c r="AW35" i="1"/>
  <c r="AM36" i="1"/>
  <c r="AS36" i="1"/>
  <c r="AT36" i="1" s="1"/>
  <c r="AO22" i="1" l="1"/>
  <c r="AC31" i="1"/>
  <c r="Z31" i="1"/>
  <c r="AA31" i="1" s="1"/>
  <c r="M32" i="1"/>
  <c r="P32" i="1" s="1"/>
  <c r="T32" i="1"/>
  <c r="AU36" i="1"/>
  <c r="AJ37" i="1"/>
  <c r="AP22" i="1" l="1"/>
  <c r="AY22" i="1"/>
  <c r="AB31" i="1"/>
  <c r="AD31" i="1" s="1"/>
  <c r="AE31" i="1" s="1"/>
  <c r="U32" i="1"/>
  <c r="V32" i="1" s="1"/>
  <c r="W32" i="1"/>
  <c r="AQ22" i="1"/>
  <c r="AW36" i="1"/>
  <c r="AM37" i="1"/>
  <c r="AS37" i="1"/>
  <c r="AT37" i="1" s="1"/>
  <c r="Z32" i="1" l="1"/>
  <c r="AA32" i="1" s="1"/>
  <c r="M33" i="1"/>
  <c r="P33" i="1" s="1"/>
  <c r="AF31" i="1"/>
  <c r="X32" i="1"/>
  <c r="N33" i="1" s="1"/>
  <c r="Q33" i="1" s="1"/>
  <c r="S33" i="1" s="1"/>
  <c r="AH23" i="1"/>
  <c r="AV22" i="1"/>
  <c r="AX22" i="1" s="1"/>
  <c r="AJ38" i="1"/>
  <c r="AU37" i="1"/>
  <c r="T33" i="1" l="1"/>
  <c r="U33" i="1" s="1"/>
  <c r="AB32" i="1"/>
  <c r="AD32" i="1" s="1"/>
  <c r="AC32" i="1"/>
  <c r="AK23" i="1"/>
  <c r="AN23" i="1" s="1"/>
  <c r="AW37" i="1"/>
  <c r="AM38" i="1"/>
  <c r="AS38" i="1"/>
  <c r="AT38" i="1" s="1"/>
  <c r="AE32" i="1" l="1"/>
  <c r="AO23" i="1"/>
  <c r="AP23" i="1" s="1"/>
  <c r="V33" i="1"/>
  <c r="W33" i="1"/>
  <c r="M34" i="1" s="1"/>
  <c r="P34" i="1" s="1"/>
  <c r="AF32" i="1"/>
  <c r="X33" i="1"/>
  <c r="N34" i="1" s="1"/>
  <c r="Q34" i="1" s="1"/>
  <c r="S34" i="1" s="1"/>
  <c r="AJ39" i="1"/>
  <c r="AU38" i="1"/>
  <c r="AY23" i="1" l="1"/>
  <c r="Z33" i="1"/>
  <c r="AA33" i="1" s="1"/>
  <c r="AB33" i="1" s="1"/>
  <c r="T34" i="1"/>
  <c r="AC33" i="1"/>
  <c r="AQ23" i="1"/>
  <c r="AW38" i="1"/>
  <c r="AM39" i="1"/>
  <c r="AS39" i="1"/>
  <c r="AT39" i="1" s="1"/>
  <c r="U34" i="1" l="1"/>
  <c r="AD33" i="1"/>
  <c r="AE33" i="1" s="1"/>
  <c r="AF33" i="1"/>
  <c r="AH24" i="1"/>
  <c r="AV23" i="1"/>
  <c r="AX23" i="1" s="1"/>
  <c r="AU39" i="1"/>
  <c r="AJ40" i="1"/>
  <c r="V34" i="1" l="1"/>
  <c r="W34" i="1"/>
  <c r="X34" i="1"/>
  <c r="N35" i="1" s="1"/>
  <c r="Q35" i="1" s="1"/>
  <c r="S35" i="1" s="1"/>
  <c r="AK24" i="1"/>
  <c r="AN24" i="1" s="1"/>
  <c r="AW39" i="1"/>
  <c r="AS40" i="1"/>
  <c r="AT40" i="1" s="1"/>
  <c r="AM40" i="1"/>
  <c r="AO24" i="1" l="1"/>
  <c r="Z34" i="1"/>
  <c r="AA34" i="1" s="1"/>
  <c r="AB34" i="1" s="1"/>
  <c r="AF34" i="1" s="1"/>
  <c r="AC34" i="1"/>
  <c r="M35" i="1"/>
  <c r="P35" i="1" s="1"/>
  <c r="T35" i="1"/>
  <c r="U35" i="1" s="1"/>
  <c r="V35" i="1" s="1"/>
  <c r="AJ41" i="1"/>
  <c r="AU40" i="1"/>
  <c r="AP24" i="1" l="1"/>
  <c r="AY24" i="1"/>
  <c r="W35" i="1"/>
  <c r="X35" i="1"/>
  <c r="N36" i="1" s="1"/>
  <c r="Q36" i="1" s="1"/>
  <c r="S36" i="1" s="1"/>
  <c r="AD34" i="1"/>
  <c r="AE34" i="1" s="1"/>
  <c r="AQ24" i="1"/>
  <c r="AW40" i="1"/>
  <c r="AS41" i="1"/>
  <c r="AT41" i="1" s="1"/>
  <c r="AM41" i="1"/>
  <c r="T36" i="1" l="1"/>
  <c r="M36" i="1"/>
  <c r="P36" i="1" s="1"/>
  <c r="AC35" i="1"/>
  <c r="Z35" i="1"/>
  <c r="AA35" i="1" s="1"/>
  <c r="AH25" i="1"/>
  <c r="AV24" i="1"/>
  <c r="AX24" i="1" s="1"/>
  <c r="AJ42" i="1"/>
  <c r="AU41" i="1"/>
  <c r="AB35" i="1" l="1"/>
  <c r="AD35" i="1" s="1"/>
  <c r="AE35" i="1" s="1"/>
  <c r="U36" i="1"/>
  <c r="V36" i="1" s="1"/>
  <c r="AK25" i="1"/>
  <c r="AN25" i="1" s="1"/>
  <c r="AW41" i="1"/>
  <c r="AS42" i="1"/>
  <c r="AT42" i="1" s="1"/>
  <c r="AM42" i="1"/>
  <c r="AO25" i="1" l="1"/>
  <c r="X36" i="1"/>
  <c r="N37" i="1" s="1"/>
  <c r="Q37" i="1" s="1"/>
  <c r="S37" i="1" s="1"/>
  <c r="W36" i="1"/>
  <c r="AF35" i="1"/>
  <c r="AU42" i="1"/>
  <c r="AJ43" i="1"/>
  <c r="AP25" i="1" l="1"/>
  <c r="AY25" i="1"/>
  <c r="Z36" i="1"/>
  <c r="AA36" i="1" s="1"/>
  <c r="AB36" i="1" s="1"/>
  <c r="AD36" i="1" s="1"/>
  <c r="AE36" i="1" s="1"/>
  <c r="AC36" i="1"/>
  <c r="M37" i="1"/>
  <c r="P37" i="1" s="1"/>
  <c r="T37" i="1"/>
  <c r="AQ25" i="1"/>
  <c r="AW42" i="1"/>
  <c r="AM43" i="1"/>
  <c r="AS43" i="1"/>
  <c r="AT43" i="1" s="1"/>
  <c r="U37" i="1" l="1"/>
  <c r="V37" i="1" s="1"/>
  <c r="W37" i="1"/>
  <c r="AF36" i="1"/>
  <c r="AH26" i="1"/>
  <c r="AV25" i="1"/>
  <c r="AX25" i="1" s="1"/>
  <c r="AU43" i="1"/>
  <c r="AJ44" i="1"/>
  <c r="M38" i="1" l="1"/>
  <c r="P38" i="1" s="1"/>
  <c r="Z37" i="1"/>
  <c r="AA37" i="1" s="1"/>
  <c r="X37" i="1"/>
  <c r="N38" i="1" s="1"/>
  <c r="Q38" i="1" s="1"/>
  <c r="S38" i="1" s="1"/>
  <c r="AK26" i="1"/>
  <c r="AN26" i="1" s="1"/>
  <c r="AW43" i="1"/>
  <c r="AM44" i="1"/>
  <c r="AS44" i="1"/>
  <c r="AT44" i="1" s="1"/>
  <c r="AO26" i="1" l="1"/>
  <c r="AB37" i="1"/>
  <c r="AD37" i="1" s="1"/>
  <c r="AC37" i="1"/>
  <c r="T38" i="1"/>
  <c r="U38" i="1" s="1"/>
  <c r="AU44" i="1"/>
  <c r="AJ45" i="1"/>
  <c r="AP26" i="1" l="1"/>
  <c r="AQ26" i="1" s="1"/>
  <c r="AY26" i="1"/>
  <c r="AF37" i="1"/>
  <c r="V38" i="1"/>
  <c r="W38" i="1"/>
  <c r="M39" i="1" s="1"/>
  <c r="P39" i="1" s="1"/>
  <c r="AE37" i="1"/>
  <c r="X38" i="1"/>
  <c r="N39" i="1" s="1"/>
  <c r="Q39" i="1" s="1"/>
  <c r="S39" i="1" s="1"/>
  <c r="AW44" i="1"/>
  <c r="AM45" i="1"/>
  <c r="AS45" i="1"/>
  <c r="AT45" i="1" s="1"/>
  <c r="Z38" i="1" l="1"/>
  <c r="AA38" i="1" s="1"/>
  <c r="AB38" i="1" s="1"/>
  <c r="AC38" i="1"/>
  <c r="T39" i="1"/>
  <c r="AH27" i="1"/>
  <c r="AV26" i="1"/>
  <c r="AX26" i="1" s="1"/>
  <c r="AJ46" i="1"/>
  <c r="AU45" i="1"/>
  <c r="U39" i="1" l="1"/>
  <c r="AD38" i="1"/>
  <c r="AE38" i="1" s="1"/>
  <c r="AF38" i="1"/>
  <c r="AK27" i="1"/>
  <c r="AN27" i="1" s="1"/>
  <c r="AW45" i="1"/>
  <c r="AS46" i="1"/>
  <c r="AM46" i="1"/>
  <c r="AO27" i="1" l="1"/>
  <c r="V39" i="1"/>
  <c r="W39" i="1"/>
  <c r="X39" i="1"/>
  <c r="N40" i="1" s="1"/>
  <c r="Q40" i="1" s="1"/>
  <c r="S40" i="1" s="1"/>
  <c r="AT46" i="1"/>
  <c r="AU46" i="1" s="1"/>
  <c r="AP27" i="1" l="1"/>
  <c r="AY27" i="1"/>
  <c r="T40" i="1"/>
  <c r="M40" i="1"/>
  <c r="P40" i="1" s="1"/>
  <c r="AC39" i="1"/>
  <c r="Z39" i="1"/>
  <c r="AA39" i="1" s="1"/>
  <c r="AQ27" i="1"/>
  <c r="AW46" i="1"/>
  <c r="AB39" i="1" l="1"/>
  <c r="AF39" i="1" s="1"/>
  <c r="U40" i="1"/>
  <c r="V40" i="1" s="1"/>
  <c r="AH28" i="1"/>
  <c r="AV27" i="1"/>
  <c r="AX27" i="1" s="1"/>
  <c r="W40" i="1" l="1"/>
  <c r="X40" i="1"/>
  <c r="N41" i="1" s="1"/>
  <c r="Q41" i="1" s="1"/>
  <c r="S41" i="1" s="1"/>
  <c r="AD39" i="1"/>
  <c r="AE39" i="1" s="1"/>
  <c r="AK28" i="1"/>
  <c r="AN28" i="1" s="1"/>
  <c r="AO28" i="1" l="1"/>
  <c r="T41" i="1"/>
  <c r="U41" i="1" s="1"/>
  <c r="V41" i="1" s="1"/>
  <c r="AC40" i="1"/>
  <c r="Z40" i="1"/>
  <c r="AA40" i="1" s="1"/>
  <c r="AB40" i="1" s="1"/>
  <c r="AD40" i="1" s="1"/>
  <c r="AE40" i="1" s="1"/>
  <c r="M41" i="1"/>
  <c r="P41" i="1" s="1"/>
  <c r="AP28" i="1" l="1"/>
  <c r="AY28" i="1"/>
  <c r="W41" i="1"/>
  <c r="M42" i="1" s="1"/>
  <c r="P42" i="1" s="1"/>
  <c r="AF40" i="1"/>
  <c r="X41" i="1"/>
  <c r="N42" i="1" s="1"/>
  <c r="Q42" i="1" s="1"/>
  <c r="S42" i="1" s="1"/>
  <c r="AQ28" i="1"/>
  <c r="Z41" i="1" l="1"/>
  <c r="AA41" i="1" s="1"/>
  <c r="AB41" i="1" s="1"/>
  <c r="AF41" i="1" s="1"/>
  <c r="AC41" i="1"/>
  <c r="T42" i="1"/>
  <c r="U42" i="1" s="1"/>
  <c r="AH29" i="1"/>
  <c r="AV28" i="1"/>
  <c r="AX28" i="1" s="1"/>
  <c r="V42" i="1" l="1"/>
  <c r="W42" i="1"/>
  <c r="M43" i="1" s="1"/>
  <c r="P43" i="1" s="1"/>
  <c r="X42" i="1"/>
  <c r="N43" i="1" s="1"/>
  <c r="Q43" i="1" s="1"/>
  <c r="S43" i="1" s="1"/>
  <c r="AD41" i="1"/>
  <c r="AE41" i="1" s="1"/>
  <c r="AK29" i="1"/>
  <c r="AN29" i="1" s="1"/>
  <c r="AO29" i="1" l="1"/>
  <c r="Z42" i="1"/>
  <c r="AA42" i="1" s="1"/>
  <c r="AB42" i="1" s="1"/>
  <c r="AD42" i="1" s="1"/>
  <c r="T43" i="1"/>
  <c r="AC42" i="1"/>
  <c r="AP29" i="1" l="1"/>
  <c r="AY29" i="1"/>
  <c r="AE42" i="1"/>
  <c r="AF42" i="1"/>
  <c r="U43" i="1"/>
  <c r="AQ29" i="1"/>
  <c r="V43" i="1" l="1"/>
  <c r="W43" i="1"/>
  <c r="X43" i="1"/>
  <c r="N44" i="1" s="1"/>
  <c r="Q44" i="1" s="1"/>
  <c r="S44" i="1" s="1"/>
  <c r="AH30" i="1"/>
  <c r="AV29" i="1"/>
  <c r="AX29" i="1" s="1"/>
  <c r="M44" i="1" l="1"/>
  <c r="P44" i="1" s="1"/>
  <c r="Z43" i="1"/>
  <c r="AA43" i="1" s="1"/>
  <c r="AC43" i="1"/>
  <c r="T44" i="1"/>
  <c r="U44" i="1" s="1"/>
  <c r="V44" i="1" s="1"/>
  <c r="AK30" i="1"/>
  <c r="AN30" i="1" s="1"/>
  <c r="AO30" i="1" l="1"/>
  <c r="AB43" i="1"/>
  <c r="AD43" i="1" s="1"/>
  <c r="AE43" i="1" s="1"/>
  <c r="X44" i="1"/>
  <c r="N45" i="1" s="1"/>
  <c r="Q45" i="1" s="1"/>
  <c r="S45" i="1" s="1"/>
  <c r="W44" i="1"/>
  <c r="AP30" i="1" l="1"/>
  <c r="AY30" i="1"/>
  <c r="AF43" i="1"/>
  <c r="M45" i="1"/>
  <c r="P45" i="1" s="1"/>
  <c r="AC44" i="1"/>
  <c r="Z44" i="1"/>
  <c r="AA44" i="1" s="1"/>
  <c r="AB44" i="1" s="1"/>
  <c r="AD44" i="1" s="1"/>
  <c r="AE44" i="1" s="1"/>
  <c r="T45" i="1"/>
  <c r="U45" i="1" s="1"/>
  <c r="V45" i="1" s="1"/>
  <c r="AQ30" i="1"/>
  <c r="AF44" i="1" l="1"/>
  <c r="X45" i="1"/>
  <c r="N46" i="1" s="1"/>
  <c r="Q46" i="1" s="1"/>
  <c r="S46" i="1" s="1"/>
  <c r="W45" i="1"/>
  <c r="AH31" i="1"/>
  <c r="AV30" i="1"/>
  <c r="AX30" i="1" s="1"/>
  <c r="M46" i="1" l="1"/>
  <c r="P46" i="1" s="1"/>
  <c r="AC45" i="1"/>
  <c r="Z45" i="1"/>
  <c r="AA45" i="1" s="1"/>
  <c r="T46" i="1"/>
  <c r="U46" i="1" s="1"/>
  <c r="V46" i="1" s="1"/>
  <c r="AK31" i="1"/>
  <c r="AN31" i="1" s="1"/>
  <c r="AO31" i="1" l="1"/>
  <c r="X46" i="1"/>
  <c r="AB45" i="1"/>
  <c r="AD45" i="1" s="1"/>
  <c r="AE45" i="1" s="1"/>
  <c r="W46" i="1"/>
  <c r="AP31" i="1" l="1"/>
  <c r="AY31" i="1"/>
  <c r="Z46" i="1"/>
  <c r="AA46" i="1" s="1"/>
  <c r="AB46" i="1" s="1"/>
  <c r="AF46" i="1" s="1"/>
  <c r="AC46" i="1"/>
  <c r="AF45" i="1"/>
  <c r="AQ31" i="1"/>
  <c r="AD46" i="1" l="1"/>
  <c r="AE46" i="1" s="1"/>
  <c r="AH32" i="1"/>
  <c r="AV31" i="1"/>
  <c r="AX31" i="1" s="1"/>
  <c r="AK32" i="1" l="1"/>
  <c r="AN32" i="1" s="1"/>
  <c r="AO32" i="1" l="1"/>
  <c r="AP32" i="1" l="1"/>
  <c r="AQ32" i="1" s="1"/>
  <c r="AY32" i="1"/>
  <c r="AH33" i="1" l="1"/>
  <c r="AV32" i="1"/>
  <c r="AX32" i="1" s="1"/>
  <c r="AK33" i="1" l="1"/>
  <c r="AN33" i="1" s="1"/>
  <c r="AO33" i="1" l="1"/>
  <c r="AP33" i="1" l="1"/>
  <c r="AQ33" i="1" s="1"/>
  <c r="AY33" i="1"/>
  <c r="AH34" i="1" l="1"/>
  <c r="AV33" i="1"/>
  <c r="AX33" i="1" s="1"/>
  <c r="AK34" i="1" l="1"/>
  <c r="AN34" i="1" s="1"/>
  <c r="AO34" i="1" l="1"/>
  <c r="AP34" i="1" l="1"/>
  <c r="AY34" i="1"/>
  <c r="AQ34" i="1"/>
  <c r="AH35" i="1" l="1"/>
  <c r="AV34" i="1"/>
  <c r="AX34" i="1" s="1"/>
  <c r="AK35" i="1" l="1"/>
  <c r="AN35" i="1" s="1"/>
  <c r="AO35" i="1" l="1"/>
  <c r="AP35" i="1" l="1"/>
  <c r="AY35" i="1"/>
  <c r="AQ35" i="1"/>
  <c r="AH36" i="1" l="1"/>
  <c r="AV35" i="1"/>
  <c r="AX35" i="1" s="1"/>
  <c r="AK36" i="1" l="1"/>
  <c r="AN36" i="1" s="1"/>
  <c r="AO36" i="1" l="1"/>
  <c r="AP36" i="1" l="1"/>
  <c r="AQ36" i="1" s="1"/>
  <c r="AY36" i="1"/>
  <c r="AH37" i="1" l="1"/>
  <c r="AV36" i="1"/>
  <c r="AX36" i="1" s="1"/>
  <c r="AK37" i="1" l="1"/>
  <c r="AN37" i="1" s="1"/>
  <c r="AO37" i="1" l="1"/>
  <c r="AP37" i="1" l="1"/>
  <c r="AY37" i="1"/>
  <c r="AQ37" i="1" l="1"/>
  <c r="AH38" i="1" s="1"/>
  <c r="AV37" i="1"/>
  <c r="AX37" i="1" s="1"/>
  <c r="AK38" i="1" l="1"/>
  <c r="AN38" i="1" s="1"/>
  <c r="AO38" i="1" l="1"/>
  <c r="AP38" i="1" l="1"/>
  <c r="AY38" i="1"/>
  <c r="AQ38" i="1"/>
  <c r="AH39" i="1" l="1"/>
  <c r="AV38" i="1"/>
  <c r="AX38" i="1" s="1"/>
  <c r="AK39" i="1" l="1"/>
  <c r="AN39" i="1" s="1"/>
  <c r="AO39" i="1" l="1"/>
  <c r="AP39" i="1" l="1"/>
  <c r="AY39" i="1"/>
  <c r="AQ39" i="1"/>
  <c r="AH40" i="1" l="1"/>
  <c r="AV39" i="1"/>
  <c r="AX39" i="1" s="1"/>
  <c r="AK40" i="1" l="1"/>
  <c r="AN40" i="1" s="1"/>
  <c r="AO40" i="1" l="1"/>
  <c r="AP40" i="1" l="1"/>
  <c r="AY40" i="1"/>
  <c r="AQ40" i="1"/>
  <c r="AH41" i="1" l="1"/>
  <c r="AV40" i="1"/>
  <c r="AX40" i="1" s="1"/>
  <c r="AK41" i="1" l="1"/>
  <c r="AN41" i="1" s="1"/>
  <c r="AO41" i="1" l="1"/>
  <c r="AP41" i="1" l="1"/>
  <c r="AQ41" i="1" s="1"/>
  <c r="AY41" i="1"/>
  <c r="AH42" i="1" l="1"/>
  <c r="AV41" i="1"/>
  <c r="AX41" i="1" s="1"/>
  <c r="AK42" i="1" l="1"/>
  <c r="AN42" i="1" s="1"/>
  <c r="AO42" i="1" l="1"/>
  <c r="AP42" i="1" l="1"/>
  <c r="AQ42" i="1" s="1"/>
  <c r="AY42" i="1"/>
  <c r="AH43" i="1" l="1"/>
  <c r="AV42" i="1"/>
  <c r="AX42" i="1" s="1"/>
  <c r="AK43" i="1" l="1"/>
  <c r="AN43" i="1" s="1"/>
  <c r="AO43" i="1" l="1"/>
  <c r="AP43" i="1" l="1"/>
  <c r="AQ43" i="1" s="1"/>
  <c r="AY43" i="1"/>
  <c r="AH44" i="1" l="1"/>
  <c r="AV43" i="1"/>
  <c r="AX43" i="1" s="1"/>
  <c r="AK44" i="1" l="1"/>
  <c r="AN44" i="1" s="1"/>
  <c r="AO44" i="1" l="1"/>
  <c r="AP44" i="1" s="1"/>
  <c r="AY44" i="1"/>
  <c r="AQ44" i="1" l="1"/>
  <c r="AH45" i="1" l="1"/>
  <c r="AV44" i="1"/>
  <c r="AX44" i="1" s="1"/>
  <c r="AK45" i="1" l="1"/>
  <c r="AN45" i="1" s="1"/>
  <c r="AO45" i="1" l="1"/>
  <c r="AP45" i="1" l="1"/>
  <c r="AY45" i="1"/>
  <c r="AQ45" i="1"/>
  <c r="AH46" i="1" l="1"/>
  <c r="AV45" i="1"/>
  <c r="AX45" i="1" s="1"/>
  <c r="AK46" i="1" l="1"/>
  <c r="AN46" i="1" s="1"/>
  <c r="AO46" i="1" l="1"/>
  <c r="AP46" i="1" l="1"/>
  <c r="AY46" i="1"/>
  <c r="AQ46" i="1"/>
  <c r="AV46" i="1" l="1"/>
  <c r="AX46" i="1" s="1"/>
</calcChain>
</file>

<file path=xl/sharedStrings.xml><?xml version="1.0" encoding="utf-8"?>
<sst xmlns="http://schemas.openxmlformats.org/spreadsheetml/2006/main" count="125" uniqueCount="89">
  <si>
    <t>Portefeuille</t>
  </si>
  <si>
    <t>Mix</t>
  </si>
  <si>
    <t>S&amp;P500</t>
  </si>
  <si>
    <t>S&amp;P500 ETF</t>
  </si>
  <si>
    <t>Return</t>
  </si>
  <si>
    <t xml:space="preserve">S&amp;P500 </t>
  </si>
  <si>
    <t>Belasting</t>
  </si>
  <si>
    <t>Box 2 - 1e schijf</t>
  </si>
  <si>
    <t>Box 2 - 2e schijf</t>
  </si>
  <si>
    <t>Vpb - 1e schijf</t>
  </si>
  <si>
    <t>Vpb - 2e schijf</t>
  </si>
  <si>
    <t>tot</t>
  </si>
  <si>
    <t>Veronderstellingen</t>
  </si>
  <si>
    <t>Rendement</t>
  </si>
  <si>
    <t>Jaarwinst</t>
  </si>
  <si>
    <t>...... de portefeuille wordt verkocht en opbrengst uitgekeerd.</t>
  </si>
  <si>
    <t>Vpb - current</t>
  </si>
  <si>
    <t>Vpb - deferred</t>
  </si>
  <si>
    <t xml:space="preserve"> -&gt; gemiddeld historisch samengesteld rendement (compounded)</t>
  </si>
  <si>
    <t>Box 3</t>
  </si>
  <si>
    <t>Obligaties</t>
  </si>
  <si>
    <t xml:space="preserve"> -&gt; yield</t>
  </si>
  <si>
    <t>Onroerend goed</t>
  </si>
  <si>
    <t>Inflatie</t>
  </si>
  <si>
    <t xml:space="preserve"> -&gt; per jaar</t>
  </si>
  <si>
    <t xml:space="preserve"> -&gt; netto, na kosten</t>
  </si>
  <si>
    <t xml:space="preserve"> -&gt; grondslag obv Wet werkelijk rendement</t>
  </si>
  <si>
    <t>2. S&amp;P500 ETR, obligaties en onroerend goed worden in de BV op kostprijs gewaardeerd.</t>
  </si>
  <si>
    <t>4. Yield op obligaties en netto huuropbrengst vormen jaarwinst.</t>
  </si>
  <si>
    <t>3. S&amp;P500 ETR dividend rendement wordt door ETF beheerder geherinvesteerd, geen jaarwinst.</t>
  </si>
  <si>
    <t>5. Geen koerswinst/verlies op de obligaties.</t>
  </si>
  <si>
    <t>7. Te betalen Vpb over jaarwinst en Box 3 heffing wordt gefinancierd uit...</t>
  </si>
  <si>
    <t>.... geen latentie voor de obligaties (veronderstel geen koerswinst/verlies daarop, zie (5))</t>
  </si>
  <si>
    <t>9. De AB belasting berekening laat de belastingdruk zien indien in het desbetreffende jaar ....</t>
  </si>
  <si>
    <t>Box 3 heffingvrijzone</t>
  </si>
  <si>
    <t>Waarde aanvang</t>
  </si>
  <si>
    <t>jaar</t>
  </si>
  <si>
    <t>O.G.</t>
  </si>
  <si>
    <t>Vpb</t>
  </si>
  <si>
    <t>Portefeuille na belasting</t>
  </si>
  <si>
    <t>Kas</t>
  </si>
  <si>
    <t>Saldo</t>
  </si>
  <si>
    <t xml:space="preserve">Box 2 </t>
  </si>
  <si>
    <t>Box 2 - AB claim</t>
  </si>
  <si>
    <t>Optie: Box 2</t>
  </si>
  <si>
    <t>Optie: Box 3</t>
  </si>
  <si>
    <t xml:space="preserve">Box 3 </t>
  </si>
  <si>
    <t>inkomsten</t>
  </si>
  <si>
    <t>IB - current</t>
  </si>
  <si>
    <t>6. Waarde onnroerend goed stijgt jaarlijks met inflatie.</t>
  </si>
  <si>
    <t>Box 3  - deferred</t>
  </si>
  <si>
    <t>Gain (O.G.)</t>
  </si>
  <si>
    <t>Metrics</t>
  </si>
  <si>
    <t>Cum Tax</t>
  </si>
  <si>
    <t>by Year</t>
  </si>
  <si>
    <t>Gain (S&amp;P500+OG)</t>
  </si>
  <si>
    <t>Value before Tax</t>
  </si>
  <si>
    <t>Tax on Exit</t>
  </si>
  <si>
    <t xml:space="preserve">Netto </t>
  </si>
  <si>
    <t>Netto</t>
  </si>
  <si>
    <t>Value Assets</t>
  </si>
  <si>
    <t>Wev S&amp;P500</t>
  </si>
  <si>
    <t>Kprijs S&amp;P500</t>
  </si>
  <si>
    <t>Waarde aanvang (fair value)</t>
  </si>
  <si>
    <t>wev S&amp;P500</t>
  </si>
  <si>
    <t>1. Belastingtarieven wijzigen niet (haha)</t>
  </si>
  <si>
    <t>Kosten BV</t>
  </si>
  <si>
    <t>8. Kosten van de BV worden betaald uit jaarwinst.</t>
  </si>
  <si>
    <t>Equity</t>
  </si>
  <si>
    <t>Bonds</t>
  </si>
  <si>
    <t>Property</t>
  </si>
  <si>
    <t>Kprijs equity</t>
  </si>
  <si>
    <t>Gain</t>
  </si>
  <si>
    <t>Value</t>
  </si>
  <si>
    <t>Equity_return</t>
  </si>
  <si>
    <t>Bond_return</t>
  </si>
  <si>
    <t>Property_return</t>
  </si>
  <si>
    <t>Vpb_current</t>
  </si>
  <si>
    <t>Vpb_deferred</t>
  </si>
  <si>
    <t>Fv_Equity</t>
  </si>
  <si>
    <t>Fv_Bonds</t>
  </si>
  <si>
    <t>FV-Property</t>
  </si>
  <si>
    <t>ABclaim</t>
  </si>
  <si>
    <t>...(i) yield en huurinkomsten en indien negatief...</t>
  </si>
  <si>
    <t>...(ii) uit verkoop van obligaties en indien te weinig...</t>
  </si>
  <si>
    <t>...(iii) uit verkoop aandelen.</t>
  </si>
  <si>
    <t>... en overtollige liquiditeit koopt additionele S&amp;P500 ETR</t>
  </si>
  <si>
    <t>8. Vpb latentie is de belastingdruk op de stille reserve in de S&amp;P500 ETR stukken + onroerend goed...</t>
  </si>
  <si>
    <t>(iii) niet geimplementeerd in XLSX, wel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</si>
</sst>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_ [$€-2]\ * #,##0.00_ ;_ [$€-2]\ * \-#,##0.00_ ;_ [$€-2]\ * &quot;-&quot;??_ ;_ @_ "/>
    <numFmt numFmtId="166" formatCode="_ [$€-2]\ * #,##0_ ;_ [$€-2]\ * \-#,##0_ ;_ [$€-2]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166" fontId="0" fillId="0" borderId="0" xfId="1" applyNumberFormat="1" applyFont="1"/>
    <xf numFmtId="165" fontId="5" fillId="0" borderId="0" xfId="1" applyNumberFormat="1" applyFont="1"/>
    <xf numFmtId="10" fontId="5" fillId="0" borderId="0" xfId="0" applyNumberFormat="1" applyFont="1"/>
    <xf numFmtId="0" fontId="3" fillId="0" borderId="0" xfId="0" quotePrefix="1" applyFont="1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164" fontId="6" fillId="0" borderId="0" xfId="1" applyNumberFormat="1" applyFont="1"/>
    <xf numFmtId="0" fontId="0" fillId="0" borderId="0" xfId="0" applyFill="1"/>
    <xf numFmtId="0" fontId="8" fillId="0" borderId="0" xfId="0" applyFont="1"/>
    <xf numFmtId="43" fontId="0" fillId="0" borderId="0" xfId="0" applyNumberFormat="1"/>
    <xf numFmtId="0" fontId="2" fillId="7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2" fillId="2" borderId="0" xfId="0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0" fillId="8" borderId="0" xfId="0" applyFill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7" fillId="8" borderId="0" xfId="0" applyFont="1" applyFill="1"/>
    <xf numFmtId="0" fontId="2" fillId="0" borderId="0" xfId="0" applyFont="1" applyFill="1"/>
    <xf numFmtId="0" fontId="0" fillId="9" borderId="0" xfId="0" applyFill="1" applyAlignment="1">
      <alignment horizontal="left"/>
    </xf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9A75-0BCC-4E8D-AF05-83D19FD2C0C5}">
  <dimension ref="A1:AY54"/>
  <sheetViews>
    <sheetView showGridLines="0" tabSelected="1" topLeftCell="J3" zoomScale="90" zoomScaleNormal="90" workbookViewId="0">
      <selection activeCell="M26" sqref="M26"/>
    </sheetView>
  </sheetViews>
  <sheetFormatPr defaultRowHeight="15" x14ac:dyDescent="0.25"/>
  <cols>
    <col min="2" max="2" width="21.28515625" customWidth="1"/>
    <col min="3" max="3" width="14.5703125" customWidth="1"/>
    <col min="4" max="4" width="13.7109375" customWidth="1"/>
    <col min="5" max="5" width="3.42578125" customWidth="1"/>
    <col min="13" max="18" width="12.140625" customWidth="1"/>
    <col min="19" max="19" width="11.85546875" customWidth="1"/>
    <col min="20" max="21" width="13.42578125" customWidth="1"/>
    <col min="22" max="23" width="14.28515625" customWidth="1"/>
    <col min="24" max="24" width="13.85546875" customWidth="1"/>
    <col min="25" max="25" width="14" customWidth="1"/>
    <col min="26" max="26" width="17.42578125" bestFit="1" customWidth="1"/>
    <col min="27" max="27" width="18" customWidth="1"/>
    <col min="28" max="28" width="14.85546875" customWidth="1"/>
    <col min="29" max="29" width="19.140625" bestFit="1" customWidth="1"/>
    <col min="30" max="32" width="14.85546875" customWidth="1"/>
    <col min="34" max="40" width="12.85546875" customWidth="1"/>
    <col min="41" max="41" width="14.140625" bestFit="1" customWidth="1"/>
    <col min="42" max="42" width="13.140625" customWidth="1"/>
    <col min="43" max="45" width="12.85546875" customWidth="1"/>
    <col min="46" max="46" width="16.85546875" customWidth="1"/>
    <col min="47" max="47" width="19.5703125" customWidth="1"/>
    <col min="48" max="48" width="18.5703125" customWidth="1"/>
    <col min="49" max="50" width="14.42578125" customWidth="1"/>
    <col min="51" max="51" width="13.140625" customWidth="1"/>
  </cols>
  <sheetData>
    <row r="1" spans="1:51" x14ac:dyDescent="0.25">
      <c r="S1" s="11"/>
    </row>
    <row r="2" spans="1:51" ht="18.75" x14ac:dyDescent="0.3">
      <c r="J2" s="2"/>
      <c r="M2" s="23" t="s">
        <v>44</v>
      </c>
      <c r="AH2" s="23" t="s">
        <v>45</v>
      </c>
    </row>
    <row r="3" spans="1:51" ht="18.75" x14ac:dyDescent="0.3">
      <c r="B3" s="23" t="s">
        <v>0</v>
      </c>
      <c r="D3" s="7">
        <f>SUM(C6:C8)</f>
        <v>4000001</v>
      </c>
      <c r="M3" s="23" t="s">
        <v>13</v>
      </c>
      <c r="S3" s="33" t="s">
        <v>38</v>
      </c>
      <c r="AB3" s="33" t="s">
        <v>42</v>
      </c>
      <c r="AC3" s="33" t="s">
        <v>52</v>
      </c>
      <c r="AD3" s="33"/>
      <c r="AE3" s="33"/>
      <c r="AF3" s="34"/>
      <c r="AH3" s="23" t="s">
        <v>13</v>
      </c>
      <c r="AV3" s="33" t="s">
        <v>52</v>
      </c>
      <c r="AW3" s="33"/>
      <c r="AX3" s="33"/>
      <c r="AY3" s="34"/>
    </row>
    <row r="4" spans="1:51" x14ac:dyDescent="0.25">
      <c r="M4" s="25" t="s">
        <v>63</v>
      </c>
      <c r="N4" s="26"/>
      <c r="O4" s="26"/>
      <c r="P4" s="28" t="s">
        <v>13</v>
      </c>
      <c r="Q4" s="14"/>
      <c r="R4" s="14"/>
      <c r="S4" s="30" t="s">
        <v>16</v>
      </c>
      <c r="T4" s="16"/>
      <c r="U4" s="30" t="s">
        <v>40</v>
      </c>
      <c r="V4" s="32" t="s">
        <v>39</v>
      </c>
      <c r="W4" s="32"/>
      <c r="X4" s="12"/>
      <c r="Y4" s="12"/>
      <c r="Z4" s="29" t="s">
        <v>17</v>
      </c>
      <c r="AA4" s="17"/>
      <c r="AB4" s="20"/>
      <c r="AC4" s="38" t="s">
        <v>54</v>
      </c>
      <c r="AD4" s="35"/>
      <c r="AE4" s="35"/>
      <c r="AF4" s="35"/>
      <c r="AH4" s="25" t="s">
        <v>35</v>
      </c>
      <c r="AI4" s="26"/>
      <c r="AJ4" s="26"/>
      <c r="AK4" s="28" t="s">
        <v>13</v>
      </c>
      <c r="AL4" s="14"/>
      <c r="AM4" s="14"/>
      <c r="AN4" s="30" t="s">
        <v>46</v>
      </c>
      <c r="AO4" s="16"/>
      <c r="AP4" s="30" t="s">
        <v>40</v>
      </c>
      <c r="AQ4" s="32" t="s">
        <v>39</v>
      </c>
      <c r="AR4" s="12"/>
      <c r="AS4" s="12"/>
      <c r="AT4" s="29" t="s">
        <v>50</v>
      </c>
      <c r="AU4" s="17"/>
      <c r="AV4" s="38" t="s">
        <v>54</v>
      </c>
      <c r="AW4" s="35"/>
      <c r="AX4" s="35"/>
      <c r="AY4" s="35"/>
    </row>
    <row r="5" spans="1:51" x14ac:dyDescent="0.25">
      <c r="B5" s="2" t="s">
        <v>1</v>
      </c>
      <c r="D5" s="6"/>
      <c r="L5" s="19" t="s">
        <v>36</v>
      </c>
      <c r="M5" s="27" t="s">
        <v>2</v>
      </c>
      <c r="N5" s="27" t="s">
        <v>20</v>
      </c>
      <c r="O5" s="27" t="s">
        <v>37</v>
      </c>
      <c r="P5" s="15" t="s">
        <v>2</v>
      </c>
      <c r="Q5" s="15" t="s">
        <v>20</v>
      </c>
      <c r="R5" s="15" t="s">
        <v>37</v>
      </c>
      <c r="S5" s="31" t="s">
        <v>14</v>
      </c>
      <c r="T5" s="31" t="s">
        <v>16</v>
      </c>
      <c r="U5" s="31" t="s">
        <v>41</v>
      </c>
      <c r="V5" s="13" t="s">
        <v>62</v>
      </c>
      <c r="W5" s="13" t="s">
        <v>61</v>
      </c>
      <c r="X5" s="13" t="s">
        <v>20</v>
      </c>
      <c r="Y5" s="13" t="s">
        <v>37</v>
      </c>
      <c r="Z5" s="18" t="s">
        <v>55</v>
      </c>
      <c r="AA5" s="18" t="s">
        <v>17</v>
      </c>
      <c r="AB5" s="36" t="s">
        <v>43</v>
      </c>
      <c r="AC5" s="37" t="s">
        <v>60</v>
      </c>
      <c r="AD5" s="37" t="s">
        <v>57</v>
      </c>
      <c r="AE5" s="37" t="s">
        <v>58</v>
      </c>
      <c r="AF5" s="37" t="s">
        <v>53</v>
      </c>
      <c r="AG5" s="19" t="s">
        <v>36</v>
      </c>
      <c r="AH5" s="27" t="s">
        <v>2</v>
      </c>
      <c r="AI5" s="27" t="s">
        <v>20</v>
      </c>
      <c r="AJ5" s="27" t="s">
        <v>37</v>
      </c>
      <c r="AK5" s="15" t="s">
        <v>2</v>
      </c>
      <c r="AL5" s="15" t="s">
        <v>20</v>
      </c>
      <c r="AM5" s="15" t="s">
        <v>37</v>
      </c>
      <c r="AN5" s="31" t="s">
        <v>47</v>
      </c>
      <c r="AO5" s="31" t="s">
        <v>48</v>
      </c>
      <c r="AP5" s="31" t="s">
        <v>41</v>
      </c>
      <c r="AQ5" s="13" t="s">
        <v>64</v>
      </c>
      <c r="AR5" s="13" t="s">
        <v>20</v>
      </c>
      <c r="AS5" s="13" t="s">
        <v>37</v>
      </c>
      <c r="AT5" s="18" t="s">
        <v>51</v>
      </c>
      <c r="AU5" s="18" t="s">
        <v>50</v>
      </c>
      <c r="AV5" s="37" t="s">
        <v>56</v>
      </c>
      <c r="AW5" s="37" t="s">
        <v>57</v>
      </c>
      <c r="AX5" s="37" t="s">
        <v>59</v>
      </c>
      <c r="AY5" s="37" t="s">
        <v>53</v>
      </c>
    </row>
    <row r="6" spans="1:51" x14ac:dyDescent="0.25">
      <c r="B6" t="s">
        <v>3</v>
      </c>
      <c r="C6" s="21">
        <v>1000000</v>
      </c>
      <c r="D6" s="8"/>
      <c r="M6">
        <v>0</v>
      </c>
      <c r="N6">
        <f>M6+1</f>
        <v>1</v>
      </c>
      <c r="O6">
        <f t="shared" ref="O6:AF6" si="0">N6+1</f>
        <v>2</v>
      </c>
      <c r="P6">
        <f t="shared" si="0"/>
        <v>3</v>
      </c>
      <c r="Q6">
        <f t="shared" si="0"/>
        <v>4</v>
      </c>
      <c r="R6">
        <f t="shared" si="0"/>
        <v>5</v>
      </c>
      <c r="S6">
        <f t="shared" si="0"/>
        <v>6</v>
      </c>
      <c r="T6">
        <f t="shared" si="0"/>
        <v>7</v>
      </c>
      <c r="U6">
        <f t="shared" si="0"/>
        <v>8</v>
      </c>
      <c r="V6">
        <f t="shared" si="0"/>
        <v>9</v>
      </c>
      <c r="W6">
        <f t="shared" si="0"/>
        <v>10</v>
      </c>
      <c r="X6">
        <f t="shared" si="0"/>
        <v>11</v>
      </c>
      <c r="Y6">
        <f t="shared" si="0"/>
        <v>12</v>
      </c>
      <c r="Z6">
        <f t="shared" si="0"/>
        <v>13</v>
      </c>
      <c r="AA6">
        <f t="shared" si="0"/>
        <v>14</v>
      </c>
      <c r="AB6">
        <f t="shared" si="0"/>
        <v>15</v>
      </c>
      <c r="AC6">
        <f t="shared" si="0"/>
        <v>16</v>
      </c>
      <c r="AD6">
        <f t="shared" si="0"/>
        <v>17</v>
      </c>
      <c r="AE6">
        <f t="shared" si="0"/>
        <v>18</v>
      </c>
      <c r="AF6">
        <f t="shared" si="0"/>
        <v>19</v>
      </c>
      <c r="AH6">
        <v>0</v>
      </c>
      <c r="AI6">
        <v>1</v>
      </c>
      <c r="AJ6">
        <v>2</v>
      </c>
      <c r="AK6">
        <v>3</v>
      </c>
      <c r="AL6">
        <v>4</v>
      </c>
      <c r="AM6">
        <v>5</v>
      </c>
      <c r="AN6">
        <v>6</v>
      </c>
      <c r="AO6">
        <v>7</v>
      </c>
      <c r="AP6">
        <v>8</v>
      </c>
      <c r="AQ6">
        <v>9</v>
      </c>
      <c r="AR6">
        <v>10</v>
      </c>
      <c r="AS6">
        <v>11</v>
      </c>
      <c r="AT6">
        <v>12</v>
      </c>
      <c r="AU6">
        <v>13</v>
      </c>
      <c r="AV6">
        <v>14</v>
      </c>
      <c r="AW6">
        <v>15</v>
      </c>
      <c r="AX6">
        <v>16</v>
      </c>
      <c r="AY6">
        <v>17</v>
      </c>
    </row>
    <row r="7" spans="1:51" x14ac:dyDescent="0.25">
      <c r="B7" t="s">
        <v>20</v>
      </c>
      <c r="C7" s="21">
        <v>1</v>
      </c>
      <c r="D7" s="9"/>
      <c r="E7" s="5"/>
      <c r="L7">
        <v>0</v>
      </c>
      <c r="M7" s="11">
        <f>C6</f>
        <v>1000000</v>
      </c>
      <c r="N7" s="11">
        <f>C7</f>
        <v>1</v>
      </c>
      <c r="O7" s="11">
        <f>C8</f>
        <v>3000000</v>
      </c>
      <c r="P7" s="11">
        <f>M7*$C$11</f>
        <v>62000</v>
      </c>
      <c r="Q7" s="11">
        <f>N7*$C$12</f>
        <v>5.5E-2</v>
      </c>
      <c r="R7" s="11">
        <f>O7*$C$13</f>
        <v>165000</v>
      </c>
      <c r="S7" s="11">
        <f>Q7+R7-($C$25*1+$C$15)</f>
        <v>162000.035</v>
      </c>
      <c r="T7" s="1">
        <f>IF(S7&gt;$D$20, (S7-D$20)*$C$21+$C$20*$D$20, S7*$C$20)</f>
        <v>30780.006649999999</v>
      </c>
      <c r="U7" s="1">
        <f>S7-T7</f>
        <v>131220.02835000001</v>
      </c>
      <c r="V7" s="11">
        <f>IF(U7&gt;0, M7+U7, M7)</f>
        <v>1131220.02835</v>
      </c>
      <c r="W7" s="11">
        <f>M7+P7+MAX(0, U7)</f>
        <v>1193220.02835</v>
      </c>
      <c r="X7" s="11">
        <f>IF(U7&lt;0, N7+U7, N7)</f>
        <v>1</v>
      </c>
      <c r="Y7" s="11">
        <f>O7*(1+$C$15)</f>
        <v>3060000</v>
      </c>
      <c r="Z7" s="1">
        <f>W7-V7+Y7-$C$8</f>
        <v>122000</v>
      </c>
      <c r="AA7" s="1">
        <f>IF((S7+Z7)&gt;$D$20,(S7+Z7-$D$20)*$C$21+$C$20*$D$20-T7,(S7+Z7)*C20-T7)</f>
        <v>28892.002380000009</v>
      </c>
      <c r="AB7" s="1">
        <f>IF((SUM(W7:Y7)-AA7-$D$3)&gt;$D$18, (SUM(W7:Y7)-AA7-$D$3-$D$18)*$C$19+$C$18*$D$18, (SUM(W7:Y7)-AA7-$D$3))</f>
        <v>65186.688050699951</v>
      </c>
      <c r="AC7" s="1">
        <f>W7+X7+Y7</f>
        <v>4253221.0283500003</v>
      </c>
      <c r="AD7" s="1">
        <f>AA7+AB7</f>
        <v>94078.690430699964</v>
      </c>
      <c r="AE7" s="1">
        <f>AC7-AD7</f>
        <v>4159142.3379193004</v>
      </c>
      <c r="AF7" s="1">
        <f>SUM(T7:$T$7)+AA7+AB7</f>
        <v>124858.69708069996</v>
      </c>
      <c r="AG7">
        <v>0</v>
      </c>
      <c r="AH7" s="11">
        <f>$C$6</f>
        <v>1000000</v>
      </c>
      <c r="AI7" s="11">
        <f>$C$7</f>
        <v>1</v>
      </c>
      <c r="AJ7" s="11">
        <f>$C$8</f>
        <v>3000000</v>
      </c>
      <c r="AK7" s="11">
        <f>AH7*$C$11</f>
        <v>62000</v>
      </c>
      <c r="AL7" s="11">
        <f>AI7*$C$12</f>
        <v>5.5E-2</v>
      </c>
      <c r="AM7" s="11">
        <f>AJ7*$C$13</f>
        <v>165000</v>
      </c>
      <c r="AN7" s="11">
        <f>AK7+AL7+AM7</f>
        <v>227000.05499999999</v>
      </c>
      <c r="AO7" s="1">
        <f>(AN7-$C$23)*$C$22</f>
        <v>80820.019799999995</v>
      </c>
      <c r="AP7" s="1">
        <f>AL7+AM7-AO7</f>
        <v>84180.035199999998</v>
      </c>
      <c r="AQ7" s="11">
        <f>AH7+AK7+AP7</f>
        <v>1146180.0352</v>
      </c>
      <c r="AR7" s="11">
        <f>AI7</f>
        <v>1</v>
      </c>
      <c r="AS7" s="11">
        <f>AJ7*(1+$C$15)</f>
        <v>3060000</v>
      </c>
      <c r="AT7" s="11">
        <f>AS7-$AJ$7</f>
        <v>60000</v>
      </c>
      <c r="AU7" s="11">
        <f>AT7*$C$22</f>
        <v>21600</v>
      </c>
      <c r="AV7" s="1">
        <f>SUM(AQ7:AS7)</f>
        <v>4206181.0351999998</v>
      </c>
      <c r="AW7" s="11">
        <f>AU7</f>
        <v>21600</v>
      </c>
      <c r="AX7" s="11">
        <f>AV7-AW7</f>
        <v>4184581.0351999998</v>
      </c>
      <c r="AY7" s="11">
        <f>SUM($AO$7:AO7)+AU7</f>
        <v>102420.01979999999</v>
      </c>
    </row>
    <row r="8" spans="1:51" x14ac:dyDescent="0.25">
      <c r="B8" t="s">
        <v>22</v>
      </c>
      <c r="C8" s="21">
        <v>3000000</v>
      </c>
      <c r="D8" s="9"/>
      <c r="E8" s="5"/>
      <c r="L8">
        <v>1</v>
      </c>
      <c r="M8" s="11">
        <f>W7</f>
        <v>1193220.02835</v>
      </c>
      <c r="N8" s="11">
        <f>X7</f>
        <v>1</v>
      </c>
      <c r="O8" s="11">
        <f>Y7</f>
        <v>3060000</v>
      </c>
      <c r="P8" s="11">
        <f>M8*$C$11</f>
        <v>73979.641757699996</v>
      </c>
      <c r="Q8" s="11">
        <f>N8*$C$12</f>
        <v>5.5E-2</v>
      </c>
      <c r="R8" s="11">
        <f>O8*$C$13</f>
        <v>168300</v>
      </c>
      <c r="S8" s="11">
        <f>Q8+R8-$C$25*(1+$C$15)</f>
        <v>165240.05499999999</v>
      </c>
      <c r="T8" s="1">
        <f>IF(S8&gt;$D$20, (S8-D$20)*$C$21+$C$20*$D$20, S8*$C$20)</f>
        <v>31395.61045</v>
      </c>
      <c r="U8" s="1">
        <f t="shared" ref="U8:U46" si="1">S8-T8</f>
        <v>133844.44454999999</v>
      </c>
      <c r="V8" s="11">
        <f>IF(U8&gt;0, V7+U8, V7)</f>
        <v>1265064.4728999999</v>
      </c>
      <c r="W8" s="11">
        <f t="shared" ref="W8:W46" si="2">M8+P8+MAX(0, U8)</f>
        <v>1401044.1146576998</v>
      </c>
      <c r="X8" s="11">
        <f>IF(U8&lt;0, X7+U8, X7)</f>
        <v>1</v>
      </c>
      <c r="Y8" s="11">
        <f>O8*(1+$C$15)</f>
        <v>3121200</v>
      </c>
      <c r="Z8" s="1">
        <f>W8-V8+Y8-$C$8</f>
        <v>257179.64175769966</v>
      </c>
      <c r="AA8" s="1">
        <f>IF((S8+Z8)&gt;$D$20,(S8+Z8-$D$20)*$C$21+$C$20*$D$20-T8,(S8+Z8)*$C$21-T8)</f>
        <v>63988.671313486506</v>
      </c>
      <c r="AB8" s="1">
        <f t="shared" ref="AB8:AB46" si="3">IF((SUM(W8:Y8)-AA8-$D$3)&gt;$D$18, (SUM(W8:Y8)-AA8-$D$3-$D$18)*$C$19+$C$18*$D$18, (SUM(W8:Y8)-AA8-$D$3))</f>
        <v>137704.18743670633</v>
      </c>
      <c r="AC8" s="1">
        <f t="shared" ref="AC8:AC46" si="4">W8+X8+Y8</f>
        <v>4522245.1146577001</v>
      </c>
      <c r="AD8" s="1">
        <f t="shared" ref="AD8:AD46" si="5">AA8+AB8</f>
        <v>201692.85875019283</v>
      </c>
      <c r="AE8" s="1">
        <f t="shared" ref="AE8:AE46" si="6">AC8-AD8</f>
        <v>4320552.2559075076</v>
      </c>
      <c r="AF8" s="1">
        <f>SUM(T$7:$T8)+AA8+AB8</f>
        <v>263868.47585019283</v>
      </c>
      <c r="AG8">
        <v>1</v>
      </c>
      <c r="AH8" s="11">
        <f>AQ7</f>
        <v>1146180.0352</v>
      </c>
      <c r="AI8" s="11">
        <f>AR7</f>
        <v>1</v>
      </c>
      <c r="AJ8" s="11">
        <f>AS7</f>
        <v>3060000</v>
      </c>
      <c r="AK8" s="11">
        <f>AH8*$C$11</f>
        <v>71063.162182400003</v>
      </c>
      <c r="AL8" s="11">
        <f>AI8*$C$12</f>
        <v>5.5E-2</v>
      </c>
      <c r="AM8" s="11">
        <f>AJ8*$C$13</f>
        <v>168300</v>
      </c>
      <c r="AN8" s="11">
        <f>AK8+AL8+AM8</f>
        <v>239363.2171824</v>
      </c>
      <c r="AO8" s="1">
        <f>(AN8-$C$23)*$C$22</f>
        <v>85270.758185664003</v>
      </c>
      <c r="AP8" s="1">
        <f t="shared" ref="AP8:AP46" si="7">AL8+AM8-AO8</f>
        <v>83029.29681433599</v>
      </c>
      <c r="AQ8" s="11">
        <f>AH8+AK8+AP8</f>
        <v>1300272.494196736</v>
      </c>
      <c r="AR8" s="11">
        <f>AI8</f>
        <v>1</v>
      </c>
      <c r="AS8" s="11">
        <f>AJ8*(1+$C$15)</f>
        <v>3121200</v>
      </c>
      <c r="AT8" s="11">
        <f t="shared" ref="AT8:AT46" si="8">AS8-$AJ$7</f>
        <v>121200</v>
      </c>
      <c r="AU8" s="11">
        <f>AT8*$C$22</f>
        <v>43632</v>
      </c>
      <c r="AV8" s="1">
        <f t="shared" ref="AV8:AV46" si="9">SUM(AQ8:AS8)</f>
        <v>4421473.4941967363</v>
      </c>
      <c r="AW8" s="11">
        <f t="shared" ref="AW8:AW46" si="10">AU8</f>
        <v>43632</v>
      </c>
      <c r="AX8" s="11">
        <f t="shared" ref="AX8:AX46" si="11">AV8-AW8</f>
        <v>4377841.4941967363</v>
      </c>
      <c r="AY8" s="11">
        <f>SUM($AO$7:AO8)+AU8</f>
        <v>209722.777985664</v>
      </c>
    </row>
    <row r="9" spans="1:51" s="22" customFormat="1" x14ac:dyDescent="0.25">
      <c r="A9"/>
      <c r="B9"/>
      <c r="C9"/>
      <c r="D9"/>
      <c r="E9"/>
      <c r="F9"/>
      <c r="G9"/>
      <c r="H9"/>
      <c r="I9"/>
      <c r="J9"/>
      <c r="L9">
        <v>2</v>
      </c>
      <c r="M9" s="11">
        <f t="shared" ref="M9:M46" si="12">W8</f>
        <v>1401044.1146576998</v>
      </c>
      <c r="N9" s="11">
        <f t="shared" ref="N9:N27" si="13">X8</f>
        <v>1</v>
      </c>
      <c r="O9" s="11">
        <f t="shared" ref="O9:O27" si="14">Y8</f>
        <v>3121200</v>
      </c>
      <c r="P9" s="11">
        <f t="shared" ref="P9:P27" si="15">M9*$C$11</f>
        <v>86864.735108777386</v>
      </c>
      <c r="Q9" s="11">
        <f t="shared" ref="Q9:Q27" si="16">N9*$C$12</f>
        <v>5.5E-2</v>
      </c>
      <c r="R9" s="11">
        <f t="shared" ref="R9:R27" si="17">O9*$C$13</f>
        <v>171666</v>
      </c>
      <c r="S9" s="11">
        <f t="shared" ref="S9:S46" si="18">Q9+R9-$C$25*(1+$C$15)</f>
        <v>168606.05499999999</v>
      </c>
      <c r="T9" s="1">
        <f t="shared" ref="T9:T27" si="19">IF(S9&gt;$D$20, (S9-D$20)*$C$21+$C$20*$D$20, S9*$C$20)</f>
        <v>32035.150449999997</v>
      </c>
      <c r="U9" s="1">
        <f t="shared" si="1"/>
        <v>136570.90455000001</v>
      </c>
      <c r="V9" s="11">
        <f t="shared" ref="V9:V46" si="20">IF(U9&gt;0, V8+U9, V8)</f>
        <v>1401635.37745</v>
      </c>
      <c r="W9" s="11">
        <f t="shared" si="2"/>
        <v>1624479.7543164773</v>
      </c>
      <c r="X9" s="11">
        <f t="shared" ref="X9:X46" si="21">IF(U9&lt;0, X8+U9, X8)</f>
        <v>1</v>
      </c>
      <c r="Y9" s="11">
        <f t="shared" ref="Y9:Y27" si="22">O9*(1+$C$15)</f>
        <v>3183624</v>
      </c>
      <c r="Z9" s="1">
        <f t="shared" ref="Z9:Z46" si="23">W9-V9+Y9-$C$8</f>
        <v>406468.37686647754</v>
      </c>
      <c r="AA9" s="1">
        <f t="shared" ref="AA9:AA27" si="24">IF((S9+Z9)&gt;$D$20,(S9+Z9-$D$20)*$C$21+$C$20*$D$20-T9,(S9+Z9)*$C$21-T9)</f>
        <v>102734.05297155121</v>
      </c>
      <c r="AB9" s="1">
        <f t="shared" si="3"/>
        <v>214309.60741692703</v>
      </c>
      <c r="AC9" s="1">
        <f t="shared" si="4"/>
        <v>4808104.7543164771</v>
      </c>
      <c r="AD9" s="1">
        <f t="shared" si="5"/>
        <v>317043.66038847825</v>
      </c>
      <c r="AE9" s="1">
        <f t="shared" si="6"/>
        <v>4491061.093927999</v>
      </c>
      <c r="AF9" s="1">
        <f>SUM(T$7:$T9)+AA9+AB9</f>
        <v>411254.42793847824</v>
      </c>
      <c r="AG9">
        <v>2</v>
      </c>
      <c r="AH9" s="11">
        <f t="shared" ref="AH9:AH46" si="25">AQ8</f>
        <v>1300272.494196736</v>
      </c>
      <c r="AI9" s="11">
        <f t="shared" ref="AI9:AI46" si="26">AR8</f>
        <v>1</v>
      </c>
      <c r="AJ9" s="11">
        <f t="shared" ref="AJ9:AJ46" si="27">AS8</f>
        <v>3121200</v>
      </c>
      <c r="AK9" s="11">
        <f t="shared" ref="AK9:AK46" si="28">AH9*$C$11</f>
        <v>80616.894640197628</v>
      </c>
      <c r="AL9" s="11">
        <f t="shared" ref="AL9:AL46" si="29">AI9*$C$12</f>
        <v>5.5E-2</v>
      </c>
      <c r="AM9" s="11">
        <f t="shared" ref="AM9:AM46" si="30">AJ9*$C$13</f>
        <v>171666</v>
      </c>
      <c r="AN9" s="11">
        <f t="shared" ref="AN9:AN46" si="31">AK9+AL9+AM9</f>
        <v>252282.94964019762</v>
      </c>
      <c r="AO9" s="1">
        <f t="shared" ref="AO9:AO46" si="32">(AN9-$C$23)*$C$22</f>
        <v>89921.861870471141</v>
      </c>
      <c r="AP9" s="1">
        <f t="shared" si="7"/>
        <v>81744.193129528852</v>
      </c>
      <c r="AQ9" s="11">
        <f>AH9+AK9+AP9</f>
        <v>1462633.5819664625</v>
      </c>
      <c r="AR9" s="11">
        <f>AI9</f>
        <v>1</v>
      </c>
      <c r="AS9" s="11">
        <f>AJ9*(1+$C$15)</f>
        <v>3183624</v>
      </c>
      <c r="AT9" s="11">
        <f t="shared" si="8"/>
        <v>183624</v>
      </c>
      <c r="AU9" s="11">
        <f t="shared" ref="AU9:AU46" si="33">AT9*$C$22</f>
        <v>66104.639999999999</v>
      </c>
      <c r="AV9" s="1">
        <f t="shared" si="9"/>
        <v>4646258.5819664625</v>
      </c>
      <c r="AW9" s="11">
        <f t="shared" si="10"/>
        <v>66104.639999999999</v>
      </c>
      <c r="AX9" s="11">
        <f t="shared" si="11"/>
        <v>4580153.9419664629</v>
      </c>
      <c r="AY9" s="11">
        <f>SUM($AO$7:AO9)+AU9</f>
        <v>322117.27985613514</v>
      </c>
    </row>
    <row r="10" spans="1:51" s="22" customFormat="1" x14ac:dyDescent="0.25">
      <c r="A10"/>
      <c r="B10" s="2" t="s">
        <v>4</v>
      </c>
      <c r="C10"/>
      <c r="D10"/>
      <c r="E10"/>
      <c r="F10"/>
      <c r="G10"/>
      <c r="H10"/>
      <c r="I10"/>
      <c r="J10"/>
      <c r="L10">
        <v>3</v>
      </c>
      <c r="M10" s="11">
        <f t="shared" si="12"/>
        <v>1624479.7543164773</v>
      </c>
      <c r="N10" s="11">
        <f t="shared" si="13"/>
        <v>1</v>
      </c>
      <c r="O10" s="11">
        <f t="shared" si="14"/>
        <v>3183624</v>
      </c>
      <c r="P10" s="11">
        <f t="shared" si="15"/>
        <v>100717.7447676216</v>
      </c>
      <c r="Q10" s="11">
        <f t="shared" si="16"/>
        <v>5.5E-2</v>
      </c>
      <c r="R10" s="11">
        <f t="shared" si="17"/>
        <v>175099.32</v>
      </c>
      <c r="S10" s="11">
        <f t="shared" si="18"/>
        <v>172039.375</v>
      </c>
      <c r="T10" s="1">
        <f t="shared" si="19"/>
        <v>32687.481250000001</v>
      </c>
      <c r="U10" s="1">
        <f t="shared" si="1"/>
        <v>139351.89374999999</v>
      </c>
      <c r="V10" s="11">
        <f t="shared" si="20"/>
        <v>1540987.2712000001</v>
      </c>
      <c r="W10" s="11">
        <f t="shared" si="2"/>
        <v>1864549.392834099</v>
      </c>
      <c r="X10" s="11">
        <f t="shared" si="21"/>
        <v>1</v>
      </c>
      <c r="Y10" s="11">
        <f t="shared" si="22"/>
        <v>3247296.48</v>
      </c>
      <c r="Z10" s="1">
        <f t="shared" si="23"/>
        <v>570858.60163409915</v>
      </c>
      <c r="AA10" s="1">
        <f t="shared" si="24"/>
        <v>145380.19672159757</v>
      </c>
      <c r="AB10" s="1">
        <f t="shared" si="3"/>
        <v>295249.3595948756</v>
      </c>
      <c r="AC10" s="1">
        <f t="shared" si="4"/>
        <v>5111846.8728340995</v>
      </c>
      <c r="AD10" s="1">
        <f t="shared" si="5"/>
        <v>440629.55631647317</v>
      </c>
      <c r="AE10" s="1">
        <f t="shared" si="6"/>
        <v>4671217.3165176259</v>
      </c>
      <c r="AF10" s="1">
        <f>SUM(T$7:$T10)+AA10+AB10</f>
        <v>567527.80511647323</v>
      </c>
      <c r="AG10">
        <v>3</v>
      </c>
      <c r="AH10" s="11">
        <f t="shared" si="25"/>
        <v>1462633.5819664625</v>
      </c>
      <c r="AI10" s="11">
        <f t="shared" si="26"/>
        <v>1</v>
      </c>
      <c r="AJ10" s="11">
        <f t="shared" si="27"/>
        <v>3183624</v>
      </c>
      <c r="AK10" s="11">
        <f t="shared" si="28"/>
        <v>90683.282081920683</v>
      </c>
      <c r="AL10" s="11">
        <f t="shared" si="29"/>
        <v>5.5E-2</v>
      </c>
      <c r="AM10" s="11">
        <f t="shared" si="30"/>
        <v>175099.32</v>
      </c>
      <c r="AN10" s="11">
        <f t="shared" si="31"/>
        <v>265782.65708192065</v>
      </c>
      <c r="AO10" s="1">
        <f t="shared" si="32"/>
        <v>94781.756549491431</v>
      </c>
      <c r="AP10" s="1">
        <f t="shared" si="7"/>
        <v>80317.618450508569</v>
      </c>
      <c r="AQ10" s="11">
        <f>AH10+AK10+AP10</f>
        <v>1633634.4824988917</v>
      </c>
      <c r="AR10" s="11">
        <f>AI10</f>
        <v>1</v>
      </c>
      <c r="AS10" s="11">
        <f>AJ10*(1+$C$15)</f>
        <v>3247296.48</v>
      </c>
      <c r="AT10" s="11">
        <f t="shared" si="8"/>
        <v>247296.47999999998</v>
      </c>
      <c r="AU10" s="11">
        <f t="shared" si="33"/>
        <v>89026.732799999983</v>
      </c>
      <c r="AV10" s="1">
        <f t="shared" si="9"/>
        <v>4880931.9624988921</v>
      </c>
      <c r="AW10" s="11">
        <f t="shared" si="10"/>
        <v>89026.732799999983</v>
      </c>
      <c r="AX10" s="11">
        <f t="shared" si="11"/>
        <v>4791905.2296988918</v>
      </c>
      <c r="AY10" s="11">
        <f>SUM($AO$7:AO10)+AU10</f>
        <v>439821.12920562655</v>
      </c>
    </row>
    <row r="11" spans="1:51" s="22" customFormat="1" x14ac:dyDescent="0.25">
      <c r="A11"/>
      <c r="B11" t="s">
        <v>5</v>
      </c>
      <c r="C11" s="4">
        <v>6.2E-2</v>
      </c>
      <c r="D11" s="10" t="s">
        <v>18</v>
      </c>
      <c r="E11"/>
      <c r="F11"/>
      <c r="G11"/>
      <c r="H11"/>
      <c r="I11"/>
      <c r="J11"/>
      <c r="L11">
        <v>4</v>
      </c>
      <c r="M11" s="11">
        <f t="shared" si="12"/>
        <v>1864549.392834099</v>
      </c>
      <c r="N11" s="11">
        <f t="shared" si="13"/>
        <v>1</v>
      </c>
      <c r="O11" s="11">
        <f t="shared" si="14"/>
        <v>3247296.48</v>
      </c>
      <c r="P11" s="11">
        <f t="shared" si="15"/>
        <v>115602.06235571414</v>
      </c>
      <c r="Q11" s="11">
        <f t="shared" si="16"/>
        <v>5.5E-2</v>
      </c>
      <c r="R11" s="11">
        <f t="shared" si="17"/>
        <v>178601.3064</v>
      </c>
      <c r="S11" s="11">
        <f t="shared" si="18"/>
        <v>175541.36139999999</v>
      </c>
      <c r="T11" s="1">
        <f t="shared" si="19"/>
        <v>33352.858666</v>
      </c>
      <c r="U11" s="1">
        <f t="shared" si="1"/>
        <v>142188.50273399998</v>
      </c>
      <c r="V11" s="11">
        <f t="shared" si="20"/>
        <v>1683175.7739340002</v>
      </c>
      <c r="W11" s="11">
        <f t="shared" si="2"/>
        <v>2122339.9579238133</v>
      </c>
      <c r="X11" s="11">
        <f t="shared" si="21"/>
        <v>1</v>
      </c>
      <c r="Y11" s="11">
        <f t="shared" si="22"/>
        <v>3312242.4095999999</v>
      </c>
      <c r="Z11" s="1">
        <f t="shared" si="23"/>
        <v>751406.59358981298</v>
      </c>
      <c r="AA11" s="1">
        <f t="shared" si="24"/>
        <v>192199.71372137178</v>
      </c>
      <c r="AB11" s="1">
        <f t="shared" si="3"/>
        <v>380783.62267875683</v>
      </c>
      <c r="AC11" s="1">
        <f t="shared" si="4"/>
        <v>5434583.3675238136</v>
      </c>
      <c r="AD11" s="1">
        <f t="shared" si="5"/>
        <v>572983.33640012867</v>
      </c>
      <c r="AE11" s="1">
        <f t="shared" si="6"/>
        <v>4861600.0311236847</v>
      </c>
      <c r="AF11" s="1">
        <f>SUM(T$7:$T11)+AA11+AB11</f>
        <v>733234.44386612857</v>
      </c>
      <c r="AG11">
        <v>4</v>
      </c>
      <c r="AH11" s="11">
        <f t="shared" si="25"/>
        <v>1633634.4824988917</v>
      </c>
      <c r="AI11" s="11">
        <f t="shared" si="26"/>
        <v>1</v>
      </c>
      <c r="AJ11" s="11">
        <f t="shared" si="27"/>
        <v>3247296.48</v>
      </c>
      <c r="AK11" s="11">
        <f t="shared" si="28"/>
        <v>101285.33791493128</v>
      </c>
      <c r="AL11" s="11">
        <f t="shared" si="29"/>
        <v>5.5E-2</v>
      </c>
      <c r="AM11" s="11">
        <f t="shared" si="30"/>
        <v>178601.3064</v>
      </c>
      <c r="AN11" s="11">
        <f t="shared" si="31"/>
        <v>279886.69931493129</v>
      </c>
      <c r="AO11" s="1">
        <f t="shared" si="32"/>
        <v>99859.211753375261</v>
      </c>
      <c r="AP11" s="1">
        <f t="shared" si="7"/>
        <v>78742.149646624734</v>
      </c>
      <c r="AQ11" s="11">
        <f>AH11+AK11+AP11</f>
        <v>1813661.9700604477</v>
      </c>
      <c r="AR11" s="11">
        <f>AI11</f>
        <v>1</v>
      </c>
      <c r="AS11" s="11">
        <f>AJ11*(1+$C$15)</f>
        <v>3312242.4095999999</v>
      </c>
      <c r="AT11" s="11">
        <f t="shared" si="8"/>
        <v>312242.4095999999</v>
      </c>
      <c r="AU11" s="11">
        <f t="shared" si="33"/>
        <v>112407.26745599996</v>
      </c>
      <c r="AV11" s="1">
        <f t="shared" si="9"/>
        <v>5125905.3796604481</v>
      </c>
      <c r="AW11" s="11">
        <f t="shared" si="10"/>
        <v>112407.26745599996</v>
      </c>
      <c r="AX11" s="11">
        <f t="shared" si="11"/>
        <v>5013498.1122044483</v>
      </c>
      <c r="AY11" s="11">
        <f>SUM($AO$7:AO11)+AU11</f>
        <v>563060.87561500177</v>
      </c>
    </row>
    <row r="12" spans="1:51" s="22" customFormat="1" x14ac:dyDescent="0.25">
      <c r="A12"/>
      <c r="B12" t="s">
        <v>20</v>
      </c>
      <c r="C12" s="4">
        <v>5.5E-2</v>
      </c>
      <c r="D12" s="10" t="s">
        <v>21</v>
      </c>
      <c r="E12"/>
      <c r="F12"/>
      <c r="G12"/>
      <c r="H12"/>
      <c r="I12"/>
      <c r="J12"/>
      <c r="L12">
        <v>5</v>
      </c>
      <c r="M12" s="11">
        <f t="shared" si="12"/>
        <v>2122339.9579238133</v>
      </c>
      <c r="N12" s="11">
        <f t="shared" si="13"/>
        <v>1</v>
      </c>
      <c r="O12" s="11">
        <f t="shared" si="14"/>
        <v>3312242.4095999999</v>
      </c>
      <c r="P12" s="11">
        <f t="shared" si="15"/>
        <v>131585.07739127643</v>
      </c>
      <c r="Q12" s="11">
        <f t="shared" si="16"/>
        <v>5.5E-2</v>
      </c>
      <c r="R12" s="11">
        <f t="shared" si="17"/>
        <v>182173.332528</v>
      </c>
      <c r="S12" s="11">
        <f t="shared" si="18"/>
        <v>179113.38752799999</v>
      </c>
      <c r="T12" s="1">
        <f t="shared" si="19"/>
        <v>34031.543630319997</v>
      </c>
      <c r="U12" s="1">
        <f t="shared" si="1"/>
        <v>145081.84389768</v>
      </c>
      <c r="V12" s="11">
        <f t="shared" si="20"/>
        <v>1828257.6178316802</v>
      </c>
      <c r="W12" s="11">
        <f t="shared" si="2"/>
        <v>2399006.8792127697</v>
      </c>
      <c r="X12" s="11">
        <f t="shared" si="21"/>
        <v>1</v>
      </c>
      <c r="Y12" s="11">
        <f t="shared" si="22"/>
        <v>3378487.2577919997</v>
      </c>
      <c r="Z12" s="1">
        <f t="shared" si="23"/>
        <v>949236.51917308941</v>
      </c>
      <c r="AA12" s="1">
        <f t="shared" si="24"/>
        <v>243482.73229856102</v>
      </c>
      <c r="AB12" s="1">
        <f t="shared" si="3"/>
        <v>471188.53545892448</v>
      </c>
      <c r="AC12" s="1">
        <f t="shared" si="4"/>
        <v>5777495.1370047694</v>
      </c>
      <c r="AD12" s="1">
        <f t="shared" si="5"/>
        <v>714671.2677574855</v>
      </c>
      <c r="AE12" s="1">
        <f t="shared" si="6"/>
        <v>5062823.8692472838</v>
      </c>
      <c r="AF12" s="1">
        <f>SUM(T$7:$T12)+AA12+AB12</f>
        <v>908953.91885380552</v>
      </c>
      <c r="AG12">
        <v>5</v>
      </c>
      <c r="AH12" s="11">
        <f t="shared" si="25"/>
        <v>1813661.9700604477</v>
      </c>
      <c r="AI12" s="11">
        <f t="shared" si="26"/>
        <v>1</v>
      </c>
      <c r="AJ12" s="11">
        <f t="shared" si="27"/>
        <v>3312242.4095999999</v>
      </c>
      <c r="AK12" s="11">
        <f t="shared" si="28"/>
        <v>112447.04214374776</v>
      </c>
      <c r="AL12" s="11">
        <f t="shared" si="29"/>
        <v>5.5E-2</v>
      </c>
      <c r="AM12" s="11">
        <f t="shared" si="30"/>
        <v>182173.332528</v>
      </c>
      <c r="AN12" s="11">
        <f t="shared" si="31"/>
        <v>294620.42967174773</v>
      </c>
      <c r="AO12" s="1">
        <f t="shared" si="32"/>
        <v>105163.35468182918</v>
      </c>
      <c r="AP12" s="1">
        <f t="shared" si="7"/>
        <v>77010.032846170812</v>
      </c>
      <c r="AQ12" s="11">
        <f>AH12+AK12+AP12</f>
        <v>2003119.0450503661</v>
      </c>
      <c r="AR12" s="11">
        <f>AI12</f>
        <v>1</v>
      </c>
      <c r="AS12" s="11">
        <f>AJ12*(1+$C$15)</f>
        <v>3378487.2577919997</v>
      </c>
      <c r="AT12" s="11">
        <f t="shared" si="8"/>
        <v>378487.25779199973</v>
      </c>
      <c r="AU12" s="11">
        <f t="shared" si="33"/>
        <v>136255.41280511991</v>
      </c>
      <c r="AV12" s="1">
        <f t="shared" si="9"/>
        <v>5381607.3028423656</v>
      </c>
      <c r="AW12" s="11">
        <f t="shared" si="10"/>
        <v>136255.41280511991</v>
      </c>
      <c r="AX12" s="11">
        <f t="shared" si="11"/>
        <v>5245351.890037246</v>
      </c>
      <c r="AY12" s="11">
        <f>SUM($AO$7:AO12)+AU12</f>
        <v>692072.3756459509</v>
      </c>
    </row>
    <row r="13" spans="1:51" s="22" customFormat="1" x14ac:dyDescent="0.25">
      <c r="A13"/>
      <c r="B13" t="s">
        <v>22</v>
      </c>
      <c r="C13" s="3">
        <v>5.5E-2</v>
      </c>
      <c r="D13" s="10" t="s">
        <v>25</v>
      </c>
      <c r="E13"/>
      <c r="F13"/>
      <c r="G13"/>
      <c r="H13"/>
      <c r="I13"/>
      <c r="J13"/>
      <c r="L13">
        <v>6</v>
      </c>
      <c r="M13" s="11">
        <f t="shared" si="12"/>
        <v>2399006.8792127697</v>
      </c>
      <c r="N13" s="11">
        <f t="shared" si="13"/>
        <v>1</v>
      </c>
      <c r="O13" s="11">
        <f t="shared" si="14"/>
        <v>3378487.2577919997</v>
      </c>
      <c r="P13" s="11">
        <f t="shared" si="15"/>
        <v>148738.4265111917</v>
      </c>
      <c r="Q13" s="11">
        <f t="shared" si="16"/>
        <v>5.5E-2</v>
      </c>
      <c r="R13" s="11">
        <f t="shared" si="17"/>
        <v>185816.79917855997</v>
      </c>
      <c r="S13" s="11">
        <f t="shared" si="18"/>
        <v>182756.85417855997</v>
      </c>
      <c r="T13" s="1">
        <f t="shared" si="19"/>
        <v>34723.802293926397</v>
      </c>
      <c r="U13" s="1">
        <f t="shared" si="1"/>
        <v>148033.05188463358</v>
      </c>
      <c r="V13" s="11">
        <f t="shared" si="20"/>
        <v>1976290.6697163137</v>
      </c>
      <c r="W13" s="11">
        <f t="shared" si="2"/>
        <v>2695778.3576085949</v>
      </c>
      <c r="X13" s="11">
        <f t="shared" si="21"/>
        <v>1</v>
      </c>
      <c r="Y13" s="11">
        <f t="shared" si="22"/>
        <v>3446057.0029478399</v>
      </c>
      <c r="Z13" s="1">
        <f t="shared" si="23"/>
        <v>1165544.6908401214</v>
      </c>
      <c r="AA13" s="1">
        <f t="shared" si="24"/>
        <v>299537.99632089335</v>
      </c>
      <c r="AB13" s="1">
        <f t="shared" si="3"/>
        <v>566757.18291301792</v>
      </c>
      <c r="AC13" s="1">
        <f t="shared" si="4"/>
        <v>6141836.3605564348</v>
      </c>
      <c r="AD13" s="1">
        <f t="shared" si="5"/>
        <v>866295.17923391121</v>
      </c>
      <c r="AE13" s="1">
        <f t="shared" si="6"/>
        <v>5275541.1813225234</v>
      </c>
      <c r="AF13" s="1">
        <f>SUM(T$7:$T13)+AA13+AB13</f>
        <v>1095301.6326241577</v>
      </c>
      <c r="AG13">
        <v>6</v>
      </c>
      <c r="AH13" s="11">
        <f t="shared" si="25"/>
        <v>2003119.0450503661</v>
      </c>
      <c r="AI13" s="11">
        <f t="shared" si="26"/>
        <v>1</v>
      </c>
      <c r="AJ13" s="11">
        <f t="shared" si="27"/>
        <v>3378487.2577919997</v>
      </c>
      <c r="AK13" s="11">
        <f t="shared" si="28"/>
        <v>124193.38079312269</v>
      </c>
      <c r="AL13" s="11">
        <f t="shared" si="29"/>
        <v>5.5E-2</v>
      </c>
      <c r="AM13" s="11">
        <f t="shared" si="30"/>
        <v>185816.79917855997</v>
      </c>
      <c r="AN13" s="11">
        <f t="shared" si="31"/>
        <v>310010.23497168266</v>
      </c>
      <c r="AO13" s="1">
        <f t="shared" si="32"/>
        <v>110703.68458980575</v>
      </c>
      <c r="AP13" s="1">
        <f t="shared" si="7"/>
        <v>75113.169588754216</v>
      </c>
      <c r="AQ13" s="11">
        <f>AH13+AK13+AP13</f>
        <v>2202425.5954322433</v>
      </c>
      <c r="AR13" s="11">
        <f>AI13</f>
        <v>1</v>
      </c>
      <c r="AS13" s="11">
        <f>AJ13*(1+$C$15)</f>
        <v>3446057.0029478399</v>
      </c>
      <c r="AT13" s="11">
        <f t="shared" si="8"/>
        <v>446057.00294783991</v>
      </c>
      <c r="AU13" s="11">
        <f t="shared" si="33"/>
        <v>160580.52106122236</v>
      </c>
      <c r="AV13" s="1">
        <f t="shared" si="9"/>
        <v>5648483.5983800832</v>
      </c>
      <c r="AW13" s="11">
        <f t="shared" si="10"/>
        <v>160580.52106122236</v>
      </c>
      <c r="AX13" s="11">
        <f t="shared" si="11"/>
        <v>5487903.0773188611</v>
      </c>
      <c r="AY13" s="11">
        <f>SUM($AO$7:AO13)+AU13</f>
        <v>827101.16849185922</v>
      </c>
    </row>
    <row r="14" spans="1:51" s="22" customFormat="1" x14ac:dyDescent="0.25">
      <c r="A14"/>
      <c r="B14"/>
      <c r="C14"/>
      <c r="D14"/>
      <c r="E14"/>
      <c r="F14"/>
      <c r="G14"/>
      <c r="H14"/>
      <c r="I14"/>
      <c r="J14"/>
      <c r="L14">
        <v>7</v>
      </c>
      <c r="M14" s="11">
        <f t="shared" si="12"/>
        <v>2695778.3576085949</v>
      </c>
      <c r="N14" s="11">
        <f t="shared" si="13"/>
        <v>1</v>
      </c>
      <c r="O14" s="11">
        <f t="shared" si="14"/>
        <v>3446057.0029478399</v>
      </c>
      <c r="P14" s="11">
        <f t="shared" si="15"/>
        <v>167138.25817173289</v>
      </c>
      <c r="Q14" s="11">
        <f t="shared" si="16"/>
        <v>5.5E-2</v>
      </c>
      <c r="R14" s="11">
        <f t="shared" si="17"/>
        <v>189533.13516213119</v>
      </c>
      <c r="S14" s="11">
        <f t="shared" si="18"/>
        <v>186473.19016213118</v>
      </c>
      <c r="T14" s="1">
        <f t="shared" si="19"/>
        <v>35429.906130804928</v>
      </c>
      <c r="U14" s="1">
        <f t="shared" si="1"/>
        <v>151043.28403132624</v>
      </c>
      <c r="V14" s="11">
        <f t="shared" si="20"/>
        <v>2127333.9537476399</v>
      </c>
      <c r="W14" s="11">
        <f t="shared" si="2"/>
        <v>3013959.8998116544</v>
      </c>
      <c r="X14" s="11">
        <f t="shared" si="21"/>
        <v>1</v>
      </c>
      <c r="Y14" s="11">
        <f t="shared" si="22"/>
        <v>3514978.1430067969</v>
      </c>
      <c r="Z14" s="1">
        <f t="shared" si="23"/>
        <v>1401604.0890708119</v>
      </c>
      <c r="AA14" s="1">
        <f t="shared" si="24"/>
        <v>360694.03191129438</v>
      </c>
      <c r="AB14" s="1">
        <f t="shared" si="3"/>
        <v>667800.64338121878</v>
      </c>
      <c r="AC14" s="1">
        <f t="shared" si="4"/>
        <v>6528939.0428184513</v>
      </c>
      <c r="AD14" s="1">
        <f t="shared" si="5"/>
        <v>1028494.6752925131</v>
      </c>
      <c r="AE14" s="1">
        <f t="shared" si="6"/>
        <v>5500444.367525938</v>
      </c>
      <c r="AF14" s="1">
        <f>SUM(T$7:$T14)+AA14+AB14</f>
        <v>1292931.0348135645</v>
      </c>
      <c r="AG14">
        <v>7</v>
      </c>
      <c r="AH14" s="11">
        <f t="shared" si="25"/>
        <v>2202425.5954322433</v>
      </c>
      <c r="AI14" s="11">
        <f t="shared" si="26"/>
        <v>1</v>
      </c>
      <c r="AJ14" s="11">
        <f t="shared" si="27"/>
        <v>3446057.0029478399</v>
      </c>
      <c r="AK14" s="11">
        <f t="shared" si="28"/>
        <v>136550.38691679909</v>
      </c>
      <c r="AL14" s="11">
        <f t="shared" si="29"/>
        <v>5.5E-2</v>
      </c>
      <c r="AM14" s="11">
        <f t="shared" si="30"/>
        <v>189533.13516213119</v>
      </c>
      <c r="AN14" s="11">
        <f t="shared" si="31"/>
        <v>326083.57707893028</v>
      </c>
      <c r="AO14" s="1">
        <f t="shared" si="32"/>
        <v>116490.0877484149</v>
      </c>
      <c r="AP14" s="1">
        <f t="shared" si="7"/>
        <v>73043.102413716289</v>
      </c>
      <c r="AQ14" s="11">
        <f>AH14+AK14+AP14</f>
        <v>2412019.0847627586</v>
      </c>
      <c r="AR14" s="11">
        <f>AI14</f>
        <v>1</v>
      </c>
      <c r="AS14" s="11">
        <f>AJ14*(1+$C$15)</f>
        <v>3514978.1430067969</v>
      </c>
      <c r="AT14" s="11">
        <f t="shared" si="8"/>
        <v>514978.14300679695</v>
      </c>
      <c r="AU14" s="11">
        <f t="shared" si="33"/>
        <v>185392.13148244689</v>
      </c>
      <c r="AV14" s="1">
        <f t="shared" si="9"/>
        <v>5926998.2277695555</v>
      </c>
      <c r="AW14" s="11">
        <f t="shared" si="10"/>
        <v>185392.13148244689</v>
      </c>
      <c r="AX14" s="11">
        <f t="shared" si="11"/>
        <v>5741606.096287109</v>
      </c>
      <c r="AY14" s="11">
        <f>SUM($AO$7:AO14)+AU14</f>
        <v>968402.86666149867</v>
      </c>
    </row>
    <row r="15" spans="1:51" s="22" customFormat="1" x14ac:dyDescent="0.25">
      <c r="A15"/>
      <c r="B15" s="2" t="s">
        <v>23</v>
      </c>
      <c r="C15" s="3">
        <v>0.02</v>
      </c>
      <c r="D15" s="10" t="s">
        <v>24</v>
      </c>
      <c r="E15"/>
      <c r="F15"/>
      <c r="G15"/>
      <c r="H15"/>
      <c r="I15"/>
      <c r="J15"/>
      <c r="L15">
        <v>8</v>
      </c>
      <c r="M15" s="11">
        <f t="shared" si="12"/>
        <v>3013959.8998116544</v>
      </c>
      <c r="N15" s="11">
        <f t="shared" si="13"/>
        <v>1</v>
      </c>
      <c r="O15" s="11">
        <f t="shared" si="14"/>
        <v>3514978.1430067969</v>
      </c>
      <c r="P15" s="11">
        <f t="shared" si="15"/>
        <v>186865.51378832257</v>
      </c>
      <c r="Q15" s="11">
        <f t="shared" si="16"/>
        <v>5.5E-2</v>
      </c>
      <c r="R15" s="11">
        <f t="shared" si="17"/>
        <v>193323.79786537384</v>
      </c>
      <c r="S15" s="11">
        <f t="shared" si="18"/>
        <v>190263.85286537383</v>
      </c>
      <c r="T15" s="1">
        <f t="shared" si="19"/>
        <v>36150.132044421029</v>
      </c>
      <c r="U15" s="1">
        <f t="shared" si="1"/>
        <v>154113.72082095279</v>
      </c>
      <c r="V15" s="11">
        <f t="shared" si="20"/>
        <v>2281447.6745685926</v>
      </c>
      <c r="W15" s="11">
        <f t="shared" si="2"/>
        <v>3354939.1344209295</v>
      </c>
      <c r="X15" s="11">
        <f t="shared" si="21"/>
        <v>1</v>
      </c>
      <c r="Y15" s="11">
        <f t="shared" si="22"/>
        <v>3585277.7058669329</v>
      </c>
      <c r="Z15" s="1">
        <f t="shared" si="23"/>
        <v>1658769.1657192698</v>
      </c>
      <c r="AA15" s="1">
        <f t="shared" si="24"/>
        <v>427300.386750417</v>
      </c>
      <c r="AB15" s="1">
        <f t="shared" si="3"/>
        <v>774649.10059660813</v>
      </c>
      <c r="AC15" s="1">
        <f t="shared" si="4"/>
        <v>6940217.8402878623</v>
      </c>
      <c r="AD15" s="1">
        <f t="shared" si="5"/>
        <v>1201949.4873470252</v>
      </c>
      <c r="AE15" s="1">
        <f t="shared" si="6"/>
        <v>5738268.3529408369</v>
      </c>
      <c r="AF15" s="1">
        <f>SUM(T$7:$T15)+AA15+AB15</f>
        <v>1502535.9789124974</v>
      </c>
      <c r="AG15">
        <v>8</v>
      </c>
      <c r="AH15" s="11">
        <f t="shared" si="25"/>
        <v>2412019.0847627586</v>
      </c>
      <c r="AI15" s="11">
        <f t="shared" si="26"/>
        <v>1</v>
      </c>
      <c r="AJ15" s="11">
        <f t="shared" si="27"/>
        <v>3514978.1430067969</v>
      </c>
      <c r="AK15" s="11">
        <f t="shared" si="28"/>
        <v>149545.18325529102</v>
      </c>
      <c r="AL15" s="11">
        <f t="shared" si="29"/>
        <v>5.5E-2</v>
      </c>
      <c r="AM15" s="11">
        <f t="shared" si="30"/>
        <v>193323.79786537384</v>
      </c>
      <c r="AN15" s="11">
        <f t="shared" si="31"/>
        <v>342869.03612066485</v>
      </c>
      <c r="AO15" s="1">
        <f t="shared" si="32"/>
        <v>122532.85300343935</v>
      </c>
      <c r="AP15" s="1">
        <f t="shared" si="7"/>
        <v>70790.999861934484</v>
      </c>
      <c r="AQ15" s="11">
        <f>AH15+AK15+AP15</f>
        <v>2632355.2678799843</v>
      </c>
      <c r="AR15" s="11">
        <f>AI15</f>
        <v>1</v>
      </c>
      <c r="AS15" s="11">
        <f>AJ15*(1+$C$15)</f>
        <v>3585277.7058669329</v>
      </c>
      <c r="AT15" s="11">
        <f t="shared" si="8"/>
        <v>585277.70586693287</v>
      </c>
      <c r="AU15" s="11">
        <f t="shared" si="33"/>
        <v>210699.97411209584</v>
      </c>
      <c r="AV15" s="1">
        <f t="shared" si="9"/>
        <v>6217633.9737469172</v>
      </c>
      <c r="AW15" s="11">
        <f t="shared" si="10"/>
        <v>210699.97411209584</v>
      </c>
      <c r="AX15" s="11">
        <f t="shared" si="11"/>
        <v>6006933.999634821</v>
      </c>
      <c r="AY15" s="11">
        <f>SUM($AO$7:AO15)+AU15</f>
        <v>1116243.562294587</v>
      </c>
    </row>
    <row r="16" spans="1:51" s="22" customFormat="1" x14ac:dyDescent="0.25">
      <c r="A16"/>
      <c r="B16"/>
      <c r="C16"/>
      <c r="D16"/>
      <c r="E16"/>
      <c r="F16"/>
      <c r="G16"/>
      <c r="H16"/>
      <c r="I16"/>
      <c r="J16"/>
      <c r="L16">
        <v>9</v>
      </c>
      <c r="M16" s="11">
        <f t="shared" si="12"/>
        <v>3354939.1344209295</v>
      </c>
      <c r="N16" s="11">
        <f t="shared" si="13"/>
        <v>1</v>
      </c>
      <c r="O16" s="11">
        <f t="shared" si="14"/>
        <v>3585277.7058669329</v>
      </c>
      <c r="P16" s="11">
        <f t="shared" si="15"/>
        <v>208006.22633409762</v>
      </c>
      <c r="Q16" s="11">
        <f t="shared" si="16"/>
        <v>5.5E-2</v>
      </c>
      <c r="R16" s="11">
        <f t="shared" si="17"/>
        <v>197190.27382268131</v>
      </c>
      <c r="S16" s="11">
        <f t="shared" si="18"/>
        <v>194130.3288226813</v>
      </c>
      <c r="T16" s="1">
        <f t="shared" si="19"/>
        <v>36884.76247630945</v>
      </c>
      <c r="U16" s="1">
        <f t="shared" si="1"/>
        <v>157245.56634637184</v>
      </c>
      <c r="V16" s="11">
        <f t="shared" si="20"/>
        <v>2438693.2409149646</v>
      </c>
      <c r="W16" s="11">
        <f t="shared" si="2"/>
        <v>3720190.9271013993</v>
      </c>
      <c r="X16" s="11">
        <f t="shared" si="21"/>
        <v>1</v>
      </c>
      <c r="Y16" s="11">
        <f t="shared" si="22"/>
        <v>3656983.2599842716</v>
      </c>
      <c r="Z16" s="1">
        <f t="shared" si="23"/>
        <v>1938480.9461707063</v>
      </c>
      <c r="AA16" s="1">
        <f t="shared" si="24"/>
        <v>499728.9464719845</v>
      </c>
      <c r="AB16" s="1">
        <f t="shared" si="3"/>
        <v>887653.02459024289</v>
      </c>
      <c r="AC16" s="1">
        <f t="shared" si="4"/>
        <v>7377175.1870856714</v>
      </c>
      <c r="AD16" s="1">
        <f t="shared" si="5"/>
        <v>1387381.9710622274</v>
      </c>
      <c r="AE16" s="1">
        <f t="shared" si="6"/>
        <v>5989793.2160234442</v>
      </c>
      <c r="AF16" s="1">
        <f>SUM(T$7:$T16)+AA16+AB16</f>
        <v>1724853.2251040093</v>
      </c>
      <c r="AG16">
        <v>9</v>
      </c>
      <c r="AH16" s="11">
        <f t="shared" si="25"/>
        <v>2632355.2678799843</v>
      </c>
      <c r="AI16" s="11">
        <f t="shared" si="26"/>
        <v>1</v>
      </c>
      <c r="AJ16" s="11">
        <f t="shared" si="27"/>
        <v>3585277.7058669329</v>
      </c>
      <c r="AK16" s="11">
        <f t="shared" si="28"/>
        <v>163206.02660855904</v>
      </c>
      <c r="AL16" s="11">
        <f t="shared" si="29"/>
        <v>5.5E-2</v>
      </c>
      <c r="AM16" s="11">
        <f t="shared" si="30"/>
        <v>197190.27382268131</v>
      </c>
      <c r="AN16" s="11">
        <f t="shared" si="31"/>
        <v>360396.35543124034</v>
      </c>
      <c r="AO16" s="1">
        <f t="shared" si="32"/>
        <v>128842.68795524653</v>
      </c>
      <c r="AP16" s="1">
        <f t="shared" si="7"/>
        <v>68347.640867434777</v>
      </c>
      <c r="AQ16" s="11">
        <f>AH16+AK16+AP16</f>
        <v>2863908.9353559781</v>
      </c>
      <c r="AR16" s="11">
        <f>AI16</f>
        <v>1</v>
      </c>
      <c r="AS16" s="11">
        <f>AJ16*(1+$C$15)</f>
        <v>3656983.2599842716</v>
      </c>
      <c r="AT16" s="11">
        <f t="shared" si="8"/>
        <v>656983.2599842716</v>
      </c>
      <c r="AU16" s="11">
        <f t="shared" si="33"/>
        <v>236513.97359433776</v>
      </c>
      <c r="AV16" s="1">
        <f t="shared" si="9"/>
        <v>6520893.1953402497</v>
      </c>
      <c r="AW16" s="11">
        <f t="shared" si="10"/>
        <v>236513.97359433776</v>
      </c>
      <c r="AX16" s="11">
        <f t="shared" si="11"/>
        <v>6284379.221745912</v>
      </c>
      <c r="AY16" s="11">
        <f>SUM($AO$7:AO16)+AU16</f>
        <v>1270900.2497320755</v>
      </c>
    </row>
    <row r="17" spans="1:51" s="22" customFormat="1" x14ac:dyDescent="0.25">
      <c r="A17"/>
      <c r="B17" s="2" t="s">
        <v>6</v>
      </c>
      <c r="C17"/>
      <c r="D17" s="6" t="s">
        <v>11</v>
      </c>
      <c r="E17"/>
      <c r="F17"/>
      <c r="G17"/>
      <c r="H17"/>
      <c r="I17"/>
      <c r="J17"/>
      <c r="L17">
        <v>10</v>
      </c>
      <c r="M17" s="11">
        <f t="shared" si="12"/>
        <v>3720190.9271013993</v>
      </c>
      <c r="N17" s="11">
        <f t="shared" si="13"/>
        <v>1</v>
      </c>
      <c r="O17" s="11">
        <f t="shared" si="14"/>
        <v>3656983.2599842716</v>
      </c>
      <c r="P17" s="11">
        <f t="shared" si="15"/>
        <v>230651.83748028675</v>
      </c>
      <c r="Q17" s="11">
        <f t="shared" si="16"/>
        <v>5.5E-2</v>
      </c>
      <c r="R17" s="11">
        <f t="shared" si="17"/>
        <v>201134.07929913493</v>
      </c>
      <c r="S17" s="11">
        <f t="shared" si="18"/>
        <v>198074.13429913492</v>
      </c>
      <c r="T17" s="1">
        <f t="shared" si="19"/>
        <v>37634.085516835636</v>
      </c>
      <c r="U17" s="1">
        <f t="shared" si="1"/>
        <v>160440.04878229927</v>
      </c>
      <c r="V17" s="11">
        <f t="shared" si="20"/>
        <v>2599133.2896972639</v>
      </c>
      <c r="W17" s="11">
        <f t="shared" si="2"/>
        <v>4111282.8133639852</v>
      </c>
      <c r="X17" s="11">
        <f t="shared" si="21"/>
        <v>1</v>
      </c>
      <c r="Y17" s="11">
        <f t="shared" si="22"/>
        <v>3730122.925183957</v>
      </c>
      <c r="Z17" s="1">
        <f t="shared" si="23"/>
        <v>2242272.4488506783</v>
      </c>
      <c r="AA17" s="1">
        <f t="shared" si="24"/>
        <v>578375.33293581614</v>
      </c>
      <c r="AB17" s="1">
        <f t="shared" si="3"/>
        <v>1007184.425739759</v>
      </c>
      <c r="AC17" s="1">
        <f t="shared" si="4"/>
        <v>7841406.7385479417</v>
      </c>
      <c r="AD17" s="1">
        <f t="shared" si="5"/>
        <v>1585559.7586755753</v>
      </c>
      <c r="AE17" s="1">
        <f t="shared" si="6"/>
        <v>6255846.9798723664</v>
      </c>
      <c r="AF17" s="1">
        <f>SUM(T$7:$T17)+AA17+AB17</f>
        <v>1960665.0982341925</v>
      </c>
      <c r="AG17">
        <v>10</v>
      </c>
      <c r="AH17" s="11">
        <f t="shared" si="25"/>
        <v>2863908.9353559781</v>
      </c>
      <c r="AI17" s="11">
        <f t="shared" si="26"/>
        <v>1</v>
      </c>
      <c r="AJ17" s="11">
        <f t="shared" si="27"/>
        <v>3656983.2599842716</v>
      </c>
      <c r="AK17" s="11">
        <f t="shared" si="28"/>
        <v>177562.35399207065</v>
      </c>
      <c r="AL17" s="11">
        <f t="shared" si="29"/>
        <v>5.5E-2</v>
      </c>
      <c r="AM17" s="11">
        <f t="shared" si="30"/>
        <v>201134.07929913493</v>
      </c>
      <c r="AN17" s="11">
        <f t="shared" si="31"/>
        <v>378696.48829120561</v>
      </c>
      <c r="AO17" s="1">
        <f t="shared" si="32"/>
        <v>135430.73578483402</v>
      </c>
      <c r="AP17" s="1">
        <f t="shared" si="7"/>
        <v>65703.398514300905</v>
      </c>
      <c r="AQ17" s="11">
        <f>AH17+AK17+AP17</f>
        <v>3107174.6878623497</v>
      </c>
      <c r="AR17" s="11">
        <f>AI17</f>
        <v>1</v>
      </c>
      <c r="AS17" s="11">
        <f>AJ17*(1+$C$15)</f>
        <v>3730122.925183957</v>
      </c>
      <c r="AT17" s="11">
        <f t="shared" si="8"/>
        <v>730122.92518395698</v>
      </c>
      <c r="AU17" s="11">
        <f t="shared" si="33"/>
        <v>262844.25306622451</v>
      </c>
      <c r="AV17" s="1">
        <f t="shared" si="9"/>
        <v>6837298.6130463071</v>
      </c>
      <c r="AW17" s="11">
        <f t="shared" si="10"/>
        <v>262844.25306622451</v>
      </c>
      <c r="AX17" s="11">
        <f t="shared" si="11"/>
        <v>6574454.3599800821</v>
      </c>
      <c r="AY17" s="11">
        <f>SUM($AO$7:AO17)+AU17</f>
        <v>1432661.2649887963</v>
      </c>
    </row>
    <row r="18" spans="1:51" s="22" customFormat="1" x14ac:dyDescent="0.25">
      <c r="A18"/>
      <c r="B18" t="s">
        <v>7</v>
      </c>
      <c r="C18" s="4">
        <v>0.245</v>
      </c>
      <c r="D18" s="7">
        <v>67000</v>
      </c>
      <c r="E18"/>
      <c r="F18"/>
      <c r="G18"/>
      <c r="H18"/>
      <c r="I18"/>
      <c r="J18"/>
      <c r="L18">
        <v>11</v>
      </c>
      <c r="M18" s="11">
        <f t="shared" si="12"/>
        <v>4111282.8133639852</v>
      </c>
      <c r="N18" s="11">
        <f t="shared" si="13"/>
        <v>1</v>
      </c>
      <c r="O18" s="11">
        <f t="shared" si="14"/>
        <v>3730122.925183957</v>
      </c>
      <c r="P18" s="11">
        <f t="shared" si="15"/>
        <v>254899.53442856707</v>
      </c>
      <c r="Q18" s="11">
        <f t="shared" si="16"/>
        <v>5.5E-2</v>
      </c>
      <c r="R18" s="11">
        <f t="shared" si="17"/>
        <v>205156.76088511763</v>
      </c>
      <c r="S18" s="11">
        <f t="shared" si="18"/>
        <v>202096.81588511763</v>
      </c>
      <c r="T18" s="1">
        <f t="shared" si="19"/>
        <v>38540.978498360346</v>
      </c>
      <c r="U18" s="1">
        <f t="shared" si="1"/>
        <v>163555.83738675728</v>
      </c>
      <c r="V18" s="11">
        <f t="shared" si="20"/>
        <v>2762689.127084021</v>
      </c>
      <c r="W18" s="11">
        <f t="shared" si="2"/>
        <v>4529738.185179309</v>
      </c>
      <c r="X18" s="11">
        <f t="shared" si="21"/>
        <v>1</v>
      </c>
      <c r="Y18" s="11">
        <f t="shared" si="22"/>
        <v>3804725.3836876363</v>
      </c>
      <c r="Z18" s="1">
        <f t="shared" si="23"/>
        <v>2571774.4417829243</v>
      </c>
      <c r="AA18" s="1">
        <f t="shared" si="24"/>
        <v>663517.80597999447</v>
      </c>
      <c r="AB18" s="1">
        <f t="shared" si="3"/>
        <v>1133638.1864949551</v>
      </c>
      <c r="AC18" s="1">
        <f t="shared" si="4"/>
        <v>8334464.5688669458</v>
      </c>
      <c r="AD18" s="1">
        <f t="shared" si="5"/>
        <v>1797155.9924749495</v>
      </c>
      <c r="AE18" s="1">
        <f t="shared" si="6"/>
        <v>6537308.5763919968</v>
      </c>
      <c r="AF18" s="1">
        <f>SUM(T$7:$T18)+AA18+AB18</f>
        <v>2210802.3105319273</v>
      </c>
      <c r="AG18">
        <v>11</v>
      </c>
      <c r="AH18" s="11">
        <f t="shared" si="25"/>
        <v>3107174.6878623497</v>
      </c>
      <c r="AI18" s="11">
        <f t="shared" si="26"/>
        <v>1</v>
      </c>
      <c r="AJ18" s="11">
        <f t="shared" si="27"/>
        <v>3730122.925183957</v>
      </c>
      <c r="AK18" s="11">
        <f t="shared" si="28"/>
        <v>192644.83064746569</v>
      </c>
      <c r="AL18" s="11">
        <f t="shared" si="29"/>
        <v>5.5E-2</v>
      </c>
      <c r="AM18" s="11">
        <f t="shared" si="30"/>
        <v>205156.76088511763</v>
      </c>
      <c r="AN18" s="11">
        <f t="shared" si="31"/>
        <v>397801.64653258328</v>
      </c>
      <c r="AO18" s="1">
        <f t="shared" si="32"/>
        <v>142308.59275172997</v>
      </c>
      <c r="AP18" s="1">
        <f t="shared" si="7"/>
        <v>62848.223133387655</v>
      </c>
      <c r="AQ18" s="11">
        <f>AH18+AK18+AP18</f>
        <v>3362667.741643203</v>
      </c>
      <c r="AR18" s="11">
        <f>AI18</f>
        <v>1</v>
      </c>
      <c r="AS18" s="11">
        <f>AJ18*(1+$C$15)</f>
        <v>3804725.3836876363</v>
      </c>
      <c r="AT18" s="11">
        <f t="shared" si="8"/>
        <v>804725.38368763635</v>
      </c>
      <c r="AU18" s="11">
        <f t="shared" si="33"/>
        <v>289701.13812754909</v>
      </c>
      <c r="AV18" s="1">
        <f t="shared" si="9"/>
        <v>7167394.1253308393</v>
      </c>
      <c r="AW18" s="11">
        <f t="shared" si="10"/>
        <v>289701.13812754909</v>
      </c>
      <c r="AX18" s="11">
        <f t="shared" si="11"/>
        <v>6877692.9872032907</v>
      </c>
      <c r="AY18" s="11">
        <f>SUM($AO$7:AO18)+AU18</f>
        <v>1601826.7428018509</v>
      </c>
    </row>
    <row r="19" spans="1:51" s="22" customFormat="1" x14ac:dyDescent="0.25">
      <c r="A19"/>
      <c r="B19" t="s">
        <v>8</v>
      </c>
      <c r="C19" s="4">
        <v>0.31</v>
      </c>
      <c r="D19" s="1"/>
      <c r="E19"/>
      <c r="F19"/>
      <c r="G19"/>
      <c r="H19"/>
      <c r="I19"/>
      <c r="J19"/>
      <c r="L19">
        <v>12</v>
      </c>
      <c r="M19" s="11">
        <f t="shared" si="12"/>
        <v>4529738.185179309</v>
      </c>
      <c r="N19" s="11">
        <f t="shared" si="13"/>
        <v>1</v>
      </c>
      <c r="O19" s="11">
        <f t="shared" si="14"/>
        <v>3804725.3836876363</v>
      </c>
      <c r="P19" s="11">
        <f t="shared" si="15"/>
        <v>280843.76748111716</v>
      </c>
      <c r="Q19" s="11">
        <f t="shared" si="16"/>
        <v>5.5E-2</v>
      </c>
      <c r="R19" s="11">
        <f t="shared" si="17"/>
        <v>209259.89610282</v>
      </c>
      <c r="S19" s="11">
        <f t="shared" si="18"/>
        <v>206199.95110281999</v>
      </c>
      <c r="T19" s="1">
        <f t="shared" si="19"/>
        <v>39599.587384527556</v>
      </c>
      <c r="U19" s="1">
        <f t="shared" si="1"/>
        <v>166600.36371829244</v>
      </c>
      <c r="V19" s="11">
        <f t="shared" si="20"/>
        <v>2929289.4908023132</v>
      </c>
      <c r="W19" s="11">
        <f t="shared" si="2"/>
        <v>4977182.3163787192</v>
      </c>
      <c r="X19" s="11">
        <f t="shared" si="21"/>
        <v>1</v>
      </c>
      <c r="Y19" s="11">
        <f t="shared" si="22"/>
        <v>3880819.8913613893</v>
      </c>
      <c r="Z19" s="1">
        <f t="shared" si="23"/>
        <v>2928712.7169377953</v>
      </c>
      <c r="AA19" s="1">
        <f t="shared" si="24"/>
        <v>755607.88096995128</v>
      </c>
      <c r="AB19" s="1">
        <f t="shared" si="3"/>
        <v>1267387.2412987491</v>
      </c>
      <c r="AC19" s="1">
        <f t="shared" si="4"/>
        <v>8858003.2077401094</v>
      </c>
      <c r="AD19" s="1">
        <f t="shared" si="5"/>
        <v>2022995.1222687005</v>
      </c>
      <c r="AE19" s="1">
        <f t="shared" si="6"/>
        <v>6835008.0854714084</v>
      </c>
      <c r="AF19" s="1">
        <f>SUM(T$7:$T19)+AA19+AB19</f>
        <v>2476241.0277102059</v>
      </c>
      <c r="AG19">
        <v>12</v>
      </c>
      <c r="AH19" s="11">
        <f t="shared" si="25"/>
        <v>3362667.741643203</v>
      </c>
      <c r="AI19" s="11">
        <f t="shared" si="26"/>
        <v>1</v>
      </c>
      <c r="AJ19" s="11">
        <f t="shared" si="27"/>
        <v>3804725.3836876363</v>
      </c>
      <c r="AK19" s="11">
        <f t="shared" si="28"/>
        <v>208485.39998187858</v>
      </c>
      <c r="AL19" s="11">
        <f t="shared" si="29"/>
        <v>5.5E-2</v>
      </c>
      <c r="AM19" s="11">
        <f t="shared" si="30"/>
        <v>209259.89610282</v>
      </c>
      <c r="AN19" s="11">
        <f t="shared" si="31"/>
        <v>417745.35108469857</v>
      </c>
      <c r="AO19" s="1">
        <f t="shared" si="32"/>
        <v>149488.32639049148</v>
      </c>
      <c r="AP19" s="1">
        <f t="shared" si="7"/>
        <v>59771.624712328514</v>
      </c>
      <c r="AQ19" s="11">
        <f>AH19+AK19+AP19</f>
        <v>3630924.7663374101</v>
      </c>
      <c r="AR19" s="11">
        <f>AI19</f>
        <v>1</v>
      </c>
      <c r="AS19" s="11">
        <f>AJ19*(1+$C$15)</f>
        <v>3880819.8913613893</v>
      </c>
      <c r="AT19" s="11">
        <f t="shared" si="8"/>
        <v>880819.89136138931</v>
      </c>
      <c r="AU19" s="11">
        <f t="shared" si="33"/>
        <v>317095.16089010012</v>
      </c>
      <c r="AV19" s="1">
        <f t="shared" si="9"/>
        <v>7511745.6576987989</v>
      </c>
      <c r="AW19" s="11">
        <f t="shared" si="10"/>
        <v>317095.16089010012</v>
      </c>
      <c r="AX19" s="11">
        <f t="shared" si="11"/>
        <v>7194650.4968086984</v>
      </c>
      <c r="AY19" s="11">
        <f>SUM($AO$7:AO19)+AU19</f>
        <v>1778709.0919548934</v>
      </c>
    </row>
    <row r="20" spans="1:51" s="22" customFormat="1" x14ac:dyDescent="0.25">
      <c r="A20"/>
      <c r="B20" t="s">
        <v>9</v>
      </c>
      <c r="C20" s="4">
        <v>0.19</v>
      </c>
      <c r="D20" s="7">
        <v>200000</v>
      </c>
      <c r="E20"/>
      <c r="F20"/>
      <c r="G20"/>
      <c r="H20"/>
      <c r="I20"/>
      <c r="J20"/>
      <c r="L20">
        <v>13</v>
      </c>
      <c r="M20" s="11">
        <f t="shared" si="12"/>
        <v>4977182.3163787192</v>
      </c>
      <c r="N20" s="11">
        <f t="shared" si="13"/>
        <v>1</v>
      </c>
      <c r="O20" s="11">
        <f t="shared" si="14"/>
        <v>3880819.8913613893</v>
      </c>
      <c r="P20" s="11">
        <f t="shared" si="15"/>
        <v>308585.3036154806</v>
      </c>
      <c r="Q20" s="11">
        <f t="shared" si="16"/>
        <v>5.5E-2</v>
      </c>
      <c r="R20" s="11">
        <f t="shared" si="17"/>
        <v>213445.09402487642</v>
      </c>
      <c r="S20" s="11">
        <f t="shared" si="18"/>
        <v>210385.14902487642</v>
      </c>
      <c r="T20" s="1">
        <f t="shared" si="19"/>
        <v>40679.368448418114</v>
      </c>
      <c r="U20" s="1">
        <f t="shared" si="1"/>
        <v>169705.78057645832</v>
      </c>
      <c r="V20" s="11">
        <f t="shared" si="20"/>
        <v>3098995.2713787714</v>
      </c>
      <c r="W20" s="11">
        <f t="shared" si="2"/>
        <v>5455473.400570658</v>
      </c>
      <c r="X20" s="11">
        <f t="shared" si="21"/>
        <v>1</v>
      </c>
      <c r="Y20" s="11">
        <f t="shared" si="22"/>
        <v>3958436.2891886174</v>
      </c>
      <c r="Z20" s="1">
        <f t="shared" si="23"/>
        <v>3314914.4183805045</v>
      </c>
      <c r="AA20" s="1">
        <f t="shared" si="24"/>
        <v>855247.91994217015</v>
      </c>
      <c r="AB20" s="1">
        <f t="shared" si="3"/>
        <v>1408830.1486433025</v>
      </c>
      <c r="AC20" s="1">
        <f t="shared" si="4"/>
        <v>9413910.6897592749</v>
      </c>
      <c r="AD20" s="1">
        <f t="shared" si="5"/>
        <v>2264078.0685854726</v>
      </c>
      <c r="AE20" s="1">
        <f t="shared" si="6"/>
        <v>7149832.6211738028</v>
      </c>
      <c r="AF20" s="1">
        <f>SUM(T$7:$T20)+AA20+AB20</f>
        <v>2758003.3424753961</v>
      </c>
      <c r="AG20">
        <v>13</v>
      </c>
      <c r="AH20" s="11">
        <f t="shared" si="25"/>
        <v>3630924.7663374101</v>
      </c>
      <c r="AI20" s="11">
        <f t="shared" si="26"/>
        <v>1</v>
      </c>
      <c r="AJ20" s="11">
        <f t="shared" si="27"/>
        <v>3880819.8913613893</v>
      </c>
      <c r="AK20" s="11">
        <f t="shared" si="28"/>
        <v>225117.33551291941</v>
      </c>
      <c r="AL20" s="11">
        <f t="shared" si="29"/>
        <v>5.5E-2</v>
      </c>
      <c r="AM20" s="11">
        <f t="shared" si="30"/>
        <v>213445.09402487642</v>
      </c>
      <c r="AN20" s="11">
        <f t="shared" si="31"/>
        <v>438562.48453779583</v>
      </c>
      <c r="AO20" s="1">
        <f t="shared" si="32"/>
        <v>156982.49443360648</v>
      </c>
      <c r="AP20" s="1">
        <f t="shared" si="7"/>
        <v>56462.654591269937</v>
      </c>
      <c r="AQ20" s="11">
        <f>AH20+AK20+AP20</f>
        <v>3912504.7564415992</v>
      </c>
      <c r="AR20" s="11">
        <f>AI20</f>
        <v>1</v>
      </c>
      <c r="AS20" s="11">
        <f>AJ20*(1+$C$15)</f>
        <v>3958436.2891886174</v>
      </c>
      <c r="AT20" s="11">
        <f t="shared" si="8"/>
        <v>958436.28918861737</v>
      </c>
      <c r="AU20" s="11">
        <f t="shared" si="33"/>
        <v>345037.06410790223</v>
      </c>
      <c r="AV20" s="1">
        <f t="shared" si="9"/>
        <v>7870942.0456302166</v>
      </c>
      <c r="AW20" s="11">
        <f t="shared" si="10"/>
        <v>345037.06410790223</v>
      </c>
      <c r="AX20" s="11">
        <f t="shared" si="11"/>
        <v>7525904.9815223143</v>
      </c>
      <c r="AY20" s="11">
        <f>SUM($AO$7:AO20)+AU20</f>
        <v>1963633.4896063022</v>
      </c>
    </row>
    <row r="21" spans="1:51" s="22" customFormat="1" x14ac:dyDescent="0.25">
      <c r="A21"/>
      <c r="B21" t="s">
        <v>10</v>
      </c>
      <c r="C21" s="4">
        <v>0.25800000000000001</v>
      </c>
      <c r="D21"/>
      <c r="E21"/>
      <c r="F21"/>
      <c r="G21"/>
      <c r="H21"/>
      <c r="I21"/>
      <c r="J21"/>
      <c r="L21">
        <v>14</v>
      </c>
      <c r="M21" s="11">
        <f t="shared" si="12"/>
        <v>5455473.400570658</v>
      </c>
      <c r="N21" s="11">
        <f t="shared" si="13"/>
        <v>1</v>
      </c>
      <c r="O21" s="11">
        <f t="shared" si="14"/>
        <v>3958436.2891886174</v>
      </c>
      <c r="P21" s="11">
        <f t="shared" si="15"/>
        <v>338239.35083538078</v>
      </c>
      <c r="Q21" s="11">
        <f t="shared" si="16"/>
        <v>5.5E-2</v>
      </c>
      <c r="R21" s="11">
        <f t="shared" si="17"/>
        <v>217713.99590537394</v>
      </c>
      <c r="S21" s="11">
        <f t="shared" si="18"/>
        <v>214654.05090537394</v>
      </c>
      <c r="T21" s="1">
        <f t="shared" si="19"/>
        <v>41780.745133586475</v>
      </c>
      <c r="U21" s="1">
        <f t="shared" si="1"/>
        <v>172873.30577178748</v>
      </c>
      <c r="V21" s="11">
        <f t="shared" si="20"/>
        <v>3271868.5771505591</v>
      </c>
      <c r="W21" s="11">
        <f t="shared" si="2"/>
        <v>5966586.0571778268</v>
      </c>
      <c r="X21" s="11">
        <f t="shared" si="21"/>
        <v>1</v>
      </c>
      <c r="Y21" s="11">
        <f t="shared" si="22"/>
        <v>4037605.0149723897</v>
      </c>
      <c r="Z21" s="1">
        <f t="shared" si="23"/>
        <v>3732322.4949996574</v>
      </c>
      <c r="AA21" s="1">
        <f t="shared" si="24"/>
        <v>962939.20370991167</v>
      </c>
      <c r="AB21" s="1">
        <f t="shared" si="3"/>
        <v>1558433.0792164942</v>
      </c>
      <c r="AC21" s="1">
        <f t="shared" si="4"/>
        <v>10004192.072150216</v>
      </c>
      <c r="AD21" s="1">
        <f t="shared" si="5"/>
        <v>2521372.2829264058</v>
      </c>
      <c r="AE21" s="1">
        <f t="shared" si="6"/>
        <v>7482819.7892238097</v>
      </c>
      <c r="AF21" s="1">
        <f>SUM(T$7:$T21)+AA21+AB21</f>
        <v>3057078.3019499159</v>
      </c>
      <c r="AG21">
        <v>14</v>
      </c>
      <c r="AH21" s="11">
        <f t="shared" si="25"/>
        <v>3912504.7564415992</v>
      </c>
      <c r="AI21" s="11">
        <f t="shared" si="26"/>
        <v>1</v>
      </c>
      <c r="AJ21" s="11">
        <f t="shared" si="27"/>
        <v>3958436.2891886174</v>
      </c>
      <c r="AK21" s="11">
        <f t="shared" si="28"/>
        <v>242575.29489937914</v>
      </c>
      <c r="AL21" s="11">
        <f t="shared" si="29"/>
        <v>5.5E-2</v>
      </c>
      <c r="AM21" s="11">
        <f t="shared" si="30"/>
        <v>217713.99590537394</v>
      </c>
      <c r="AN21" s="11">
        <f t="shared" si="31"/>
        <v>460289.34580475307</v>
      </c>
      <c r="AO21" s="1">
        <f t="shared" si="32"/>
        <v>164804.16448971111</v>
      </c>
      <c r="AP21" s="1">
        <f t="shared" si="7"/>
        <v>52909.886415662826</v>
      </c>
      <c r="AQ21" s="11">
        <f>AH21+AK21+AP21</f>
        <v>4207989.9377566418</v>
      </c>
      <c r="AR21" s="11">
        <f>AI21</f>
        <v>1</v>
      </c>
      <c r="AS21" s="11">
        <f>AJ21*(1+$C$15)</f>
        <v>4037605.0149723897</v>
      </c>
      <c r="AT21" s="11">
        <f t="shared" si="8"/>
        <v>1037605.0149723897</v>
      </c>
      <c r="AU21" s="11">
        <f t="shared" si="33"/>
        <v>373537.8053900603</v>
      </c>
      <c r="AV21" s="1">
        <f t="shared" si="9"/>
        <v>8245595.9527290314</v>
      </c>
      <c r="AW21" s="11">
        <f t="shared" si="10"/>
        <v>373537.8053900603</v>
      </c>
      <c r="AX21" s="11">
        <f t="shared" si="11"/>
        <v>7872058.1473389715</v>
      </c>
      <c r="AY21" s="11">
        <f>SUM($AO$7:AO21)+AU21</f>
        <v>2156938.3953781715</v>
      </c>
    </row>
    <row r="22" spans="1:51" s="22" customFormat="1" x14ac:dyDescent="0.25">
      <c r="A22"/>
      <c r="B22" t="s">
        <v>19</v>
      </c>
      <c r="C22" s="3">
        <v>0.36</v>
      </c>
      <c r="D22" s="10" t="s">
        <v>26</v>
      </c>
      <c r="E22"/>
      <c r="F22"/>
      <c r="G22"/>
      <c r="H22"/>
      <c r="I22"/>
      <c r="J22"/>
      <c r="L22">
        <v>15</v>
      </c>
      <c r="M22" s="11">
        <f t="shared" si="12"/>
        <v>5966586.0571778268</v>
      </c>
      <c r="N22" s="11">
        <f t="shared" si="13"/>
        <v>1</v>
      </c>
      <c r="O22" s="11">
        <f t="shared" si="14"/>
        <v>4037605.0149723897</v>
      </c>
      <c r="P22" s="11">
        <f t="shared" si="15"/>
        <v>369928.33554502524</v>
      </c>
      <c r="Q22" s="11">
        <f t="shared" si="16"/>
        <v>5.5E-2</v>
      </c>
      <c r="R22" s="11">
        <f t="shared" si="17"/>
        <v>222068.27582348144</v>
      </c>
      <c r="S22" s="11">
        <f t="shared" si="18"/>
        <v>219008.33082348143</v>
      </c>
      <c r="T22" s="1">
        <f t="shared" si="19"/>
        <v>42904.149352458211</v>
      </c>
      <c r="U22" s="1">
        <f t="shared" si="1"/>
        <v>176104.18147102321</v>
      </c>
      <c r="V22" s="11">
        <f t="shared" si="20"/>
        <v>3447972.7586215823</v>
      </c>
      <c r="W22" s="11">
        <f t="shared" si="2"/>
        <v>6512618.5741938744</v>
      </c>
      <c r="X22" s="11">
        <f t="shared" si="21"/>
        <v>1</v>
      </c>
      <c r="Y22" s="11">
        <f t="shared" si="22"/>
        <v>4118357.1152718375</v>
      </c>
      <c r="Z22" s="1">
        <f t="shared" si="23"/>
        <v>4183002.93084413</v>
      </c>
      <c r="AA22" s="1">
        <f t="shared" si="24"/>
        <v>1079214.7561577854</v>
      </c>
      <c r="AB22" s="1">
        <f t="shared" si="3"/>
        <v>1716690.8893254574</v>
      </c>
      <c r="AC22" s="1">
        <f t="shared" si="4"/>
        <v>10630976.689465713</v>
      </c>
      <c r="AD22" s="1">
        <f t="shared" si="5"/>
        <v>2795905.6454832428</v>
      </c>
      <c r="AE22" s="1">
        <f t="shared" si="6"/>
        <v>7835071.0439824704</v>
      </c>
      <c r="AF22" s="1">
        <f>SUM(T$7:$T22)+AA22+AB22</f>
        <v>3374515.8138592113</v>
      </c>
      <c r="AG22">
        <v>15</v>
      </c>
      <c r="AH22" s="11">
        <f t="shared" si="25"/>
        <v>4207989.9377566418</v>
      </c>
      <c r="AI22" s="11">
        <f t="shared" si="26"/>
        <v>1</v>
      </c>
      <c r="AJ22" s="11">
        <f t="shared" si="27"/>
        <v>4037605.0149723897</v>
      </c>
      <c r="AK22" s="11">
        <f t="shared" si="28"/>
        <v>260895.3761409118</v>
      </c>
      <c r="AL22" s="11">
        <f t="shared" si="29"/>
        <v>5.5E-2</v>
      </c>
      <c r="AM22" s="11">
        <f t="shared" si="30"/>
        <v>222068.27582348144</v>
      </c>
      <c r="AN22" s="11">
        <f t="shared" si="31"/>
        <v>482963.70696439326</v>
      </c>
      <c r="AO22" s="1">
        <f t="shared" si="32"/>
        <v>172966.93450718158</v>
      </c>
      <c r="AP22" s="1">
        <f t="shared" si="7"/>
        <v>49101.396316299855</v>
      </c>
      <c r="AQ22" s="11">
        <f>AH22+AK22+AP22</f>
        <v>4517986.710213854</v>
      </c>
      <c r="AR22" s="11">
        <f>AI22</f>
        <v>1</v>
      </c>
      <c r="AS22" s="11">
        <f>AJ22*(1+$C$15)</f>
        <v>4118357.1152718375</v>
      </c>
      <c r="AT22" s="11">
        <f t="shared" si="8"/>
        <v>1118357.1152718375</v>
      </c>
      <c r="AU22" s="11">
        <f t="shared" si="33"/>
        <v>402608.56149786146</v>
      </c>
      <c r="AV22" s="1">
        <f t="shared" si="9"/>
        <v>8636344.8254856914</v>
      </c>
      <c r="AW22" s="11">
        <f t="shared" si="10"/>
        <v>402608.56149786146</v>
      </c>
      <c r="AX22" s="11">
        <f t="shared" si="11"/>
        <v>8233736.2639878299</v>
      </c>
      <c r="AY22" s="11">
        <f>SUM($AO$7:AO22)+AU22</f>
        <v>2358976.085993154</v>
      </c>
    </row>
    <row r="23" spans="1:51" s="22" customFormat="1" x14ac:dyDescent="0.25">
      <c r="A23"/>
      <c r="B23" t="s">
        <v>34</v>
      </c>
      <c r="C23" s="1">
        <v>2500</v>
      </c>
      <c r="D23"/>
      <c r="E23"/>
      <c r="F23"/>
      <c r="G23"/>
      <c r="H23"/>
      <c r="I23"/>
      <c r="J23"/>
      <c r="L23">
        <v>16</v>
      </c>
      <c r="M23" s="11">
        <f t="shared" si="12"/>
        <v>6512618.5741938744</v>
      </c>
      <c r="N23" s="11">
        <f t="shared" si="13"/>
        <v>1</v>
      </c>
      <c r="O23" s="11">
        <f t="shared" si="14"/>
        <v>4118357.1152718375</v>
      </c>
      <c r="P23" s="11">
        <f t="shared" si="15"/>
        <v>403782.35160002019</v>
      </c>
      <c r="Q23" s="11">
        <f t="shared" si="16"/>
        <v>5.5E-2</v>
      </c>
      <c r="R23" s="11">
        <f t="shared" si="17"/>
        <v>226509.64133995105</v>
      </c>
      <c r="S23" s="11">
        <f t="shared" si="18"/>
        <v>223449.69633995104</v>
      </c>
      <c r="T23" s="1">
        <f t="shared" si="19"/>
        <v>44050.021655707373</v>
      </c>
      <c r="U23" s="1">
        <f t="shared" si="1"/>
        <v>179399.67468424368</v>
      </c>
      <c r="V23" s="11">
        <f t="shared" si="20"/>
        <v>3627372.433305826</v>
      </c>
      <c r="W23" s="11">
        <f t="shared" si="2"/>
        <v>7095800.6004781378</v>
      </c>
      <c r="X23" s="11">
        <f t="shared" si="21"/>
        <v>1</v>
      </c>
      <c r="Y23" s="11">
        <f t="shared" si="22"/>
        <v>4200724.257577274</v>
      </c>
      <c r="Z23" s="1">
        <f t="shared" si="23"/>
        <v>4669152.4247495858</v>
      </c>
      <c r="AA23" s="1">
        <f t="shared" si="24"/>
        <v>1204641.325585393</v>
      </c>
      <c r="AB23" s="1">
        <f t="shared" si="3"/>
        <v>1884128.895065706</v>
      </c>
      <c r="AC23" s="1">
        <f t="shared" si="4"/>
        <v>11296525.858055413</v>
      </c>
      <c r="AD23" s="1">
        <f t="shared" si="5"/>
        <v>3088770.220651099</v>
      </c>
      <c r="AE23" s="1">
        <f t="shared" si="6"/>
        <v>8207755.6374043133</v>
      </c>
      <c r="AF23" s="1">
        <f>SUM(T$7:$T23)+AA23+AB23</f>
        <v>3711430.4106827741</v>
      </c>
      <c r="AG23">
        <v>16</v>
      </c>
      <c r="AH23" s="11">
        <f t="shared" si="25"/>
        <v>4517986.710213854</v>
      </c>
      <c r="AI23" s="11">
        <f t="shared" si="26"/>
        <v>1</v>
      </c>
      <c r="AJ23" s="11">
        <f t="shared" si="27"/>
        <v>4118357.1152718375</v>
      </c>
      <c r="AK23" s="11">
        <f t="shared" si="28"/>
        <v>280115.17603325896</v>
      </c>
      <c r="AL23" s="11">
        <f t="shared" si="29"/>
        <v>5.5E-2</v>
      </c>
      <c r="AM23" s="11">
        <f t="shared" si="30"/>
        <v>226509.64133995105</v>
      </c>
      <c r="AN23" s="11">
        <f t="shared" si="31"/>
        <v>506624.87237321003</v>
      </c>
      <c r="AO23" s="1">
        <f t="shared" si="32"/>
        <v>181484.95405435559</v>
      </c>
      <c r="AP23" s="1">
        <f t="shared" si="7"/>
        <v>45024.74228559545</v>
      </c>
      <c r="AQ23" s="11">
        <f>AH23+AK23+AP23</f>
        <v>4843126.6285327086</v>
      </c>
      <c r="AR23" s="11">
        <f>AI23</f>
        <v>1</v>
      </c>
      <c r="AS23" s="11">
        <f>AJ23*(1+$C$15)</f>
        <v>4200724.257577274</v>
      </c>
      <c r="AT23" s="11">
        <f t="shared" si="8"/>
        <v>1200724.257577274</v>
      </c>
      <c r="AU23" s="11">
        <f t="shared" si="33"/>
        <v>432260.7327278186</v>
      </c>
      <c r="AV23" s="1">
        <f t="shared" si="9"/>
        <v>9043851.8861099817</v>
      </c>
      <c r="AW23" s="11">
        <f t="shared" si="10"/>
        <v>432260.7327278186</v>
      </c>
      <c r="AX23" s="11">
        <f t="shared" si="11"/>
        <v>8611591.1533821635</v>
      </c>
      <c r="AY23" s="11">
        <f>SUM($AO$7:AO23)+AU23</f>
        <v>2570113.2112774667</v>
      </c>
    </row>
    <row r="24" spans="1:51" s="22" customFormat="1" x14ac:dyDescent="0.25">
      <c r="A24"/>
      <c r="B24"/>
      <c r="C24"/>
      <c r="D24"/>
      <c r="E24"/>
      <c r="F24"/>
      <c r="G24"/>
      <c r="H24"/>
      <c r="I24"/>
      <c r="J24"/>
      <c r="L24">
        <v>17</v>
      </c>
      <c r="M24" s="11">
        <f t="shared" si="12"/>
        <v>7095800.6004781378</v>
      </c>
      <c r="N24" s="11">
        <f t="shared" si="13"/>
        <v>1</v>
      </c>
      <c r="O24" s="11">
        <f t="shared" si="14"/>
        <v>4200724.257577274</v>
      </c>
      <c r="P24" s="11">
        <f t="shared" si="15"/>
        <v>439939.63722964452</v>
      </c>
      <c r="Q24" s="11">
        <f t="shared" si="16"/>
        <v>5.5E-2</v>
      </c>
      <c r="R24" s="11">
        <f t="shared" si="17"/>
        <v>231039.83416675008</v>
      </c>
      <c r="S24" s="11">
        <f t="shared" si="18"/>
        <v>227979.88916675007</v>
      </c>
      <c r="T24" s="1">
        <f t="shared" si="19"/>
        <v>45218.811405021523</v>
      </c>
      <c r="U24" s="1">
        <f t="shared" si="1"/>
        <v>182761.07776172855</v>
      </c>
      <c r="V24" s="11">
        <f t="shared" si="20"/>
        <v>3810133.5110675544</v>
      </c>
      <c r="W24" s="11">
        <f t="shared" si="2"/>
        <v>7718501.3154695109</v>
      </c>
      <c r="X24" s="11">
        <f t="shared" si="21"/>
        <v>1</v>
      </c>
      <c r="Y24" s="11">
        <f t="shared" si="22"/>
        <v>4284738.7427288191</v>
      </c>
      <c r="Z24" s="1">
        <f t="shared" si="23"/>
        <v>5193106.5471307756</v>
      </c>
      <c r="AA24" s="1">
        <f t="shared" si="24"/>
        <v>1339821.4891597403</v>
      </c>
      <c r="AB24" s="1">
        <f t="shared" si="3"/>
        <v>2061304.7564019624</v>
      </c>
      <c r="AC24" s="1">
        <f t="shared" si="4"/>
        <v>12003241.058198329</v>
      </c>
      <c r="AD24" s="1">
        <f t="shared" si="5"/>
        <v>3401126.2455617026</v>
      </c>
      <c r="AE24" s="1">
        <f t="shared" si="6"/>
        <v>8602114.8126366269</v>
      </c>
      <c r="AF24" s="1">
        <f>SUM(T$7:$T24)+AA24+AB24</f>
        <v>4069005.2469983995</v>
      </c>
      <c r="AG24">
        <v>17</v>
      </c>
      <c r="AH24" s="11">
        <f t="shared" si="25"/>
        <v>4843126.6285327086</v>
      </c>
      <c r="AI24" s="11">
        <f t="shared" si="26"/>
        <v>1</v>
      </c>
      <c r="AJ24" s="11">
        <f t="shared" si="27"/>
        <v>4200724.257577274</v>
      </c>
      <c r="AK24" s="11">
        <f t="shared" si="28"/>
        <v>300273.85096902796</v>
      </c>
      <c r="AL24" s="11">
        <f t="shared" si="29"/>
        <v>5.5E-2</v>
      </c>
      <c r="AM24" s="11">
        <f t="shared" si="30"/>
        <v>231039.83416675008</v>
      </c>
      <c r="AN24" s="11">
        <f t="shared" si="31"/>
        <v>531313.74013577797</v>
      </c>
      <c r="AO24" s="1">
        <f t="shared" si="32"/>
        <v>190372.94644888007</v>
      </c>
      <c r="AP24" s="1">
        <f t="shared" si="7"/>
        <v>40666.942717869999</v>
      </c>
      <c r="AQ24" s="11">
        <f>AH24+AK24+AP24</f>
        <v>5184067.4222196061</v>
      </c>
      <c r="AR24" s="11">
        <f>AI24</f>
        <v>1</v>
      </c>
      <c r="AS24" s="11">
        <f>AJ24*(1+$C$15)</f>
        <v>4284738.7427288191</v>
      </c>
      <c r="AT24" s="11">
        <f t="shared" si="8"/>
        <v>1284738.7427288191</v>
      </c>
      <c r="AU24" s="11">
        <f t="shared" si="33"/>
        <v>462505.9473823749</v>
      </c>
      <c r="AV24" s="1">
        <f t="shared" si="9"/>
        <v>9468807.1649484262</v>
      </c>
      <c r="AW24" s="11">
        <f t="shared" si="10"/>
        <v>462505.9473823749</v>
      </c>
      <c r="AX24" s="11">
        <f t="shared" si="11"/>
        <v>9006301.2175660506</v>
      </c>
      <c r="AY24" s="11">
        <f>SUM($AO$7:AO24)+AU24</f>
        <v>2790731.372380903</v>
      </c>
    </row>
    <row r="25" spans="1:51" s="22" customFormat="1" x14ac:dyDescent="0.25">
      <c r="A25"/>
      <c r="B25" s="39" t="s">
        <v>66</v>
      </c>
      <c r="C25" s="1">
        <v>3000</v>
      </c>
      <c r="D25" s="10" t="s">
        <v>24</v>
      </c>
      <c r="E25"/>
      <c r="F25"/>
      <c r="G25"/>
      <c r="H25"/>
      <c r="I25"/>
      <c r="J25"/>
      <c r="L25">
        <v>18</v>
      </c>
      <c r="M25" s="11">
        <f t="shared" si="12"/>
        <v>7718501.3154695109</v>
      </c>
      <c r="N25" s="11">
        <f t="shared" si="13"/>
        <v>1</v>
      </c>
      <c r="O25" s="11">
        <f t="shared" si="14"/>
        <v>4284738.7427288191</v>
      </c>
      <c r="P25" s="11">
        <f t="shared" si="15"/>
        <v>478547.08155910968</v>
      </c>
      <c r="Q25" s="11">
        <f t="shared" si="16"/>
        <v>5.5E-2</v>
      </c>
      <c r="R25" s="11">
        <f t="shared" si="17"/>
        <v>235660.63085008506</v>
      </c>
      <c r="S25" s="11">
        <f t="shared" si="18"/>
        <v>232600.68585008505</v>
      </c>
      <c r="T25" s="1">
        <f t="shared" si="19"/>
        <v>46410.976949321943</v>
      </c>
      <c r="U25" s="1">
        <f t="shared" si="1"/>
        <v>186189.7089007631</v>
      </c>
      <c r="V25" s="11">
        <f t="shared" si="20"/>
        <v>3996323.2199683175</v>
      </c>
      <c r="W25" s="11">
        <f t="shared" si="2"/>
        <v>8383238.1059293831</v>
      </c>
      <c r="X25" s="11">
        <f t="shared" si="21"/>
        <v>1</v>
      </c>
      <c r="Y25" s="11">
        <f t="shared" si="22"/>
        <v>4370433.5175833954</v>
      </c>
      <c r="Z25" s="1">
        <f t="shared" si="23"/>
        <v>5757348.4035444595</v>
      </c>
      <c r="AA25" s="1">
        <f t="shared" si="24"/>
        <v>1485395.8881144705</v>
      </c>
      <c r="AB25" s="1">
        <f t="shared" si="3"/>
        <v>2248810.4779734751</v>
      </c>
      <c r="AC25" s="1">
        <f t="shared" si="4"/>
        <v>12753672.623512778</v>
      </c>
      <c r="AD25" s="1">
        <f t="shared" si="5"/>
        <v>3734206.3660879456</v>
      </c>
      <c r="AE25" s="1">
        <f t="shared" si="6"/>
        <v>9019466.2574248333</v>
      </c>
      <c r="AF25" s="1">
        <f>SUM(T$7:$T25)+AA25+AB25</f>
        <v>4448496.3444739645</v>
      </c>
      <c r="AG25">
        <v>18</v>
      </c>
      <c r="AH25" s="11">
        <f t="shared" si="25"/>
        <v>5184067.4222196061</v>
      </c>
      <c r="AI25" s="11">
        <f t="shared" si="26"/>
        <v>1</v>
      </c>
      <c r="AJ25" s="11">
        <f t="shared" si="27"/>
        <v>4284738.7427288191</v>
      </c>
      <c r="AK25" s="11">
        <f t="shared" si="28"/>
        <v>321412.18017761555</v>
      </c>
      <c r="AL25" s="11">
        <f t="shared" si="29"/>
        <v>5.5E-2</v>
      </c>
      <c r="AM25" s="11">
        <f t="shared" si="30"/>
        <v>235660.63085008506</v>
      </c>
      <c r="AN25" s="11">
        <f t="shared" si="31"/>
        <v>557072.8660277006</v>
      </c>
      <c r="AO25" s="1">
        <f t="shared" si="32"/>
        <v>199646.23176997222</v>
      </c>
      <c r="AP25" s="1">
        <f t="shared" si="7"/>
        <v>36014.454080112831</v>
      </c>
      <c r="AQ25" s="11">
        <f>AH25+AK25+AP25</f>
        <v>5541494.0564773353</v>
      </c>
      <c r="AR25" s="11">
        <f>AI25</f>
        <v>1</v>
      </c>
      <c r="AS25" s="11">
        <f>AJ25*(1+$C$15)</f>
        <v>4370433.5175833954</v>
      </c>
      <c r="AT25" s="11">
        <f t="shared" si="8"/>
        <v>1370433.5175833954</v>
      </c>
      <c r="AU25" s="11">
        <f t="shared" si="33"/>
        <v>493356.0663300223</v>
      </c>
      <c r="AV25" s="1">
        <f t="shared" si="9"/>
        <v>9911928.5740607306</v>
      </c>
      <c r="AW25" s="11">
        <f t="shared" si="10"/>
        <v>493356.0663300223</v>
      </c>
      <c r="AX25" s="11">
        <f t="shared" si="11"/>
        <v>9418572.5077307075</v>
      </c>
      <c r="AY25" s="11">
        <f>SUM($AO$7:AO25)+AU25</f>
        <v>3021227.7230985225</v>
      </c>
    </row>
    <row r="26" spans="1:51" s="22" customFormat="1" x14ac:dyDescent="0.25">
      <c r="A26"/>
      <c r="C26"/>
      <c r="D26"/>
      <c r="E26"/>
      <c r="F26"/>
      <c r="G26"/>
      <c r="H26"/>
      <c r="I26"/>
      <c r="J26"/>
      <c r="L26">
        <v>19</v>
      </c>
      <c r="M26" s="11">
        <f t="shared" si="12"/>
        <v>8383238.1059293831</v>
      </c>
      <c r="N26" s="11">
        <f t="shared" si="13"/>
        <v>1</v>
      </c>
      <c r="O26" s="11">
        <f t="shared" si="14"/>
        <v>4370433.5175833954</v>
      </c>
      <c r="P26" s="11">
        <f t="shared" si="15"/>
        <v>519760.76256762177</v>
      </c>
      <c r="Q26" s="11">
        <f t="shared" si="16"/>
        <v>5.5E-2</v>
      </c>
      <c r="R26" s="11">
        <f t="shared" si="17"/>
        <v>240373.84346708676</v>
      </c>
      <c r="S26" s="11">
        <f t="shared" si="18"/>
        <v>237313.89846708675</v>
      </c>
      <c r="T26" s="1">
        <f t="shared" si="19"/>
        <v>47626.985804508382</v>
      </c>
      <c r="U26" s="1">
        <f t="shared" si="1"/>
        <v>189686.91266257837</v>
      </c>
      <c r="V26" s="11">
        <f t="shared" si="20"/>
        <v>4186010.1326308958</v>
      </c>
      <c r="W26" s="11">
        <f t="shared" si="2"/>
        <v>9092685.7811595835</v>
      </c>
      <c r="X26" s="11">
        <f t="shared" si="21"/>
        <v>1</v>
      </c>
      <c r="Y26" s="11">
        <f t="shared" si="22"/>
        <v>4457842.1879350636</v>
      </c>
      <c r="Z26" s="1">
        <f t="shared" si="23"/>
        <v>6364517.8364637513</v>
      </c>
      <c r="AA26" s="1">
        <f t="shared" si="24"/>
        <v>1642045.6018076479</v>
      </c>
      <c r="AB26" s="1">
        <f t="shared" si="3"/>
        <v>2447274.5338589698</v>
      </c>
      <c r="AC26" s="1">
        <f t="shared" si="4"/>
        <v>13550528.969094647</v>
      </c>
      <c r="AD26" s="1">
        <f t="shared" si="5"/>
        <v>4089320.1356666177</v>
      </c>
      <c r="AE26" s="1">
        <f t="shared" si="6"/>
        <v>9461208.833428029</v>
      </c>
      <c r="AF26" s="1">
        <f>SUM(T$7:$T26)+AA26+AB26</f>
        <v>4851237.099857145</v>
      </c>
      <c r="AG26">
        <v>19</v>
      </c>
      <c r="AH26" s="11">
        <f t="shared" si="25"/>
        <v>5541494.0564773353</v>
      </c>
      <c r="AI26" s="11">
        <f t="shared" si="26"/>
        <v>1</v>
      </c>
      <c r="AJ26" s="11">
        <f t="shared" si="27"/>
        <v>4370433.5175833954</v>
      </c>
      <c r="AK26" s="11">
        <f t="shared" si="28"/>
        <v>343572.63150159479</v>
      </c>
      <c r="AL26" s="11">
        <f t="shared" si="29"/>
        <v>5.5E-2</v>
      </c>
      <c r="AM26" s="11">
        <f t="shared" si="30"/>
        <v>240373.84346708676</v>
      </c>
      <c r="AN26" s="11">
        <f t="shared" si="31"/>
        <v>583946.52996868151</v>
      </c>
      <c r="AO26" s="1">
        <f t="shared" si="32"/>
        <v>209320.75078872533</v>
      </c>
      <c r="AP26" s="1">
        <f t="shared" si="7"/>
        <v>31053.14767836142</v>
      </c>
      <c r="AQ26" s="11">
        <f>AH26+AK26+AP26</f>
        <v>5916119.8356572911</v>
      </c>
      <c r="AR26" s="11">
        <f>AI26</f>
        <v>1</v>
      </c>
      <c r="AS26" s="11">
        <f>AJ26*(1+$C$15)</f>
        <v>4457842.1879350636</v>
      </c>
      <c r="AT26" s="11">
        <f t="shared" si="8"/>
        <v>1457842.1879350636</v>
      </c>
      <c r="AU26" s="11">
        <f t="shared" si="33"/>
        <v>524823.18765662285</v>
      </c>
      <c r="AV26" s="1">
        <f t="shared" si="9"/>
        <v>10373963.023592355</v>
      </c>
      <c r="AW26" s="11">
        <f t="shared" si="10"/>
        <v>524823.18765662285</v>
      </c>
      <c r="AX26" s="11">
        <f t="shared" si="11"/>
        <v>9849139.8359357323</v>
      </c>
      <c r="AY26" s="11">
        <f>SUM($AO$7:AO26)+AU26</f>
        <v>3262015.5952138486</v>
      </c>
    </row>
    <row r="27" spans="1:51" s="22" customFormat="1" x14ac:dyDescent="0.25">
      <c r="A27"/>
      <c r="C27"/>
      <c r="D27"/>
      <c r="E27"/>
      <c r="F27"/>
      <c r="G27"/>
      <c r="H27"/>
      <c r="I27"/>
      <c r="J27"/>
      <c r="L27">
        <v>20</v>
      </c>
      <c r="M27" s="11">
        <f t="shared" si="12"/>
        <v>9092685.7811595835</v>
      </c>
      <c r="N27" s="11">
        <f t="shared" si="13"/>
        <v>1</v>
      </c>
      <c r="O27" s="11">
        <f t="shared" si="14"/>
        <v>4457842.1879350636</v>
      </c>
      <c r="P27" s="11">
        <f t="shared" si="15"/>
        <v>563746.51843189413</v>
      </c>
      <c r="Q27" s="11">
        <f t="shared" si="16"/>
        <v>5.5E-2</v>
      </c>
      <c r="R27" s="11">
        <f t="shared" si="17"/>
        <v>245181.3203364285</v>
      </c>
      <c r="S27" s="11">
        <f t="shared" si="18"/>
        <v>242121.37533642849</v>
      </c>
      <c r="T27" s="1">
        <f t="shared" si="19"/>
        <v>48867.314836798556</v>
      </c>
      <c r="U27" s="1">
        <f t="shared" si="1"/>
        <v>193254.06049962994</v>
      </c>
      <c r="V27" s="11">
        <f t="shared" si="20"/>
        <v>4379264.1931305258</v>
      </c>
      <c r="W27" s="11">
        <f t="shared" si="2"/>
        <v>9849686.3600911088</v>
      </c>
      <c r="X27" s="11">
        <f t="shared" si="21"/>
        <v>1</v>
      </c>
      <c r="Y27" s="11">
        <f t="shared" si="22"/>
        <v>4546999.031693765</v>
      </c>
      <c r="Z27" s="1">
        <f t="shared" si="23"/>
        <v>7017421.198654348</v>
      </c>
      <c r="AA27" s="1">
        <f t="shared" si="24"/>
        <v>1810494.6692528219</v>
      </c>
      <c r="AB27" s="1">
        <f t="shared" si="3"/>
        <v>2657364.1239849357</v>
      </c>
      <c r="AC27" s="1">
        <f t="shared" si="4"/>
        <v>14396686.391784873</v>
      </c>
      <c r="AD27" s="1">
        <f t="shared" si="5"/>
        <v>4467858.7932377579</v>
      </c>
      <c r="AE27" s="1">
        <f t="shared" si="6"/>
        <v>9928827.5985471159</v>
      </c>
      <c r="AF27" s="1">
        <f>SUM(T$7:$T27)+AA27+AB27</f>
        <v>5278643.072265083</v>
      </c>
      <c r="AG27">
        <v>20</v>
      </c>
      <c r="AH27" s="11">
        <f t="shared" si="25"/>
        <v>5916119.8356572911</v>
      </c>
      <c r="AI27" s="11">
        <f t="shared" si="26"/>
        <v>1</v>
      </c>
      <c r="AJ27" s="11">
        <f t="shared" si="27"/>
        <v>4457842.1879350636</v>
      </c>
      <c r="AK27" s="11">
        <f t="shared" si="28"/>
        <v>366799.42981075204</v>
      </c>
      <c r="AL27" s="11">
        <f t="shared" si="29"/>
        <v>5.5E-2</v>
      </c>
      <c r="AM27" s="11">
        <f t="shared" si="30"/>
        <v>245181.3203364285</v>
      </c>
      <c r="AN27" s="11">
        <f t="shared" si="31"/>
        <v>611980.80514718057</v>
      </c>
      <c r="AO27" s="1">
        <f t="shared" si="32"/>
        <v>219413.08985298499</v>
      </c>
      <c r="AP27" s="1">
        <f t="shared" si="7"/>
        <v>25768.285483443498</v>
      </c>
      <c r="AQ27" s="11">
        <f>AH27+AK27+AP27</f>
        <v>6308687.5509514865</v>
      </c>
      <c r="AR27" s="11">
        <f>AI27</f>
        <v>1</v>
      </c>
      <c r="AS27" s="11">
        <f>AJ27*(1+$C$15)</f>
        <v>4546999.031693765</v>
      </c>
      <c r="AT27" s="11">
        <f t="shared" si="8"/>
        <v>1546999.031693765</v>
      </c>
      <c r="AU27" s="11">
        <f t="shared" si="33"/>
        <v>556919.65140975534</v>
      </c>
      <c r="AV27" s="1">
        <f t="shared" si="9"/>
        <v>10855687.582645252</v>
      </c>
      <c r="AW27" s="11">
        <f t="shared" si="10"/>
        <v>556919.65140975534</v>
      </c>
      <c r="AX27" s="11">
        <f t="shared" si="11"/>
        <v>10298767.931235498</v>
      </c>
      <c r="AY27" s="11">
        <f>SUM($AO$7:AO27)+AU27</f>
        <v>3513525.1488199662</v>
      </c>
    </row>
    <row r="28" spans="1:51" s="22" customFormat="1" x14ac:dyDescent="0.25">
      <c r="A28"/>
      <c r="B28" s="2" t="s">
        <v>12</v>
      </c>
      <c r="C28"/>
      <c r="D28"/>
      <c r="E28"/>
      <c r="F28"/>
      <c r="G28" s="11">
        <f>C25*(1+C15)</f>
        <v>3060</v>
      </c>
      <c r="H28"/>
      <c r="I28"/>
      <c r="J28"/>
      <c r="L28">
        <v>21</v>
      </c>
      <c r="M28" s="11">
        <f t="shared" si="12"/>
        <v>9849686.3600911088</v>
      </c>
      <c r="N28" s="11">
        <f t="shared" ref="N28:N44" si="34">X27</f>
        <v>1</v>
      </c>
      <c r="O28" s="11">
        <f t="shared" ref="O28:O44" si="35">Y27</f>
        <v>4546999.031693765</v>
      </c>
      <c r="P28" s="11">
        <f t="shared" ref="P28:P44" si="36">M28*$C$11</f>
        <v>610680.5543256487</v>
      </c>
      <c r="Q28" s="11">
        <f t="shared" ref="Q28:Q44" si="37">N28*$C$12</f>
        <v>5.5E-2</v>
      </c>
      <c r="R28" s="11">
        <f t="shared" ref="R28:R44" si="38">O28*$C$13</f>
        <v>250084.94674315708</v>
      </c>
      <c r="S28" s="11">
        <f t="shared" si="18"/>
        <v>247025.00174315707</v>
      </c>
      <c r="T28" s="1">
        <f t="shared" ref="T28:T44" si="39">IF(S28&gt;$D$20, (S28-D$20)*$C$21+$C$20*$D$20, S28*$C$20)</f>
        <v>50132.450449734526</v>
      </c>
      <c r="U28" s="1">
        <f t="shared" si="1"/>
        <v>196892.55129342256</v>
      </c>
      <c r="V28" s="11">
        <f t="shared" si="20"/>
        <v>4576156.7444239482</v>
      </c>
      <c r="W28" s="11">
        <f t="shared" si="2"/>
        <v>10657259.465710182</v>
      </c>
      <c r="X28" s="11">
        <f t="shared" si="21"/>
        <v>1</v>
      </c>
      <c r="Y28" s="11">
        <f t="shared" ref="Y28:Y44" si="40">O28*(1+$C$15)</f>
        <v>4637939.0123276403</v>
      </c>
      <c r="Z28" s="1">
        <f t="shared" si="23"/>
        <v>7719041.7336138748</v>
      </c>
      <c r="AA28" s="1">
        <f t="shared" ref="AA28:AA44" si="41">IF((S28+Z28)&gt;$D$20,(S28+Z28-$D$20)*$C$21+$C$20*$D$20-T28,(S28+Z28)*$C$21-T28)</f>
        <v>1991512.7672723799</v>
      </c>
      <c r="AB28" s="1">
        <f t="shared" si="3"/>
        <v>2879787.5703372876</v>
      </c>
      <c r="AC28" s="1">
        <f t="shared" si="4"/>
        <v>15295199.478037823</v>
      </c>
      <c r="AD28" s="1">
        <f t="shared" si="5"/>
        <v>4871300.3376096673</v>
      </c>
      <c r="AE28" s="1">
        <f t="shared" si="6"/>
        <v>10423899.140428156</v>
      </c>
      <c r="AF28" s="1">
        <f>SUM(T$7:$T28)+AA28+AB28</f>
        <v>5732217.0670867283</v>
      </c>
      <c r="AG28">
        <v>21</v>
      </c>
      <c r="AH28" s="11">
        <f t="shared" si="25"/>
        <v>6308687.5509514865</v>
      </c>
      <c r="AI28" s="11">
        <f t="shared" si="26"/>
        <v>1</v>
      </c>
      <c r="AJ28" s="11">
        <f t="shared" si="27"/>
        <v>4546999.031693765</v>
      </c>
      <c r="AK28" s="11">
        <f t="shared" si="28"/>
        <v>391138.62815899216</v>
      </c>
      <c r="AL28" s="11">
        <f t="shared" si="29"/>
        <v>5.5E-2</v>
      </c>
      <c r="AM28" s="11">
        <f t="shared" si="30"/>
        <v>250084.94674315708</v>
      </c>
      <c r="AN28" s="11">
        <f t="shared" si="31"/>
        <v>641223.6299021492</v>
      </c>
      <c r="AO28" s="1">
        <f t="shared" si="32"/>
        <v>229940.50676477372</v>
      </c>
      <c r="AP28" s="1">
        <f t="shared" si="7"/>
        <v>20144.494978383358</v>
      </c>
      <c r="AQ28" s="11">
        <f>AH28+AK28+AP28</f>
        <v>6719970.6740888618</v>
      </c>
      <c r="AR28" s="11">
        <f>AI28</f>
        <v>1</v>
      </c>
      <c r="AS28" s="11">
        <f>AJ28*(1+$C$15)</f>
        <v>4637939.0123276403</v>
      </c>
      <c r="AT28" s="11">
        <f t="shared" si="8"/>
        <v>1637939.0123276403</v>
      </c>
      <c r="AU28" s="11">
        <f t="shared" si="33"/>
        <v>589658.04443795048</v>
      </c>
      <c r="AV28" s="1">
        <f t="shared" si="9"/>
        <v>11357910.686416503</v>
      </c>
      <c r="AW28" s="11">
        <f t="shared" si="10"/>
        <v>589658.04443795048</v>
      </c>
      <c r="AX28" s="11">
        <f t="shared" si="11"/>
        <v>10768252.641978553</v>
      </c>
      <c r="AY28" s="11">
        <f>SUM($AO$7:AO28)+AU28</f>
        <v>3776204.048612935</v>
      </c>
    </row>
    <row r="29" spans="1:51" s="22" customFormat="1" x14ac:dyDescent="0.25">
      <c r="A29"/>
      <c r="B29" t="s">
        <v>65</v>
      </c>
      <c r="C29"/>
      <c r="D29"/>
      <c r="E29"/>
      <c r="F29"/>
      <c r="G29"/>
      <c r="H29"/>
      <c r="I29"/>
      <c r="J29"/>
      <c r="L29">
        <v>22</v>
      </c>
      <c r="M29" s="11">
        <f t="shared" si="12"/>
        <v>10657259.465710182</v>
      </c>
      <c r="N29" s="11">
        <f t="shared" si="34"/>
        <v>1</v>
      </c>
      <c r="O29" s="11">
        <f t="shared" si="35"/>
        <v>4637939.0123276403</v>
      </c>
      <c r="P29" s="11">
        <f t="shared" si="36"/>
        <v>660750.08687403123</v>
      </c>
      <c r="Q29" s="11">
        <f t="shared" si="37"/>
        <v>5.5E-2</v>
      </c>
      <c r="R29" s="11">
        <f t="shared" si="38"/>
        <v>255086.64567802023</v>
      </c>
      <c r="S29" s="11">
        <f t="shared" si="18"/>
        <v>252026.70067802022</v>
      </c>
      <c r="T29" s="1">
        <f t="shared" si="39"/>
        <v>51422.888774929219</v>
      </c>
      <c r="U29" s="1">
        <f t="shared" si="1"/>
        <v>200603.811903091</v>
      </c>
      <c r="V29" s="11">
        <f t="shared" si="20"/>
        <v>4776760.5563270394</v>
      </c>
      <c r="W29" s="11">
        <f t="shared" si="2"/>
        <v>11518613.364487303</v>
      </c>
      <c r="X29" s="11">
        <f t="shared" si="21"/>
        <v>1</v>
      </c>
      <c r="Y29" s="11">
        <f t="shared" si="40"/>
        <v>4730697.7925741933</v>
      </c>
      <c r="Z29" s="1">
        <f t="shared" si="23"/>
        <v>8472550.6007344574</v>
      </c>
      <c r="AA29" s="1">
        <f t="shared" si="41"/>
        <v>2185918.0549894902</v>
      </c>
      <c r="AB29" s="1">
        <f t="shared" si="3"/>
        <v>3115296.861642322</v>
      </c>
      <c r="AC29" s="1">
        <f t="shared" si="4"/>
        <v>16249312.157061497</v>
      </c>
      <c r="AD29" s="1">
        <f t="shared" si="5"/>
        <v>5301214.9166318122</v>
      </c>
      <c r="AE29" s="1">
        <f t="shared" si="6"/>
        <v>10948097.240429685</v>
      </c>
      <c r="AF29" s="1">
        <f>SUM(T$7:$T29)+AA29+AB29</f>
        <v>6213554.5348838018</v>
      </c>
      <c r="AG29">
        <v>22</v>
      </c>
      <c r="AH29" s="11">
        <f t="shared" si="25"/>
        <v>6719970.6740888618</v>
      </c>
      <c r="AI29" s="11">
        <f t="shared" si="26"/>
        <v>1</v>
      </c>
      <c r="AJ29" s="11">
        <f t="shared" si="27"/>
        <v>4637939.0123276403</v>
      </c>
      <c r="AK29" s="11">
        <f t="shared" si="28"/>
        <v>416638.1817935094</v>
      </c>
      <c r="AL29" s="11">
        <f t="shared" si="29"/>
        <v>5.5E-2</v>
      </c>
      <c r="AM29" s="11">
        <f t="shared" si="30"/>
        <v>255086.64567802023</v>
      </c>
      <c r="AN29" s="11">
        <f t="shared" si="31"/>
        <v>671724.88247152965</v>
      </c>
      <c r="AO29" s="1">
        <f t="shared" si="32"/>
        <v>240920.95768975068</v>
      </c>
      <c r="AP29" s="1">
        <f t="shared" si="7"/>
        <v>14165.742988269543</v>
      </c>
      <c r="AQ29" s="11">
        <f>AH29+AK29+AP29</f>
        <v>7150774.5988706406</v>
      </c>
      <c r="AR29" s="11">
        <f>AI29</f>
        <v>1</v>
      </c>
      <c r="AS29" s="11">
        <f>AJ29*(1+$C$15)</f>
        <v>4730697.7925741933</v>
      </c>
      <c r="AT29" s="11">
        <f t="shared" si="8"/>
        <v>1730697.7925741933</v>
      </c>
      <c r="AU29" s="11">
        <f t="shared" si="33"/>
        <v>623051.20532670955</v>
      </c>
      <c r="AV29" s="1">
        <f t="shared" si="9"/>
        <v>11881473.391444834</v>
      </c>
      <c r="AW29" s="11">
        <f t="shared" si="10"/>
        <v>623051.20532670955</v>
      </c>
      <c r="AX29" s="11">
        <f t="shared" si="11"/>
        <v>11258422.186118124</v>
      </c>
      <c r="AY29" s="11">
        <f>SUM($AO$7:AO29)+AU29</f>
        <v>4050518.1671914444</v>
      </c>
    </row>
    <row r="30" spans="1:51" s="22" customFormat="1" x14ac:dyDescent="0.25">
      <c r="A30"/>
      <c r="B30" t="s">
        <v>27</v>
      </c>
      <c r="C30"/>
      <c r="D30"/>
      <c r="E30"/>
      <c r="F30"/>
      <c r="G30"/>
      <c r="H30"/>
      <c r="I30"/>
      <c r="J30"/>
      <c r="L30">
        <v>23</v>
      </c>
      <c r="M30" s="11">
        <f t="shared" si="12"/>
        <v>11518613.364487303</v>
      </c>
      <c r="N30" s="11">
        <f t="shared" si="34"/>
        <v>1</v>
      </c>
      <c r="O30" s="11">
        <f t="shared" si="35"/>
        <v>4730697.7925741933</v>
      </c>
      <c r="P30" s="11">
        <f t="shared" si="36"/>
        <v>714154.02859821275</v>
      </c>
      <c r="Q30" s="11">
        <f t="shared" si="37"/>
        <v>5.5E-2</v>
      </c>
      <c r="R30" s="11">
        <f t="shared" si="38"/>
        <v>260188.37859158064</v>
      </c>
      <c r="S30" s="11">
        <f t="shared" si="18"/>
        <v>257128.43359158063</v>
      </c>
      <c r="T30" s="1">
        <f t="shared" si="39"/>
        <v>52739.135866627803</v>
      </c>
      <c r="U30" s="1">
        <f t="shared" si="1"/>
        <v>204389.29772495283</v>
      </c>
      <c r="V30" s="11">
        <f t="shared" si="20"/>
        <v>4981149.8540519923</v>
      </c>
      <c r="W30" s="11">
        <f t="shared" si="2"/>
        <v>12437156.69081047</v>
      </c>
      <c r="X30" s="11">
        <f t="shared" si="21"/>
        <v>1</v>
      </c>
      <c r="Y30" s="11">
        <f t="shared" si="40"/>
        <v>4825311.7484256774</v>
      </c>
      <c r="Z30" s="1">
        <f t="shared" si="23"/>
        <v>9281318.585184155</v>
      </c>
      <c r="AA30" s="1">
        <f t="shared" si="41"/>
        <v>2394580.1949775117</v>
      </c>
      <c r="AB30" s="1">
        <f t="shared" si="3"/>
        <v>3364690.3557201778</v>
      </c>
      <c r="AC30" s="1">
        <f t="shared" si="4"/>
        <v>17262469.439236149</v>
      </c>
      <c r="AD30" s="1">
        <f t="shared" si="5"/>
        <v>5759270.5506976899</v>
      </c>
      <c r="AE30" s="1">
        <f t="shared" si="6"/>
        <v>11503198.888538459</v>
      </c>
      <c r="AF30" s="1">
        <f>SUM(T$7:$T30)+AA30+AB30</f>
        <v>6724349.3048163075</v>
      </c>
      <c r="AG30">
        <v>23</v>
      </c>
      <c r="AH30" s="11">
        <f t="shared" si="25"/>
        <v>7150774.5988706406</v>
      </c>
      <c r="AI30" s="11">
        <f t="shared" si="26"/>
        <v>1</v>
      </c>
      <c r="AJ30" s="11">
        <f t="shared" si="27"/>
        <v>4730697.7925741933</v>
      </c>
      <c r="AK30" s="11">
        <f t="shared" si="28"/>
        <v>443348.02512997971</v>
      </c>
      <c r="AL30" s="11">
        <f t="shared" si="29"/>
        <v>5.5E-2</v>
      </c>
      <c r="AM30" s="11">
        <f t="shared" si="30"/>
        <v>260188.37859158064</v>
      </c>
      <c r="AN30" s="11">
        <f t="shared" si="31"/>
        <v>703536.45872156031</v>
      </c>
      <c r="AO30" s="1">
        <f t="shared" si="32"/>
        <v>252373.12513976172</v>
      </c>
      <c r="AP30" s="1">
        <f t="shared" si="7"/>
        <v>7815.3084518189135</v>
      </c>
      <c r="AQ30" s="11">
        <f>AH30+AK30+AP30</f>
        <v>7601937.9324524393</v>
      </c>
      <c r="AR30" s="11">
        <f>AI30</f>
        <v>1</v>
      </c>
      <c r="AS30" s="11">
        <f>AJ30*(1+$C$15)</f>
        <v>4825311.7484256774</v>
      </c>
      <c r="AT30" s="11">
        <f t="shared" si="8"/>
        <v>1825311.7484256774</v>
      </c>
      <c r="AU30" s="11">
        <f t="shared" si="33"/>
        <v>657112.22943324386</v>
      </c>
      <c r="AV30" s="1">
        <f t="shared" si="9"/>
        <v>12427250.680878118</v>
      </c>
      <c r="AW30" s="11">
        <f t="shared" si="10"/>
        <v>657112.22943324386</v>
      </c>
      <c r="AX30" s="11">
        <f t="shared" si="11"/>
        <v>11770138.451444874</v>
      </c>
      <c r="AY30" s="11">
        <f>SUM($AO$7:AO30)+AU30</f>
        <v>4336952.3164377408</v>
      </c>
    </row>
    <row r="31" spans="1:51" s="22" customFormat="1" x14ac:dyDescent="0.25">
      <c r="A31"/>
      <c r="B31" t="s">
        <v>29</v>
      </c>
      <c r="C31"/>
      <c r="D31"/>
      <c r="E31"/>
      <c r="F31"/>
      <c r="G31"/>
      <c r="H31"/>
      <c r="I31"/>
      <c r="J31"/>
      <c r="L31">
        <v>24</v>
      </c>
      <c r="M31" s="11">
        <f t="shared" si="12"/>
        <v>12437156.69081047</v>
      </c>
      <c r="N31" s="11">
        <f t="shared" si="34"/>
        <v>1</v>
      </c>
      <c r="O31" s="11">
        <f t="shared" si="35"/>
        <v>4825311.7484256774</v>
      </c>
      <c r="P31" s="11">
        <f t="shared" si="36"/>
        <v>771103.71483024908</v>
      </c>
      <c r="Q31" s="11">
        <f t="shared" si="37"/>
        <v>5.5E-2</v>
      </c>
      <c r="R31" s="11">
        <f t="shared" si="38"/>
        <v>265392.14616341225</v>
      </c>
      <c r="S31" s="11">
        <f t="shared" si="18"/>
        <v>262332.20116341225</v>
      </c>
      <c r="T31" s="1">
        <f t="shared" si="39"/>
        <v>54081.707900160356</v>
      </c>
      <c r="U31" s="1">
        <f t="shared" si="1"/>
        <v>208250.4932632519</v>
      </c>
      <c r="V31" s="11">
        <f t="shared" si="20"/>
        <v>5189400.3473152444</v>
      </c>
      <c r="W31" s="11">
        <f t="shared" si="2"/>
        <v>13416510.898903972</v>
      </c>
      <c r="X31" s="11">
        <f t="shared" si="21"/>
        <v>1</v>
      </c>
      <c r="Y31" s="11">
        <f t="shared" si="40"/>
        <v>4921817.9833941907</v>
      </c>
      <c r="Z31" s="1">
        <f t="shared" si="23"/>
        <v>10148928.534982918</v>
      </c>
      <c r="AA31" s="1">
        <f t="shared" si="41"/>
        <v>2618423.5620255931</v>
      </c>
      <c r="AB31" s="1">
        <f t="shared" si="3"/>
        <v>3628815.6492844969</v>
      </c>
      <c r="AC31" s="1">
        <f t="shared" si="4"/>
        <v>18338329.882298164</v>
      </c>
      <c r="AD31" s="1">
        <f t="shared" si="5"/>
        <v>6247239.2113100905</v>
      </c>
      <c r="AE31" s="1">
        <f t="shared" si="6"/>
        <v>12091090.670988074</v>
      </c>
      <c r="AF31" s="1">
        <f>SUM(T$7:$T31)+AA31+AB31</f>
        <v>7266399.6733288681</v>
      </c>
      <c r="AG31">
        <v>24</v>
      </c>
      <c r="AH31" s="11">
        <f t="shared" si="25"/>
        <v>7601937.9324524393</v>
      </c>
      <c r="AI31" s="11">
        <f t="shared" si="26"/>
        <v>1</v>
      </c>
      <c r="AJ31" s="11">
        <f t="shared" si="27"/>
        <v>4825311.7484256774</v>
      </c>
      <c r="AK31" s="11">
        <f t="shared" si="28"/>
        <v>471320.15181205125</v>
      </c>
      <c r="AL31" s="11">
        <f t="shared" si="29"/>
        <v>5.5E-2</v>
      </c>
      <c r="AM31" s="11">
        <f t="shared" si="30"/>
        <v>265392.14616341225</v>
      </c>
      <c r="AN31" s="11">
        <f t="shared" si="31"/>
        <v>736712.35297546349</v>
      </c>
      <c r="AO31" s="1">
        <f t="shared" si="32"/>
        <v>264316.44707116683</v>
      </c>
      <c r="AP31" s="1">
        <f t="shared" si="7"/>
        <v>1075.7540922454209</v>
      </c>
      <c r="AQ31" s="11">
        <f>AH31+AK31+AP31</f>
        <v>8074333.8383567361</v>
      </c>
      <c r="AR31" s="11">
        <f>AI31</f>
        <v>1</v>
      </c>
      <c r="AS31" s="11">
        <f>AJ31*(1+$C$15)</f>
        <v>4921817.9833941907</v>
      </c>
      <c r="AT31" s="11">
        <f t="shared" si="8"/>
        <v>1921817.9833941907</v>
      </c>
      <c r="AU31" s="11">
        <f t="shared" si="33"/>
        <v>691854.47402190859</v>
      </c>
      <c r="AV31" s="1">
        <f t="shared" si="9"/>
        <v>12996152.821750928</v>
      </c>
      <c r="AW31" s="11">
        <f t="shared" si="10"/>
        <v>691854.47402190859</v>
      </c>
      <c r="AX31" s="11">
        <f t="shared" si="11"/>
        <v>12304298.34772902</v>
      </c>
      <c r="AY31" s="11">
        <f>SUM($AO$7:AO31)+AU31</f>
        <v>4636011.0080975723</v>
      </c>
    </row>
    <row r="32" spans="1:51" s="22" customFormat="1" x14ac:dyDescent="0.25">
      <c r="A32"/>
      <c r="B32" t="s">
        <v>28</v>
      </c>
      <c r="C32"/>
      <c r="D32"/>
      <c r="E32"/>
      <c r="F32"/>
      <c r="G32"/>
      <c r="H32"/>
      <c r="I32"/>
      <c r="J32"/>
      <c r="L32">
        <v>25</v>
      </c>
      <c r="M32" s="11">
        <f t="shared" si="12"/>
        <v>13416510.898903972</v>
      </c>
      <c r="N32" s="11">
        <f t="shared" si="34"/>
        <v>1</v>
      </c>
      <c r="O32" s="11">
        <f t="shared" si="35"/>
        <v>4921817.9833941907</v>
      </c>
      <c r="P32" s="11">
        <f t="shared" si="36"/>
        <v>831823.67573204625</v>
      </c>
      <c r="Q32" s="11">
        <f t="shared" si="37"/>
        <v>5.5E-2</v>
      </c>
      <c r="R32" s="11">
        <f t="shared" si="38"/>
        <v>270699.98908668046</v>
      </c>
      <c r="S32" s="11">
        <f t="shared" si="18"/>
        <v>267640.04408668046</v>
      </c>
      <c r="T32" s="1">
        <f t="shared" si="39"/>
        <v>55451.131374363555</v>
      </c>
      <c r="U32" s="1">
        <f t="shared" si="1"/>
        <v>212188.9127123169</v>
      </c>
      <c r="V32" s="11">
        <f t="shared" si="20"/>
        <v>5401589.2600275613</v>
      </c>
      <c r="W32" s="11">
        <f t="shared" si="2"/>
        <v>14460523.487348335</v>
      </c>
      <c r="X32" s="11">
        <f t="shared" si="21"/>
        <v>1</v>
      </c>
      <c r="Y32" s="11">
        <f t="shared" si="40"/>
        <v>5020254.3430620749</v>
      </c>
      <c r="Z32" s="1">
        <f t="shared" si="23"/>
        <v>11079188.570382848</v>
      </c>
      <c r="AA32" s="1">
        <f t="shared" si="41"/>
        <v>2858430.6511587752</v>
      </c>
      <c r="AB32" s="1">
        <f t="shared" si="3"/>
        <v>3908572.6255680062</v>
      </c>
      <c r="AC32" s="1">
        <f t="shared" si="4"/>
        <v>19480778.83041041</v>
      </c>
      <c r="AD32" s="1">
        <f t="shared" si="5"/>
        <v>6767003.2767267814</v>
      </c>
      <c r="AE32" s="1">
        <f t="shared" si="6"/>
        <v>12713775.553683627</v>
      </c>
      <c r="AF32" s="1">
        <f>SUM(T$7:$T32)+AA32+AB32</f>
        <v>7841614.8701199228</v>
      </c>
      <c r="AG32">
        <v>25</v>
      </c>
      <c r="AH32" s="11">
        <f t="shared" si="25"/>
        <v>8074333.8383567361</v>
      </c>
      <c r="AI32" s="11">
        <f t="shared" si="26"/>
        <v>1</v>
      </c>
      <c r="AJ32" s="11">
        <f t="shared" si="27"/>
        <v>4921817.9833941907</v>
      </c>
      <c r="AK32" s="11">
        <f t="shared" si="28"/>
        <v>500608.69797811762</v>
      </c>
      <c r="AL32" s="11">
        <f t="shared" si="29"/>
        <v>5.5E-2</v>
      </c>
      <c r="AM32" s="11">
        <f t="shared" si="30"/>
        <v>270699.98908668046</v>
      </c>
      <c r="AN32" s="11">
        <f t="shared" si="31"/>
        <v>771308.74206479802</v>
      </c>
      <c r="AO32" s="1">
        <f t="shared" si="32"/>
        <v>276771.14714332728</v>
      </c>
      <c r="AP32" s="1">
        <f t="shared" si="7"/>
        <v>-6071.1030566468253</v>
      </c>
      <c r="AQ32" s="11">
        <f>AH32+AK32+AP32</f>
        <v>8568871.4332782067</v>
      </c>
      <c r="AR32" s="11">
        <f>AI32</f>
        <v>1</v>
      </c>
      <c r="AS32" s="11">
        <f>AJ32*(1+$C$15)</f>
        <v>5020254.3430620749</v>
      </c>
      <c r="AT32" s="11">
        <f t="shared" si="8"/>
        <v>2020254.3430620749</v>
      </c>
      <c r="AU32" s="11">
        <f t="shared" si="33"/>
        <v>727291.56350234686</v>
      </c>
      <c r="AV32" s="1">
        <f t="shared" si="9"/>
        <v>13589126.776340282</v>
      </c>
      <c r="AW32" s="11">
        <f t="shared" si="10"/>
        <v>727291.56350234686</v>
      </c>
      <c r="AX32" s="11">
        <f t="shared" si="11"/>
        <v>12861835.212837934</v>
      </c>
      <c r="AY32" s="11">
        <f>SUM($AO$7:AO32)+AU32</f>
        <v>4948219.2447213382</v>
      </c>
    </row>
    <row r="33" spans="1:51" s="22" customFormat="1" x14ac:dyDescent="0.25">
      <c r="A33"/>
      <c r="B33" t="s">
        <v>30</v>
      </c>
      <c r="C33"/>
      <c r="D33"/>
      <c r="E33"/>
      <c r="F33"/>
      <c r="G33"/>
      <c r="H33"/>
      <c r="I33"/>
      <c r="J33"/>
      <c r="L33">
        <v>26</v>
      </c>
      <c r="M33" s="11">
        <f t="shared" si="12"/>
        <v>14460523.487348335</v>
      </c>
      <c r="N33" s="11">
        <f t="shared" si="34"/>
        <v>1</v>
      </c>
      <c r="O33" s="11">
        <f t="shared" si="35"/>
        <v>5020254.3430620749</v>
      </c>
      <c r="P33" s="11">
        <f t="shared" si="36"/>
        <v>896552.45621559676</v>
      </c>
      <c r="Q33" s="11">
        <f t="shared" si="37"/>
        <v>5.5E-2</v>
      </c>
      <c r="R33" s="11">
        <f t="shared" si="38"/>
        <v>276113.98886841413</v>
      </c>
      <c r="S33" s="11">
        <f t="shared" si="18"/>
        <v>273054.04386841413</v>
      </c>
      <c r="T33" s="1">
        <f t="shared" si="39"/>
        <v>56847.943318050849</v>
      </c>
      <c r="U33" s="1">
        <f t="shared" si="1"/>
        <v>216206.10055036328</v>
      </c>
      <c r="V33" s="11">
        <f t="shared" si="20"/>
        <v>5617795.3605779242</v>
      </c>
      <c r="W33" s="11">
        <f t="shared" si="2"/>
        <v>15573282.044114294</v>
      </c>
      <c r="X33" s="11">
        <f t="shared" si="21"/>
        <v>1</v>
      </c>
      <c r="Y33" s="11">
        <f t="shared" si="40"/>
        <v>5120659.4299233165</v>
      </c>
      <c r="Z33" s="1">
        <f t="shared" si="23"/>
        <v>12076146.113459686</v>
      </c>
      <c r="AA33" s="1">
        <f t="shared" si="41"/>
        <v>3115645.6972725987</v>
      </c>
      <c r="AB33" s="1">
        <f t="shared" si="3"/>
        <v>4204916.6907971539</v>
      </c>
      <c r="AC33" s="1">
        <f t="shared" si="4"/>
        <v>20693942.47403761</v>
      </c>
      <c r="AD33" s="1">
        <f t="shared" si="5"/>
        <v>7320562.3880697526</v>
      </c>
      <c r="AE33" s="1">
        <f t="shared" si="6"/>
        <v>13373380.085967857</v>
      </c>
      <c r="AF33" s="1">
        <f>SUM(T$7:$T33)+AA33+AB33</f>
        <v>8452021.9247809444</v>
      </c>
      <c r="AG33">
        <v>26</v>
      </c>
      <c r="AH33" s="11">
        <f t="shared" si="25"/>
        <v>8568871.4332782067</v>
      </c>
      <c r="AI33" s="11">
        <f t="shared" si="26"/>
        <v>1</v>
      </c>
      <c r="AJ33" s="11">
        <f t="shared" si="27"/>
        <v>5020254.3430620749</v>
      </c>
      <c r="AK33" s="11">
        <f t="shared" si="28"/>
        <v>531270.02886324876</v>
      </c>
      <c r="AL33" s="11">
        <f t="shared" si="29"/>
        <v>5.5E-2</v>
      </c>
      <c r="AM33" s="11">
        <f t="shared" si="30"/>
        <v>276113.98886841413</v>
      </c>
      <c r="AN33" s="11">
        <f t="shared" si="31"/>
        <v>807384.07273166301</v>
      </c>
      <c r="AO33" s="1">
        <f t="shared" si="32"/>
        <v>289758.26618339866</v>
      </c>
      <c r="AP33" s="1">
        <f t="shared" si="7"/>
        <v>-13644.222314984538</v>
      </c>
      <c r="AQ33" s="11">
        <f>AH33+AK33+AP33</f>
        <v>9086497.2398264706</v>
      </c>
      <c r="AR33" s="11">
        <f>AI33</f>
        <v>1</v>
      </c>
      <c r="AS33" s="11">
        <f>AJ33*(1+$C$15)</f>
        <v>5120659.4299233165</v>
      </c>
      <c r="AT33" s="11">
        <f t="shared" si="8"/>
        <v>2120659.4299233165</v>
      </c>
      <c r="AU33" s="11">
        <f t="shared" si="33"/>
        <v>763437.39477239386</v>
      </c>
      <c r="AV33" s="1">
        <f t="shared" si="9"/>
        <v>14207157.669749787</v>
      </c>
      <c r="AW33" s="11">
        <f t="shared" si="10"/>
        <v>763437.39477239386</v>
      </c>
      <c r="AX33" s="11">
        <f t="shared" si="11"/>
        <v>13443720.274977393</v>
      </c>
      <c r="AY33" s="11">
        <f>SUM($AO$7:AO33)+AU33</f>
        <v>5274123.3421747833</v>
      </c>
    </row>
    <row r="34" spans="1:51" s="22" customFormat="1" x14ac:dyDescent="0.25">
      <c r="A34"/>
      <c r="B34" t="s">
        <v>49</v>
      </c>
      <c r="C34"/>
      <c r="D34"/>
      <c r="E34"/>
      <c r="F34"/>
      <c r="G34"/>
      <c r="H34"/>
      <c r="I34"/>
      <c r="J34"/>
      <c r="L34">
        <v>27</v>
      </c>
      <c r="M34" s="11">
        <f t="shared" si="12"/>
        <v>15573282.044114294</v>
      </c>
      <c r="N34" s="11">
        <f t="shared" si="34"/>
        <v>1</v>
      </c>
      <c r="O34" s="11">
        <f t="shared" si="35"/>
        <v>5120659.4299233165</v>
      </c>
      <c r="P34" s="11">
        <f t="shared" si="36"/>
        <v>965543.48673508619</v>
      </c>
      <c r="Q34" s="11">
        <f t="shared" si="37"/>
        <v>5.5E-2</v>
      </c>
      <c r="R34" s="11">
        <f t="shared" si="38"/>
        <v>281636.26864578243</v>
      </c>
      <c r="S34" s="11">
        <f t="shared" si="18"/>
        <v>278576.32364578242</v>
      </c>
      <c r="T34" s="1">
        <f t="shared" si="39"/>
        <v>58272.691500611865</v>
      </c>
      <c r="U34" s="1">
        <f t="shared" si="1"/>
        <v>220303.63214517056</v>
      </c>
      <c r="V34" s="11">
        <f t="shared" si="20"/>
        <v>5838098.9927230943</v>
      </c>
      <c r="W34" s="11">
        <f t="shared" si="2"/>
        <v>16759129.162994551</v>
      </c>
      <c r="X34" s="11">
        <f t="shared" si="21"/>
        <v>1</v>
      </c>
      <c r="Y34" s="11">
        <f t="shared" si="40"/>
        <v>5223072.6185217826</v>
      </c>
      <c r="Z34" s="1">
        <f t="shared" si="23"/>
        <v>13144102.78879324</v>
      </c>
      <c r="AA34" s="1">
        <f t="shared" si="41"/>
        <v>3391178.5195086556</v>
      </c>
      <c r="AB34" s="1">
        <f t="shared" si="3"/>
        <v>4518862.2112223795</v>
      </c>
      <c r="AC34" s="1">
        <f t="shared" si="4"/>
        <v>21982202.781516332</v>
      </c>
      <c r="AD34" s="1">
        <f t="shared" si="5"/>
        <v>7910040.7307310347</v>
      </c>
      <c r="AE34" s="1">
        <f t="shared" si="6"/>
        <v>14072162.050785298</v>
      </c>
      <c r="AF34" s="1">
        <f>SUM(T$7:$T34)+AA34+AB34</f>
        <v>9099772.958942838</v>
      </c>
      <c r="AG34">
        <v>27</v>
      </c>
      <c r="AH34" s="11">
        <f t="shared" si="25"/>
        <v>9086497.2398264706</v>
      </c>
      <c r="AI34" s="11">
        <f t="shared" si="26"/>
        <v>1</v>
      </c>
      <c r="AJ34" s="11">
        <f t="shared" si="27"/>
        <v>5120659.4299233165</v>
      </c>
      <c r="AK34" s="11">
        <f t="shared" si="28"/>
        <v>563362.82886924117</v>
      </c>
      <c r="AL34" s="11">
        <f t="shared" si="29"/>
        <v>5.5E-2</v>
      </c>
      <c r="AM34" s="11">
        <f t="shared" si="30"/>
        <v>281636.26864578243</v>
      </c>
      <c r="AN34" s="11">
        <f t="shared" si="31"/>
        <v>844999.15251502371</v>
      </c>
      <c r="AO34" s="1">
        <f t="shared" si="32"/>
        <v>303299.69490540854</v>
      </c>
      <c r="AP34" s="1">
        <f t="shared" si="7"/>
        <v>-21663.371259626118</v>
      </c>
      <c r="AQ34" s="11">
        <f>AH34+AK34+AP34</f>
        <v>9628196.697436085</v>
      </c>
      <c r="AR34" s="11">
        <f>AI34</f>
        <v>1</v>
      </c>
      <c r="AS34" s="11">
        <f>AJ34*(1+$C$15)</f>
        <v>5223072.6185217826</v>
      </c>
      <c r="AT34" s="11">
        <f t="shared" si="8"/>
        <v>2223072.6185217826</v>
      </c>
      <c r="AU34" s="11">
        <f t="shared" si="33"/>
        <v>800306.14266784175</v>
      </c>
      <c r="AV34" s="1">
        <f t="shared" si="9"/>
        <v>14851270.315957867</v>
      </c>
      <c r="AW34" s="11">
        <f t="shared" si="10"/>
        <v>800306.14266784175</v>
      </c>
      <c r="AX34" s="11">
        <f t="shared" si="11"/>
        <v>14050964.173290025</v>
      </c>
      <c r="AY34" s="11">
        <f>SUM($AO$7:AO34)+AU34</f>
        <v>5614291.7849756405</v>
      </c>
    </row>
    <row r="35" spans="1:51" s="22" customFormat="1" x14ac:dyDescent="0.25">
      <c r="A35"/>
      <c r="B35" t="s">
        <v>31</v>
      </c>
      <c r="C35"/>
      <c r="D35"/>
      <c r="E35"/>
      <c r="F35"/>
      <c r="G35"/>
      <c r="H35"/>
      <c r="I35"/>
      <c r="J35"/>
      <c r="L35">
        <v>28</v>
      </c>
      <c r="M35" s="11">
        <f t="shared" si="12"/>
        <v>16759129.162994551</v>
      </c>
      <c r="N35" s="11">
        <f t="shared" si="34"/>
        <v>1</v>
      </c>
      <c r="O35" s="11">
        <f t="shared" si="35"/>
        <v>5223072.6185217826</v>
      </c>
      <c r="P35" s="11">
        <f t="shared" si="36"/>
        <v>1039066.0081056621</v>
      </c>
      <c r="Q35" s="11">
        <f t="shared" si="37"/>
        <v>5.5E-2</v>
      </c>
      <c r="R35" s="11">
        <f t="shared" si="38"/>
        <v>287268.99401869805</v>
      </c>
      <c r="S35" s="11">
        <f t="shared" si="18"/>
        <v>284209.04901869805</v>
      </c>
      <c r="T35" s="1">
        <f t="shared" si="39"/>
        <v>59725.934646824098</v>
      </c>
      <c r="U35" s="1">
        <f t="shared" si="1"/>
        <v>224483.11437187396</v>
      </c>
      <c r="V35" s="11">
        <f t="shared" si="20"/>
        <v>6062582.1070949687</v>
      </c>
      <c r="W35" s="11">
        <f t="shared" si="2"/>
        <v>18022678.285472088</v>
      </c>
      <c r="X35" s="11">
        <f t="shared" si="21"/>
        <v>1</v>
      </c>
      <c r="Y35" s="11">
        <f t="shared" si="40"/>
        <v>5327534.0708922185</v>
      </c>
      <c r="Z35" s="1">
        <f t="shared" si="23"/>
        <v>14287630.249269336</v>
      </c>
      <c r="AA35" s="1">
        <f t="shared" si="41"/>
        <v>3686208.604311489</v>
      </c>
      <c r="AB35" s="1">
        <f t="shared" si="3"/>
        <v>4851486.1631363733</v>
      </c>
      <c r="AC35" s="1">
        <f t="shared" si="4"/>
        <v>23350213.356364306</v>
      </c>
      <c r="AD35" s="1">
        <f t="shared" si="5"/>
        <v>8537694.7674478628</v>
      </c>
      <c r="AE35" s="1">
        <f t="shared" si="6"/>
        <v>14812518.588916443</v>
      </c>
      <c r="AF35" s="1">
        <f>SUM(T$7:$T35)+AA35+AB35</f>
        <v>9787152.9303064905</v>
      </c>
      <c r="AG35">
        <v>28</v>
      </c>
      <c r="AH35" s="11">
        <f t="shared" si="25"/>
        <v>9628196.697436085</v>
      </c>
      <c r="AI35" s="11">
        <f t="shared" si="26"/>
        <v>1</v>
      </c>
      <c r="AJ35" s="11">
        <f t="shared" si="27"/>
        <v>5223072.6185217826</v>
      </c>
      <c r="AK35" s="11">
        <f t="shared" si="28"/>
        <v>596948.19524103729</v>
      </c>
      <c r="AL35" s="11">
        <f t="shared" si="29"/>
        <v>5.5E-2</v>
      </c>
      <c r="AM35" s="11">
        <f t="shared" si="30"/>
        <v>287268.99401869805</v>
      </c>
      <c r="AN35" s="11">
        <f t="shared" si="31"/>
        <v>884217.24425973534</v>
      </c>
      <c r="AO35" s="1">
        <f t="shared" si="32"/>
        <v>317418.20793350472</v>
      </c>
      <c r="AP35" s="1">
        <f t="shared" si="7"/>
        <v>-30149.158914806671</v>
      </c>
      <c r="AQ35" s="11">
        <f>AH35+AK35+AP35</f>
        <v>10194995.733762316</v>
      </c>
      <c r="AR35" s="11">
        <f>AI35</f>
        <v>1</v>
      </c>
      <c r="AS35" s="11">
        <f>AJ35*(1+$C$15)</f>
        <v>5327534.0708922185</v>
      </c>
      <c r="AT35" s="11">
        <f t="shared" si="8"/>
        <v>2327534.0708922185</v>
      </c>
      <c r="AU35" s="11">
        <f t="shared" si="33"/>
        <v>837912.26552119863</v>
      </c>
      <c r="AV35" s="1">
        <f t="shared" si="9"/>
        <v>15522530.804654535</v>
      </c>
      <c r="AW35" s="11">
        <f t="shared" si="10"/>
        <v>837912.26552119863</v>
      </c>
      <c r="AX35" s="11">
        <f t="shared" si="11"/>
        <v>14684618.539133336</v>
      </c>
      <c r="AY35" s="11">
        <f>SUM($AO$7:AO35)+AU35</f>
        <v>5969316.115762502</v>
      </c>
    </row>
    <row r="36" spans="1:51" s="22" customFormat="1" x14ac:dyDescent="0.25">
      <c r="A36"/>
      <c r="B36" t="s">
        <v>83</v>
      </c>
      <c r="C36"/>
      <c r="D36"/>
      <c r="E36"/>
      <c r="F36"/>
      <c r="G36"/>
      <c r="H36"/>
      <c r="I36"/>
      <c r="J36"/>
      <c r="L36">
        <v>29</v>
      </c>
      <c r="M36" s="11">
        <f t="shared" si="12"/>
        <v>18022678.285472088</v>
      </c>
      <c r="N36" s="11">
        <f t="shared" si="34"/>
        <v>1</v>
      </c>
      <c r="O36" s="11">
        <f t="shared" si="35"/>
        <v>5327534.0708922185</v>
      </c>
      <c r="P36" s="11">
        <f t="shared" si="36"/>
        <v>1117406.0536992694</v>
      </c>
      <c r="Q36" s="11">
        <f t="shared" si="37"/>
        <v>5.5E-2</v>
      </c>
      <c r="R36" s="11">
        <f t="shared" si="38"/>
        <v>293014.373899072</v>
      </c>
      <c r="S36" s="11">
        <f t="shared" si="18"/>
        <v>289954.42889907199</v>
      </c>
      <c r="T36" s="1">
        <f t="shared" si="39"/>
        <v>61208.242655960574</v>
      </c>
      <c r="U36" s="1">
        <f t="shared" si="1"/>
        <v>228746.18624311141</v>
      </c>
      <c r="V36" s="11">
        <f t="shared" si="20"/>
        <v>6291328.2933380799</v>
      </c>
      <c r="W36" s="11">
        <f t="shared" si="2"/>
        <v>19368830.525414471</v>
      </c>
      <c r="X36" s="11">
        <f t="shared" si="21"/>
        <v>1</v>
      </c>
      <c r="Y36" s="11">
        <f t="shared" si="40"/>
        <v>5434084.7523100628</v>
      </c>
      <c r="Z36" s="1">
        <f t="shared" si="23"/>
        <v>15511586.984386455</v>
      </c>
      <c r="AA36" s="1">
        <f t="shared" si="41"/>
        <v>4001989.4419717058</v>
      </c>
      <c r="AB36" s="1">
        <f t="shared" si="3"/>
        <v>5203932.0090833772</v>
      </c>
      <c r="AC36" s="1">
        <f t="shared" si="4"/>
        <v>24802916.277724534</v>
      </c>
      <c r="AD36" s="1">
        <f t="shared" si="5"/>
        <v>9205921.4510550834</v>
      </c>
      <c r="AE36" s="1">
        <f t="shared" si="6"/>
        <v>15596994.826669451</v>
      </c>
      <c r="AF36" s="1">
        <f>SUM(T$7:$T36)+AA36+AB36</f>
        <v>10516587.856569672</v>
      </c>
      <c r="AG36">
        <v>29</v>
      </c>
      <c r="AH36" s="11">
        <f t="shared" si="25"/>
        <v>10194995.733762316</v>
      </c>
      <c r="AI36" s="11">
        <f t="shared" si="26"/>
        <v>1</v>
      </c>
      <c r="AJ36" s="11">
        <f t="shared" si="27"/>
        <v>5327534.0708922185</v>
      </c>
      <c r="AK36" s="11">
        <f t="shared" si="28"/>
        <v>632089.73549326358</v>
      </c>
      <c r="AL36" s="11">
        <f t="shared" si="29"/>
        <v>5.5E-2</v>
      </c>
      <c r="AM36" s="11">
        <f t="shared" si="30"/>
        <v>293014.373899072</v>
      </c>
      <c r="AN36" s="11">
        <f t="shared" si="31"/>
        <v>925104.16439233557</v>
      </c>
      <c r="AO36" s="1">
        <f t="shared" si="32"/>
        <v>332137.4991812408</v>
      </c>
      <c r="AP36" s="1">
        <f t="shared" si="7"/>
        <v>-39123.070282168803</v>
      </c>
      <c r="AQ36" s="11">
        <f>AH36+AK36+AP36</f>
        <v>10787962.398973411</v>
      </c>
      <c r="AR36" s="11">
        <f>AI36</f>
        <v>1</v>
      </c>
      <c r="AS36" s="11">
        <f>AJ36*(1+$C$15)</f>
        <v>5434084.7523100628</v>
      </c>
      <c r="AT36" s="11">
        <f t="shared" si="8"/>
        <v>2434084.7523100628</v>
      </c>
      <c r="AU36" s="11">
        <f t="shared" si="33"/>
        <v>876270.51083162252</v>
      </c>
      <c r="AV36" s="1">
        <f t="shared" si="9"/>
        <v>16222048.151283473</v>
      </c>
      <c r="AW36" s="11">
        <f t="shared" si="10"/>
        <v>876270.51083162252</v>
      </c>
      <c r="AX36" s="11">
        <f t="shared" si="11"/>
        <v>15345777.64045185</v>
      </c>
      <c r="AY36" s="11">
        <f>SUM($AO$7:AO36)+AU36</f>
        <v>6339811.8602541666</v>
      </c>
    </row>
    <row r="37" spans="1:51" s="22" customFormat="1" x14ac:dyDescent="0.25">
      <c r="A37"/>
      <c r="B37" s="22" t="s">
        <v>84</v>
      </c>
      <c r="C37"/>
      <c r="D37"/>
      <c r="E37"/>
      <c r="F37"/>
      <c r="G37"/>
      <c r="H37"/>
      <c r="I37"/>
      <c r="J37"/>
      <c r="L37">
        <v>30</v>
      </c>
      <c r="M37" s="11">
        <f t="shared" si="12"/>
        <v>19368830.525414471</v>
      </c>
      <c r="N37" s="11">
        <f t="shared" si="34"/>
        <v>1</v>
      </c>
      <c r="O37" s="11">
        <f t="shared" si="35"/>
        <v>5434084.7523100628</v>
      </c>
      <c r="P37" s="11">
        <f t="shared" si="36"/>
        <v>1200867.4925756971</v>
      </c>
      <c r="Q37" s="11">
        <f t="shared" si="37"/>
        <v>5.5E-2</v>
      </c>
      <c r="R37" s="11">
        <f t="shared" si="38"/>
        <v>298874.66137705348</v>
      </c>
      <c r="S37" s="11">
        <f t="shared" si="18"/>
        <v>295814.71637705347</v>
      </c>
      <c r="T37" s="1">
        <f t="shared" si="39"/>
        <v>62720.196825279796</v>
      </c>
      <c r="U37" s="1">
        <f t="shared" si="1"/>
        <v>233094.51955177367</v>
      </c>
      <c r="V37" s="11">
        <f t="shared" si="20"/>
        <v>6524422.8128898535</v>
      </c>
      <c r="W37" s="11">
        <f t="shared" si="2"/>
        <v>20802792.537541941</v>
      </c>
      <c r="X37" s="11">
        <f t="shared" si="21"/>
        <v>1</v>
      </c>
      <c r="Y37" s="11">
        <f t="shared" si="40"/>
        <v>5542766.4473562641</v>
      </c>
      <c r="Z37" s="1">
        <f t="shared" si="23"/>
        <v>16821136.17200835</v>
      </c>
      <c r="AA37" s="1">
        <f t="shared" si="41"/>
        <v>4339853.1323781544</v>
      </c>
      <c r="AB37" s="1">
        <f t="shared" si="3"/>
        <v>5577413.8142812159</v>
      </c>
      <c r="AC37" s="1">
        <f t="shared" si="4"/>
        <v>26345559.984898206</v>
      </c>
      <c r="AD37" s="1">
        <f t="shared" si="5"/>
        <v>9917266.9466593713</v>
      </c>
      <c r="AE37" s="1">
        <f t="shared" si="6"/>
        <v>16428293.038238835</v>
      </c>
      <c r="AF37" s="1">
        <f>SUM(T$7:$T37)+AA37+AB37</f>
        <v>11290653.548999239</v>
      </c>
      <c r="AG37">
        <v>30</v>
      </c>
      <c r="AH37" s="11">
        <f t="shared" si="25"/>
        <v>10787962.398973411</v>
      </c>
      <c r="AI37" s="11">
        <f t="shared" si="26"/>
        <v>1</v>
      </c>
      <c r="AJ37" s="11">
        <f t="shared" si="27"/>
        <v>5434084.7523100628</v>
      </c>
      <c r="AK37" s="11">
        <f t="shared" si="28"/>
        <v>668853.66873635142</v>
      </c>
      <c r="AL37" s="11">
        <f t="shared" si="29"/>
        <v>5.5E-2</v>
      </c>
      <c r="AM37" s="11">
        <f t="shared" si="30"/>
        <v>298874.66137705348</v>
      </c>
      <c r="AN37" s="11">
        <f t="shared" si="31"/>
        <v>967728.38511340495</v>
      </c>
      <c r="AO37" s="1">
        <f t="shared" si="32"/>
        <v>347482.21864082577</v>
      </c>
      <c r="AP37" s="1">
        <f t="shared" si="7"/>
        <v>-48607.502263772301</v>
      </c>
      <c r="AQ37" s="11">
        <f>AH37+AK37+AP37</f>
        <v>11408208.565445989</v>
      </c>
      <c r="AR37" s="11">
        <f>AI37</f>
        <v>1</v>
      </c>
      <c r="AS37" s="11">
        <f>AJ37*(1+$C$15)</f>
        <v>5542766.4473562641</v>
      </c>
      <c r="AT37" s="11">
        <f t="shared" si="8"/>
        <v>2542766.4473562641</v>
      </c>
      <c r="AU37" s="11">
        <f t="shared" si="33"/>
        <v>915395.92104825506</v>
      </c>
      <c r="AV37" s="1">
        <f t="shared" si="9"/>
        <v>16950976.012802254</v>
      </c>
      <c r="AW37" s="11">
        <f t="shared" si="10"/>
        <v>915395.92104825506</v>
      </c>
      <c r="AX37" s="11">
        <f t="shared" si="11"/>
        <v>16035580.091753999</v>
      </c>
      <c r="AY37" s="11">
        <f>SUM($AO$7:AO37)+AU37</f>
        <v>6726419.4891116247</v>
      </c>
    </row>
    <row r="38" spans="1:51" s="22" customFormat="1" x14ac:dyDescent="0.25">
      <c r="A38"/>
      <c r="B38" s="22" t="s">
        <v>85</v>
      </c>
      <c r="C38"/>
      <c r="D38"/>
      <c r="E38"/>
      <c r="F38" s="41" t="s">
        <v>88</v>
      </c>
      <c r="G38"/>
      <c r="H38"/>
      <c r="I38"/>
      <c r="J38"/>
      <c r="L38">
        <v>31</v>
      </c>
      <c r="M38" s="11">
        <f t="shared" si="12"/>
        <v>20802792.537541941</v>
      </c>
      <c r="N38" s="11">
        <f t="shared" si="34"/>
        <v>1</v>
      </c>
      <c r="O38" s="11">
        <f t="shared" si="35"/>
        <v>5542766.4473562641</v>
      </c>
      <c r="P38" s="11">
        <f t="shared" si="36"/>
        <v>1289773.1373276003</v>
      </c>
      <c r="Q38" s="11">
        <f t="shared" si="37"/>
        <v>5.5E-2</v>
      </c>
      <c r="R38" s="11">
        <f t="shared" si="38"/>
        <v>304852.15460459451</v>
      </c>
      <c r="S38" s="11">
        <f t="shared" si="18"/>
        <v>301792.20960459451</v>
      </c>
      <c r="T38" s="1">
        <f t="shared" si="39"/>
        <v>64262.390077985387</v>
      </c>
      <c r="U38" s="1">
        <f t="shared" si="1"/>
        <v>237529.81952660912</v>
      </c>
      <c r="V38" s="11">
        <f t="shared" si="20"/>
        <v>6761952.6324164625</v>
      </c>
      <c r="W38" s="11">
        <f t="shared" si="2"/>
        <v>22330095.49439615</v>
      </c>
      <c r="X38" s="11">
        <f t="shared" si="21"/>
        <v>1</v>
      </c>
      <c r="Y38" s="11">
        <f t="shared" si="40"/>
        <v>5653621.7763033891</v>
      </c>
      <c r="Z38" s="1">
        <f t="shared" si="23"/>
        <v>18221764.638283078</v>
      </c>
      <c r="AA38" s="1">
        <f t="shared" si="41"/>
        <v>4701215.2766770339</v>
      </c>
      <c r="AB38" s="1">
        <f t="shared" si="3"/>
        <v>5973220.6181469765</v>
      </c>
      <c r="AC38" s="1">
        <f t="shared" si="4"/>
        <v>27983718.270699538</v>
      </c>
      <c r="AD38" s="1">
        <f t="shared" si="5"/>
        <v>10674435.894824009</v>
      </c>
      <c r="AE38" s="1">
        <f t="shared" si="6"/>
        <v>17309282.375875529</v>
      </c>
      <c r="AF38" s="1">
        <f>SUM(T$7:$T38)+AA38+AB38</f>
        <v>12112084.887241865</v>
      </c>
      <c r="AG38">
        <v>31</v>
      </c>
      <c r="AH38" s="11">
        <f t="shared" si="25"/>
        <v>11408208.565445989</v>
      </c>
      <c r="AI38" s="11">
        <f t="shared" si="26"/>
        <v>1</v>
      </c>
      <c r="AJ38" s="11">
        <f t="shared" si="27"/>
        <v>5542766.4473562641</v>
      </c>
      <c r="AK38" s="11">
        <f t="shared" si="28"/>
        <v>707308.93105765129</v>
      </c>
      <c r="AL38" s="11">
        <f t="shared" si="29"/>
        <v>5.5E-2</v>
      </c>
      <c r="AM38" s="11">
        <f t="shared" si="30"/>
        <v>304852.15460459451</v>
      </c>
      <c r="AN38" s="11">
        <f t="shared" si="31"/>
        <v>1012161.1406622459</v>
      </c>
      <c r="AO38" s="1">
        <f t="shared" si="32"/>
        <v>363478.01063840854</v>
      </c>
      <c r="AP38" s="1">
        <f t="shared" si="7"/>
        <v>-58625.80103381403</v>
      </c>
      <c r="AQ38" s="11">
        <f>AH38+AK38+AP38</f>
        <v>12056891.695469826</v>
      </c>
      <c r="AR38" s="11">
        <f>AI38</f>
        <v>1</v>
      </c>
      <c r="AS38" s="11">
        <f>AJ38*(1+$C$15)</f>
        <v>5653621.7763033891</v>
      </c>
      <c r="AT38" s="11">
        <f t="shared" si="8"/>
        <v>2653621.7763033891</v>
      </c>
      <c r="AU38" s="11">
        <f t="shared" si="33"/>
        <v>955303.83946922002</v>
      </c>
      <c r="AV38" s="1">
        <f t="shared" si="9"/>
        <v>17710514.471773215</v>
      </c>
      <c r="AW38" s="11">
        <f t="shared" si="10"/>
        <v>955303.83946922002</v>
      </c>
      <c r="AX38" s="11">
        <f t="shared" si="11"/>
        <v>16755210.632303994</v>
      </c>
      <c r="AY38" s="11">
        <f>SUM($AO$7:AO38)+AU38</f>
        <v>7129805.4181709979</v>
      </c>
    </row>
    <row r="39" spans="1:51" s="22" customFormat="1" x14ac:dyDescent="0.25">
      <c r="A39"/>
      <c r="B39" s="22" t="s">
        <v>86</v>
      </c>
      <c r="C39"/>
      <c r="D39"/>
      <c r="E39"/>
      <c r="F39"/>
      <c r="G39"/>
      <c r="H39"/>
      <c r="I39"/>
      <c r="J39"/>
      <c r="L39">
        <v>32</v>
      </c>
      <c r="M39" s="11">
        <f t="shared" si="12"/>
        <v>22330095.49439615</v>
      </c>
      <c r="N39" s="11">
        <f t="shared" si="34"/>
        <v>1</v>
      </c>
      <c r="O39" s="11">
        <f t="shared" si="35"/>
        <v>5653621.7763033891</v>
      </c>
      <c r="P39" s="11">
        <f t="shared" si="36"/>
        <v>1384465.9206525614</v>
      </c>
      <c r="Q39" s="11">
        <f t="shared" si="37"/>
        <v>5.5E-2</v>
      </c>
      <c r="R39" s="11">
        <f t="shared" si="38"/>
        <v>310949.19769668643</v>
      </c>
      <c r="S39" s="11">
        <f t="shared" si="18"/>
        <v>307889.25269668642</v>
      </c>
      <c r="T39" s="1">
        <f t="shared" si="39"/>
        <v>65835.427195745098</v>
      </c>
      <c r="U39" s="1">
        <f t="shared" si="1"/>
        <v>242053.82550094131</v>
      </c>
      <c r="V39" s="11">
        <f t="shared" si="20"/>
        <v>7004006.4579174034</v>
      </c>
      <c r="W39" s="11">
        <f t="shared" si="2"/>
        <v>23956615.240549654</v>
      </c>
      <c r="X39" s="11">
        <f t="shared" si="21"/>
        <v>1</v>
      </c>
      <c r="Y39" s="11">
        <f t="shared" si="40"/>
        <v>5766694.2118294574</v>
      </c>
      <c r="Z39" s="1">
        <f t="shared" si="23"/>
        <v>19719302.994461708</v>
      </c>
      <c r="AA39" s="1">
        <f t="shared" si="41"/>
        <v>5087580.1725711199</v>
      </c>
      <c r="AB39" s="1">
        <f t="shared" si="3"/>
        <v>6392721.0767404772</v>
      </c>
      <c r="AC39" s="1">
        <f t="shared" si="4"/>
        <v>29723310.452379111</v>
      </c>
      <c r="AD39" s="1">
        <f t="shared" si="5"/>
        <v>11480301.249311596</v>
      </c>
      <c r="AE39" s="1">
        <f t="shared" si="6"/>
        <v>18243009.203067515</v>
      </c>
      <c r="AF39" s="1">
        <f>SUM(T$7:$T39)+AA39+AB39</f>
        <v>12983785.668925196</v>
      </c>
      <c r="AG39">
        <v>32</v>
      </c>
      <c r="AH39" s="11">
        <f t="shared" si="25"/>
        <v>12056891.695469826</v>
      </c>
      <c r="AI39" s="11">
        <f t="shared" si="26"/>
        <v>1</v>
      </c>
      <c r="AJ39" s="11">
        <f t="shared" si="27"/>
        <v>5653621.7763033891</v>
      </c>
      <c r="AK39" s="11">
        <f t="shared" si="28"/>
        <v>747527.28511912923</v>
      </c>
      <c r="AL39" s="11">
        <f t="shared" si="29"/>
        <v>5.5E-2</v>
      </c>
      <c r="AM39" s="11">
        <f t="shared" si="30"/>
        <v>310949.19769668643</v>
      </c>
      <c r="AN39" s="11">
        <f t="shared" si="31"/>
        <v>1058476.5378158158</v>
      </c>
      <c r="AO39" s="1">
        <f t="shared" si="32"/>
        <v>380151.55361369369</v>
      </c>
      <c r="AP39" s="1">
        <f t="shared" si="7"/>
        <v>-69202.300917007262</v>
      </c>
      <c r="AQ39" s="11">
        <f>AH39+AK39+AP39</f>
        <v>12735216.679671949</v>
      </c>
      <c r="AR39" s="11">
        <f>AI39</f>
        <v>1</v>
      </c>
      <c r="AS39" s="11">
        <f>AJ39*(1+$C$15)</f>
        <v>5766694.2118294574</v>
      </c>
      <c r="AT39" s="11">
        <f t="shared" si="8"/>
        <v>2766694.2118294574</v>
      </c>
      <c r="AU39" s="11">
        <f t="shared" si="33"/>
        <v>996009.91625860461</v>
      </c>
      <c r="AV39" s="1">
        <f t="shared" si="9"/>
        <v>18501911.891501404</v>
      </c>
      <c r="AW39" s="11">
        <f t="shared" si="10"/>
        <v>996009.91625860461</v>
      </c>
      <c r="AX39" s="11">
        <f t="shared" si="11"/>
        <v>17505901.975242801</v>
      </c>
      <c r="AY39" s="11">
        <f>SUM($AO$7:AO39)+AU39</f>
        <v>7550663.048574076</v>
      </c>
    </row>
    <row r="40" spans="1:51" s="22" customFormat="1" x14ac:dyDescent="0.25">
      <c r="A40"/>
      <c r="B40" s="22" t="s">
        <v>67</v>
      </c>
      <c r="C40"/>
      <c r="D40"/>
      <c r="E40"/>
      <c r="F40"/>
      <c r="G40"/>
      <c r="H40"/>
      <c r="I40"/>
      <c r="J40"/>
      <c r="L40">
        <v>33</v>
      </c>
      <c r="M40" s="11">
        <f t="shared" si="12"/>
        <v>23956615.240549654</v>
      </c>
      <c r="N40" s="11">
        <f t="shared" si="34"/>
        <v>1</v>
      </c>
      <c r="O40" s="11">
        <f t="shared" si="35"/>
        <v>5766694.2118294574</v>
      </c>
      <c r="P40" s="11">
        <f t="shared" si="36"/>
        <v>1485310.1449140785</v>
      </c>
      <c r="Q40" s="11">
        <f t="shared" si="37"/>
        <v>5.5E-2</v>
      </c>
      <c r="R40" s="11">
        <f t="shared" si="38"/>
        <v>317168.18165062019</v>
      </c>
      <c r="S40" s="11">
        <f t="shared" si="18"/>
        <v>314108.23665062018</v>
      </c>
      <c r="T40" s="1">
        <f t="shared" si="39"/>
        <v>67439.925055860003</v>
      </c>
      <c r="U40" s="1">
        <f t="shared" si="1"/>
        <v>246668.31159476016</v>
      </c>
      <c r="V40" s="11">
        <f t="shared" si="20"/>
        <v>7250674.7695121635</v>
      </c>
      <c r="W40" s="11">
        <f t="shared" si="2"/>
        <v>25688593.697058495</v>
      </c>
      <c r="X40" s="11">
        <f t="shared" si="21"/>
        <v>1</v>
      </c>
      <c r="Y40" s="11">
        <f t="shared" si="40"/>
        <v>5882028.0960660465</v>
      </c>
      <c r="Z40" s="1">
        <f t="shared" si="23"/>
        <v>21319947.023612376</v>
      </c>
      <c r="AA40" s="1">
        <f t="shared" si="41"/>
        <v>5500546.3320919937</v>
      </c>
      <c r="AB40" s="1">
        <f t="shared" si="3"/>
        <v>6837368.3929200899</v>
      </c>
      <c r="AC40" s="1">
        <f t="shared" si="4"/>
        <v>31570622.793124542</v>
      </c>
      <c r="AD40" s="1">
        <f t="shared" si="5"/>
        <v>12337914.725012083</v>
      </c>
      <c r="AE40" s="1">
        <f t="shared" si="6"/>
        <v>19232708.068112459</v>
      </c>
      <c r="AF40" s="1">
        <f>SUM(T$7:$T40)+AA40+AB40</f>
        <v>13908839.069681544</v>
      </c>
      <c r="AG40">
        <v>33</v>
      </c>
      <c r="AH40" s="11">
        <f t="shared" si="25"/>
        <v>12735216.679671949</v>
      </c>
      <c r="AI40" s="11">
        <f t="shared" si="26"/>
        <v>1</v>
      </c>
      <c r="AJ40" s="11">
        <f t="shared" si="27"/>
        <v>5766694.2118294574</v>
      </c>
      <c r="AK40" s="11">
        <f t="shared" si="28"/>
        <v>789583.43413966079</v>
      </c>
      <c r="AL40" s="11">
        <f t="shared" si="29"/>
        <v>5.5E-2</v>
      </c>
      <c r="AM40" s="11">
        <f t="shared" si="30"/>
        <v>317168.18165062019</v>
      </c>
      <c r="AN40" s="11">
        <f t="shared" si="31"/>
        <v>1106751.6707902811</v>
      </c>
      <c r="AO40" s="1">
        <f t="shared" si="32"/>
        <v>397530.60148450121</v>
      </c>
      <c r="AP40" s="1">
        <f t="shared" si="7"/>
        <v>-80362.364833881031</v>
      </c>
      <c r="AQ40" s="11">
        <f>AH40+AK40+AP40</f>
        <v>13444437.74897773</v>
      </c>
      <c r="AR40" s="11">
        <f>AI40</f>
        <v>1</v>
      </c>
      <c r="AS40" s="11">
        <f>AJ40*(1+$C$15)</f>
        <v>5882028.0960660465</v>
      </c>
      <c r="AT40" s="11">
        <f t="shared" si="8"/>
        <v>2882028.0960660465</v>
      </c>
      <c r="AU40" s="11">
        <f t="shared" si="33"/>
        <v>1037530.1145837767</v>
      </c>
      <c r="AV40" s="1">
        <f t="shared" si="9"/>
        <v>19326466.845043778</v>
      </c>
      <c r="AW40" s="11">
        <f t="shared" si="10"/>
        <v>1037530.1145837767</v>
      </c>
      <c r="AX40" s="11">
        <f t="shared" si="11"/>
        <v>18288936.730460003</v>
      </c>
      <c r="AY40" s="11">
        <f>SUM($AO$7:AO40)+AU40</f>
        <v>7989713.8483837489</v>
      </c>
    </row>
    <row r="41" spans="1:51" s="22" customFormat="1" x14ac:dyDescent="0.25">
      <c r="A41"/>
      <c r="B41" t="s">
        <v>87</v>
      </c>
      <c r="C41"/>
      <c r="D41"/>
      <c r="E41"/>
      <c r="F41"/>
      <c r="G41"/>
      <c r="H41"/>
      <c r="I41"/>
      <c r="J41"/>
      <c r="L41">
        <v>34</v>
      </c>
      <c r="M41" s="11">
        <f t="shared" si="12"/>
        <v>25688593.697058495</v>
      </c>
      <c r="N41" s="11">
        <f t="shared" si="34"/>
        <v>1</v>
      </c>
      <c r="O41" s="11">
        <f t="shared" si="35"/>
        <v>5882028.0960660465</v>
      </c>
      <c r="P41" s="11">
        <f t="shared" si="36"/>
        <v>1592692.8092176267</v>
      </c>
      <c r="Q41" s="11">
        <f t="shared" si="37"/>
        <v>5.5E-2</v>
      </c>
      <c r="R41" s="11">
        <f t="shared" si="38"/>
        <v>323511.54528363259</v>
      </c>
      <c r="S41" s="11">
        <f t="shared" si="18"/>
        <v>320451.60028363258</v>
      </c>
      <c r="T41" s="1">
        <f t="shared" si="39"/>
        <v>69076.512873177213</v>
      </c>
      <c r="U41" s="1">
        <f t="shared" si="1"/>
        <v>251375.08741045537</v>
      </c>
      <c r="V41" s="11">
        <f t="shared" si="20"/>
        <v>7502049.856922619</v>
      </c>
      <c r="W41" s="11">
        <f t="shared" si="2"/>
        <v>27532661.593686577</v>
      </c>
      <c r="X41" s="11">
        <f t="shared" si="21"/>
        <v>1</v>
      </c>
      <c r="Y41" s="11">
        <f t="shared" si="40"/>
        <v>5999668.6579873674</v>
      </c>
      <c r="Z41" s="1">
        <f t="shared" si="23"/>
        <v>23030280.394751325</v>
      </c>
      <c r="AA41" s="1">
        <f t="shared" si="41"/>
        <v>5941812.3418458421</v>
      </c>
      <c r="AB41" s="1">
        <f t="shared" si="3"/>
        <v>7308705.5520467125</v>
      </c>
      <c r="AC41" s="1">
        <f t="shared" si="4"/>
        <v>33532331.251673944</v>
      </c>
      <c r="AD41" s="1">
        <f t="shared" si="5"/>
        <v>13250517.893892555</v>
      </c>
      <c r="AE41" s="1">
        <f t="shared" si="6"/>
        <v>20281813.357781388</v>
      </c>
      <c r="AF41" s="1">
        <f>SUM(T$7:$T41)+AA41+AB41</f>
        <v>14890518.75143519</v>
      </c>
      <c r="AG41">
        <v>34</v>
      </c>
      <c r="AH41" s="11">
        <f t="shared" si="25"/>
        <v>13444437.74897773</v>
      </c>
      <c r="AI41" s="11">
        <f t="shared" si="26"/>
        <v>1</v>
      </c>
      <c r="AJ41" s="11">
        <f t="shared" si="27"/>
        <v>5882028.0960660465</v>
      </c>
      <c r="AK41" s="11">
        <f t="shared" si="28"/>
        <v>833555.14043661929</v>
      </c>
      <c r="AL41" s="11">
        <f t="shared" si="29"/>
        <v>5.5E-2</v>
      </c>
      <c r="AM41" s="11">
        <f t="shared" si="30"/>
        <v>323511.54528363259</v>
      </c>
      <c r="AN41" s="11">
        <f t="shared" si="31"/>
        <v>1157066.740720252</v>
      </c>
      <c r="AO41" s="1">
        <f t="shared" si="32"/>
        <v>415644.02665929071</v>
      </c>
      <c r="AP41" s="1">
        <f t="shared" si="7"/>
        <v>-92132.426375658135</v>
      </c>
      <c r="AQ41" s="11">
        <f>AH41+AK41+AP41</f>
        <v>14185860.463038692</v>
      </c>
      <c r="AR41" s="11">
        <f>AI41</f>
        <v>1</v>
      </c>
      <c r="AS41" s="11">
        <f>AJ41*(1+$C$15)</f>
        <v>5999668.6579873674</v>
      </c>
      <c r="AT41" s="11">
        <f t="shared" si="8"/>
        <v>2999668.6579873674</v>
      </c>
      <c r="AU41" s="11">
        <f t="shared" si="33"/>
        <v>1079880.7168754523</v>
      </c>
      <c r="AV41" s="1">
        <f t="shared" si="9"/>
        <v>20185530.121026061</v>
      </c>
      <c r="AW41" s="11">
        <f t="shared" si="10"/>
        <v>1079880.7168754523</v>
      </c>
      <c r="AX41" s="11">
        <f t="shared" si="11"/>
        <v>19105649.404150609</v>
      </c>
      <c r="AY41" s="11">
        <f>SUM($AO$7:AO41)+AU41</f>
        <v>8447708.4773347154</v>
      </c>
    </row>
    <row r="42" spans="1:51" s="22" customFormat="1" x14ac:dyDescent="0.25">
      <c r="A42"/>
      <c r="B42" t="s">
        <v>32</v>
      </c>
      <c r="C42"/>
      <c r="D42"/>
      <c r="E42"/>
      <c r="F42"/>
      <c r="G42"/>
      <c r="H42"/>
      <c r="I42"/>
      <c r="J42"/>
      <c r="L42">
        <v>35</v>
      </c>
      <c r="M42" s="11">
        <f t="shared" si="12"/>
        <v>27532661.593686577</v>
      </c>
      <c r="N42" s="11">
        <f t="shared" si="34"/>
        <v>1</v>
      </c>
      <c r="O42" s="11">
        <f t="shared" si="35"/>
        <v>5999668.6579873674</v>
      </c>
      <c r="P42" s="11">
        <f t="shared" si="36"/>
        <v>1707025.0188085677</v>
      </c>
      <c r="Q42" s="11">
        <f t="shared" si="37"/>
        <v>5.5E-2</v>
      </c>
      <c r="R42" s="11">
        <f t="shared" si="38"/>
        <v>329981.77618930518</v>
      </c>
      <c r="S42" s="11">
        <f t="shared" si="18"/>
        <v>326921.83118930517</v>
      </c>
      <c r="T42" s="1">
        <f t="shared" si="39"/>
        <v>70745.832446840737</v>
      </c>
      <c r="U42" s="1">
        <f t="shared" si="1"/>
        <v>256175.99874246444</v>
      </c>
      <c r="V42" s="11">
        <f t="shared" si="20"/>
        <v>7758225.855665083</v>
      </c>
      <c r="W42" s="11">
        <f t="shared" si="2"/>
        <v>29495862.611237608</v>
      </c>
      <c r="X42" s="11">
        <f t="shared" si="21"/>
        <v>1</v>
      </c>
      <c r="Y42" s="11">
        <f t="shared" si="40"/>
        <v>6119662.0311471149</v>
      </c>
      <c r="Z42" s="1">
        <f t="shared" si="23"/>
        <v>24857298.786719639</v>
      </c>
      <c r="AA42" s="1">
        <f t="shared" si="41"/>
        <v>6413183.0869736671</v>
      </c>
      <c r="AB42" s="1">
        <f t="shared" si="3"/>
        <v>7808370.8821774274</v>
      </c>
      <c r="AC42" s="1">
        <f t="shared" si="4"/>
        <v>35615525.642384723</v>
      </c>
      <c r="AD42" s="1">
        <f t="shared" si="5"/>
        <v>14221553.969151095</v>
      </c>
      <c r="AE42" s="1">
        <f t="shared" si="6"/>
        <v>21393971.673233628</v>
      </c>
      <c r="AF42" s="1">
        <f>SUM(T$7:$T42)+AA42+AB42</f>
        <v>15932300.659140572</v>
      </c>
      <c r="AG42">
        <v>35</v>
      </c>
      <c r="AH42" s="11">
        <f t="shared" si="25"/>
        <v>14185860.463038692</v>
      </c>
      <c r="AI42" s="11">
        <f t="shared" si="26"/>
        <v>1</v>
      </c>
      <c r="AJ42" s="11">
        <f t="shared" si="27"/>
        <v>5999668.6579873674</v>
      </c>
      <c r="AK42" s="11">
        <f t="shared" si="28"/>
        <v>879523.34870839887</v>
      </c>
      <c r="AL42" s="11">
        <f t="shared" si="29"/>
        <v>5.5E-2</v>
      </c>
      <c r="AM42" s="11">
        <f t="shared" si="30"/>
        <v>329981.77618930518</v>
      </c>
      <c r="AN42" s="11">
        <f t="shared" si="31"/>
        <v>1209505.1798977042</v>
      </c>
      <c r="AO42" s="1">
        <f t="shared" si="32"/>
        <v>434521.86476317351</v>
      </c>
      <c r="AP42" s="1">
        <f t="shared" si="7"/>
        <v>-104540.03357386834</v>
      </c>
      <c r="AQ42" s="11">
        <f>AH42+AK42+AP42</f>
        <v>14960843.778173223</v>
      </c>
      <c r="AR42" s="11">
        <f>AI42</f>
        <v>1</v>
      </c>
      <c r="AS42" s="11">
        <f>AJ42*(1+$C$15)</f>
        <v>6119662.0311471149</v>
      </c>
      <c r="AT42" s="11">
        <f t="shared" si="8"/>
        <v>3119662.0311471149</v>
      </c>
      <c r="AU42" s="11">
        <f t="shared" si="33"/>
        <v>1123078.3312129613</v>
      </c>
      <c r="AV42" s="1">
        <f t="shared" si="9"/>
        <v>21080506.809320338</v>
      </c>
      <c r="AW42" s="11">
        <f t="shared" si="10"/>
        <v>1123078.3312129613</v>
      </c>
      <c r="AX42" s="11">
        <f t="shared" si="11"/>
        <v>19957428.478107378</v>
      </c>
      <c r="AY42" s="11">
        <f>SUM($AO$7:AO42)+AU42</f>
        <v>8925427.9564353973</v>
      </c>
    </row>
    <row r="43" spans="1:51" s="22" customFormat="1" x14ac:dyDescent="0.25">
      <c r="A43"/>
      <c r="B43" t="s">
        <v>33</v>
      </c>
      <c r="C43"/>
      <c r="D43"/>
      <c r="E43"/>
      <c r="F43"/>
      <c r="G43"/>
      <c r="H43"/>
      <c r="I43"/>
      <c r="J43"/>
      <c r="L43">
        <v>36</v>
      </c>
      <c r="M43" s="11">
        <f t="shared" si="12"/>
        <v>29495862.611237608</v>
      </c>
      <c r="N43" s="11">
        <f t="shared" si="34"/>
        <v>1</v>
      </c>
      <c r="O43" s="11">
        <f t="shared" si="35"/>
        <v>6119662.0311471149</v>
      </c>
      <c r="P43" s="11">
        <f t="shared" si="36"/>
        <v>1828743.4818967318</v>
      </c>
      <c r="Q43" s="11">
        <f t="shared" si="37"/>
        <v>5.5E-2</v>
      </c>
      <c r="R43" s="11">
        <f t="shared" si="38"/>
        <v>336581.41171309131</v>
      </c>
      <c r="S43" s="11">
        <f t="shared" si="18"/>
        <v>333521.4667130913</v>
      </c>
      <c r="T43" s="1">
        <f t="shared" si="39"/>
        <v>72448.538411977555</v>
      </c>
      <c r="U43" s="1">
        <f t="shared" si="1"/>
        <v>261072.92830111374</v>
      </c>
      <c r="V43" s="11">
        <f t="shared" si="20"/>
        <v>8019298.7839661967</v>
      </c>
      <c r="W43" s="11">
        <f t="shared" si="2"/>
        <v>31585679.021435454</v>
      </c>
      <c r="X43" s="11">
        <f t="shared" si="21"/>
        <v>1</v>
      </c>
      <c r="Y43" s="11">
        <f t="shared" si="40"/>
        <v>6242055.2717700573</v>
      </c>
      <c r="Z43" s="1">
        <f t="shared" si="23"/>
        <v>26808435.509239312</v>
      </c>
      <c r="AA43" s="1">
        <f t="shared" si="41"/>
        <v>6916576.3613837417</v>
      </c>
      <c r="AB43" s="1">
        <f t="shared" si="3"/>
        <v>8338103.9588647485</v>
      </c>
      <c r="AC43" s="1">
        <f t="shared" si="4"/>
        <v>37827735.293205515</v>
      </c>
      <c r="AD43" s="1">
        <f t="shared" si="5"/>
        <v>15254680.32024849</v>
      </c>
      <c r="AE43" s="1">
        <f t="shared" si="6"/>
        <v>22573054.972957022</v>
      </c>
      <c r="AF43" s="1">
        <f>SUM(T$7:$T43)+AA43+AB43</f>
        <v>17037875.548649944</v>
      </c>
      <c r="AG43">
        <v>36</v>
      </c>
      <c r="AH43" s="11">
        <f t="shared" si="25"/>
        <v>14960843.778173223</v>
      </c>
      <c r="AI43" s="11">
        <f t="shared" si="26"/>
        <v>1</v>
      </c>
      <c r="AJ43" s="11">
        <f t="shared" si="27"/>
        <v>6119662.0311471149</v>
      </c>
      <c r="AK43" s="11">
        <f t="shared" si="28"/>
        <v>927572.31424673984</v>
      </c>
      <c r="AL43" s="11">
        <f t="shared" si="29"/>
        <v>5.5E-2</v>
      </c>
      <c r="AM43" s="11">
        <f t="shared" si="30"/>
        <v>336581.41171309131</v>
      </c>
      <c r="AN43" s="11">
        <f t="shared" si="31"/>
        <v>1264153.7809598311</v>
      </c>
      <c r="AO43" s="1">
        <f t="shared" si="32"/>
        <v>454195.36114553915</v>
      </c>
      <c r="AP43" s="1">
        <f t="shared" si="7"/>
        <v>-117613.89443244785</v>
      </c>
      <c r="AQ43" s="11">
        <f>AH43+AK43+AP43</f>
        <v>15770802.197987515</v>
      </c>
      <c r="AR43" s="11">
        <f>AI43</f>
        <v>1</v>
      </c>
      <c r="AS43" s="11">
        <f>AJ43*(1+$C$15)</f>
        <v>6242055.2717700573</v>
      </c>
      <c r="AT43" s="11">
        <f t="shared" si="8"/>
        <v>3242055.2717700573</v>
      </c>
      <c r="AU43" s="11">
        <f t="shared" si="33"/>
        <v>1167139.8978372205</v>
      </c>
      <c r="AV43" s="1">
        <f t="shared" si="9"/>
        <v>22012858.469757572</v>
      </c>
      <c r="AW43" s="11">
        <f t="shared" si="10"/>
        <v>1167139.8978372205</v>
      </c>
      <c r="AX43" s="11">
        <f t="shared" si="11"/>
        <v>20845718.57192035</v>
      </c>
      <c r="AY43" s="11">
        <f>SUM($AO$7:AO43)+AU43</f>
        <v>9423684.8842051961</v>
      </c>
    </row>
    <row r="44" spans="1:51" s="22" customFormat="1" x14ac:dyDescent="0.25">
      <c r="A44"/>
      <c r="B44" t="s">
        <v>15</v>
      </c>
      <c r="C44"/>
      <c r="D44"/>
      <c r="E44"/>
      <c r="F44"/>
      <c r="G44"/>
      <c r="H44"/>
      <c r="I44"/>
      <c r="J44"/>
      <c r="L44">
        <v>37</v>
      </c>
      <c r="M44" s="11">
        <f t="shared" si="12"/>
        <v>31585679.021435454</v>
      </c>
      <c r="N44" s="11">
        <f t="shared" si="34"/>
        <v>1</v>
      </c>
      <c r="O44" s="11">
        <f t="shared" si="35"/>
        <v>6242055.2717700573</v>
      </c>
      <c r="P44" s="11">
        <f t="shared" si="36"/>
        <v>1958312.0993289982</v>
      </c>
      <c r="Q44" s="11">
        <f t="shared" si="37"/>
        <v>5.5E-2</v>
      </c>
      <c r="R44" s="11">
        <f t="shared" si="38"/>
        <v>343313.03994735313</v>
      </c>
      <c r="S44" s="11">
        <f t="shared" si="18"/>
        <v>340253.09494735312</v>
      </c>
      <c r="T44" s="1">
        <f t="shared" si="39"/>
        <v>74185.298496417105</v>
      </c>
      <c r="U44" s="1">
        <f t="shared" si="1"/>
        <v>266067.796450936</v>
      </c>
      <c r="V44" s="11">
        <f t="shared" si="20"/>
        <v>8285366.5804171329</v>
      </c>
      <c r="W44" s="11">
        <f t="shared" si="2"/>
        <v>33810058.917215392</v>
      </c>
      <c r="X44" s="11">
        <f t="shared" si="21"/>
        <v>1</v>
      </c>
      <c r="Y44" s="11">
        <f t="shared" si="40"/>
        <v>6366896.3772054585</v>
      </c>
      <c r="Z44" s="1">
        <f t="shared" si="23"/>
        <v>28891588.714003716</v>
      </c>
      <c r="AA44" s="1">
        <f t="shared" si="41"/>
        <v>7454029.8882129593</v>
      </c>
      <c r="AB44" s="1">
        <f t="shared" si="3"/>
        <v>8899751.8759244476</v>
      </c>
      <c r="AC44" s="1">
        <f t="shared" si="4"/>
        <v>40176956.294420853</v>
      </c>
      <c r="AD44" s="1">
        <f t="shared" si="5"/>
        <v>16353781.764137406</v>
      </c>
      <c r="AE44" s="1">
        <f t="shared" si="6"/>
        <v>23823174.530283447</v>
      </c>
      <c r="AF44" s="1">
        <f>SUM(T$7:$T44)+AA44+AB44</f>
        <v>18211162.29103528</v>
      </c>
      <c r="AG44">
        <v>37</v>
      </c>
      <c r="AH44" s="11">
        <f t="shared" si="25"/>
        <v>15770802.197987515</v>
      </c>
      <c r="AI44" s="11">
        <f t="shared" si="26"/>
        <v>1</v>
      </c>
      <c r="AJ44" s="11">
        <f t="shared" si="27"/>
        <v>6242055.2717700573</v>
      </c>
      <c r="AK44" s="11">
        <f t="shared" si="28"/>
        <v>977789.73627522599</v>
      </c>
      <c r="AL44" s="11">
        <f t="shared" si="29"/>
        <v>5.5E-2</v>
      </c>
      <c r="AM44" s="11">
        <f t="shared" si="30"/>
        <v>343313.03994735313</v>
      </c>
      <c r="AN44" s="11">
        <f t="shared" si="31"/>
        <v>1321102.8312225791</v>
      </c>
      <c r="AO44" s="1">
        <f t="shared" si="32"/>
        <v>474697.01924012846</v>
      </c>
      <c r="AP44" s="1">
        <f t="shared" si="7"/>
        <v>-131383.92429277534</v>
      </c>
      <c r="AQ44" s="11">
        <f>AH44+AK44+AP44</f>
        <v>16617208.009969966</v>
      </c>
      <c r="AR44" s="11">
        <f>AI44</f>
        <v>1</v>
      </c>
      <c r="AS44" s="11">
        <f>AJ44*(1+$C$15)</f>
        <v>6366896.3772054585</v>
      </c>
      <c r="AT44" s="11">
        <f t="shared" si="8"/>
        <v>3366896.3772054585</v>
      </c>
      <c r="AU44" s="11">
        <f t="shared" si="33"/>
        <v>1212082.6957939649</v>
      </c>
      <c r="AV44" s="1">
        <f t="shared" si="9"/>
        <v>22984105.387175426</v>
      </c>
      <c r="AW44" s="11">
        <f t="shared" si="10"/>
        <v>1212082.6957939649</v>
      </c>
      <c r="AX44" s="11">
        <f t="shared" si="11"/>
        <v>21772022.691381462</v>
      </c>
      <c r="AY44" s="11">
        <f>SUM($AO$7:AO44)+AU44</f>
        <v>9943324.7014020681</v>
      </c>
    </row>
    <row r="45" spans="1:51" s="22" customFormat="1" x14ac:dyDescent="0.25">
      <c r="A45"/>
      <c r="B45"/>
      <c r="C45"/>
      <c r="D45"/>
      <c r="E45"/>
      <c r="F45"/>
      <c r="G45"/>
      <c r="H45"/>
      <c r="I45"/>
      <c r="J45"/>
      <c r="L45">
        <v>38</v>
      </c>
      <c r="M45" s="11">
        <f t="shared" si="12"/>
        <v>33810058.917215392</v>
      </c>
      <c r="N45" s="11">
        <f>X44</f>
        <v>1</v>
      </c>
      <c r="O45" s="11">
        <f>Y44</f>
        <v>6366896.3772054585</v>
      </c>
      <c r="P45" s="11">
        <f>M45*$C$11</f>
        <v>2096223.6528673542</v>
      </c>
      <c r="Q45" s="11">
        <f>N45*$C$12</f>
        <v>5.5E-2</v>
      </c>
      <c r="R45" s="11">
        <f>O45*$C$13</f>
        <v>350179.3007463002</v>
      </c>
      <c r="S45" s="11">
        <f t="shared" si="18"/>
        <v>347119.35574630019</v>
      </c>
      <c r="T45" s="1">
        <f>IF(S45&gt;$D$20, (S45-D$20)*$C$21+$C$20*$D$20, S45*$C$20)</f>
        <v>75956.793782545457</v>
      </c>
      <c r="U45" s="1">
        <f t="shared" si="1"/>
        <v>271162.56196375471</v>
      </c>
      <c r="V45" s="11">
        <f t="shared" si="20"/>
        <v>8556529.1423808876</v>
      </c>
      <c r="W45" s="11">
        <f t="shared" si="2"/>
        <v>36177445.132046498</v>
      </c>
      <c r="X45" s="11">
        <f t="shared" si="21"/>
        <v>1</v>
      </c>
      <c r="Y45" s="11">
        <f>O45*(1+$C$15)</f>
        <v>6494234.304749568</v>
      </c>
      <c r="Z45" s="1">
        <f t="shared" si="23"/>
        <v>31115150.294415183</v>
      </c>
      <c r="AA45" s="1">
        <f>IF((S45+Z45)&gt;$D$20,(S45+Z45-$D$20)*$C$21+$C$20*$D$20-T45,(S45+Z45)*$C$21-T45)</f>
        <v>8027708.7759591173</v>
      </c>
      <c r="AB45" s="1">
        <f t="shared" si="3"/>
        <v>9495275.9048594553</v>
      </c>
      <c r="AC45" s="1">
        <f t="shared" si="4"/>
        <v>42671680.436796069</v>
      </c>
      <c r="AD45" s="1">
        <f t="shared" si="5"/>
        <v>17522984.680818573</v>
      </c>
      <c r="AE45" s="1">
        <f t="shared" si="6"/>
        <v>25148695.755977497</v>
      </c>
      <c r="AF45" s="1">
        <f>SUM(T$7:$T45)+AA45+AB45</f>
        <v>19456322.00149899</v>
      </c>
      <c r="AG45">
        <v>38</v>
      </c>
      <c r="AH45" s="11">
        <f t="shared" si="25"/>
        <v>16617208.009969966</v>
      </c>
      <c r="AI45" s="11">
        <f t="shared" si="26"/>
        <v>1</v>
      </c>
      <c r="AJ45" s="11">
        <f t="shared" si="27"/>
        <v>6366896.3772054585</v>
      </c>
      <c r="AK45" s="11">
        <f t="shared" si="28"/>
        <v>1030266.896618138</v>
      </c>
      <c r="AL45" s="11">
        <f t="shared" si="29"/>
        <v>5.5E-2</v>
      </c>
      <c r="AM45" s="11">
        <f t="shared" si="30"/>
        <v>350179.3007463002</v>
      </c>
      <c r="AN45" s="11">
        <f t="shared" si="31"/>
        <v>1380446.2523644383</v>
      </c>
      <c r="AO45" s="1">
        <f t="shared" si="32"/>
        <v>496060.65085119777</v>
      </c>
      <c r="AP45" s="1">
        <f t="shared" si="7"/>
        <v>-145881.29510489758</v>
      </c>
      <c r="AQ45" s="11">
        <f>AH45+AK45+AP45</f>
        <v>17501593.611483205</v>
      </c>
      <c r="AR45" s="11">
        <f>AI45</f>
        <v>1</v>
      </c>
      <c r="AS45" s="11">
        <f>AJ45*(1+$C$15)</f>
        <v>6494234.304749568</v>
      </c>
      <c r="AT45" s="11">
        <f t="shared" si="8"/>
        <v>3494234.304749568</v>
      </c>
      <c r="AU45" s="11">
        <f t="shared" si="33"/>
        <v>1257924.3497098444</v>
      </c>
      <c r="AV45" s="1">
        <f t="shared" si="9"/>
        <v>23995828.916232772</v>
      </c>
      <c r="AW45" s="11">
        <f t="shared" si="10"/>
        <v>1257924.3497098444</v>
      </c>
      <c r="AX45" s="11">
        <f t="shared" si="11"/>
        <v>22737904.566522926</v>
      </c>
      <c r="AY45" s="11">
        <f>SUM($AO$7:AO45)+AU45</f>
        <v>10485227.006169146</v>
      </c>
    </row>
    <row r="46" spans="1:51" s="22" customFormat="1" x14ac:dyDescent="0.25">
      <c r="A46"/>
      <c r="B46"/>
      <c r="C46"/>
      <c r="D46"/>
      <c r="E46"/>
      <c r="F46"/>
      <c r="G46"/>
      <c r="H46"/>
      <c r="I46"/>
      <c r="J46"/>
      <c r="L46">
        <v>39</v>
      </c>
      <c r="M46" s="11">
        <f t="shared" si="12"/>
        <v>36177445.132046498</v>
      </c>
      <c r="N46" s="11">
        <f>X45</f>
        <v>1</v>
      </c>
      <c r="O46" s="11">
        <f>Y45</f>
        <v>6494234.304749568</v>
      </c>
      <c r="P46" s="11">
        <f>M46*$C$11</f>
        <v>2243001.5981868827</v>
      </c>
      <c r="Q46" s="11">
        <f>N46*$C$12</f>
        <v>5.5E-2</v>
      </c>
      <c r="R46" s="11">
        <f>O46*$C$13</f>
        <v>357182.88676122623</v>
      </c>
      <c r="S46" s="11">
        <f t="shared" si="18"/>
        <v>354122.94176122622</v>
      </c>
      <c r="T46" s="1">
        <f>IF(S46&gt;$D$20, (S46-D$20)*$C$21+$C$20*$D$20, S46*$C$20)</f>
        <v>77763.718974396368</v>
      </c>
      <c r="U46" s="1">
        <f t="shared" si="1"/>
        <v>276359.22278682987</v>
      </c>
      <c r="V46" s="11">
        <f t="shared" si="20"/>
        <v>8832888.3651677184</v>
      </c>
      <c r="W46" s="11">
        <f t="shared" si="2"/>
        <v>38696805.953020208</v>
      </c>
      <c r="X46" s="11">
        <f t="shared" si="21"/>
        <v>1</v>
      </c>
      <c r="Y46" s="11">
        <f>O46*(1+$C$15)</f>
        <v>6624118.9908445599</v>
      </c>
      <c r="Z46" s="1">
        <f t="shared" si="23"/>
        <v>33488036.578697048</v>
      </c>
      <c r="AA46" s="1">
        <f>IF((S46+Z46)&gt;$D$20,(S46+Z46-$D$20)*$C$21+$C$20*$D$20-T46,(S46+Z46)*$C$21-T46)</f>
        <v>8639913.4373038374</v>
      </c>
      <c r="AB46" s="1">
        <f t="shared" si="3"/>
        <v>10126758.567033891</v>
      </c>
      <c r="AC46" s="1">
        <f t="shared" si="4"/>
        <v>45320925.94386477</v>
      </c>
      <c r="AD46" s="1">
        <f t="shared" si="5"/>
        <v>18766672.004337728</v>
      </c>
      <c r="AE46" s="1">
        <f t="shared" si="6"/>
        <v>26554253.939527042</v>
      </c>
      <c r="AF46" s="1">
        <f>SUM(T$7:$T46)+AA46+AB46</f>
        <v>20777773.043992542</v>
      </c>
      <c r="AG46">
        <v>39</v>
      </c>
      <c r="AH46" s="11">
        <f t="shared" si="25"/>
        <v>17501593.611483205</v>
      </c>
      <c r="AI46" s="11">
        <f t="shared" si="26"/>
        <v>1</v>
      </c>
      <c r="AJ46" s="11">
        <f t="shared" si="27"/>
        <v>6494234.304749568</v>
      </c>
      <c r="AK46" s="11">
        <f t="shared" si="28"/>
        <v>1085098.8039119588</v>
      </c>
      <c r="AL46" s="11">
        <f t="shared" si="29"/>
        <v>5.5E-2</v>
      </c>
      <c r="AM46" s="11">
        <f t="shared" si="30"/>
        <v>357182.88676122623</v>
      </c>
      <c r="AN46" s="11">
        <f t="shared" si="31"/>
        <v>1442281.745673185</v>
      </c>
      <c r="AO46" s="1">
        <f t="shared" si="32"/>
        <v>518321.42844234657</v>
      </c>
      <c r="AP46" s="1">
        <f t="shared" si="7"/>
        <v>-161138.48668112035</v>
      </c>
      <c r="AQ46" s="11">
        <f>AH46+AK46+AP46</f>
        <v>18425553.928714044</v>
      </c>
      <c r="AR46" s="11">
        <f>AI46</f>
        <v>1</v>
      </c>
      <c r="AS46" s="11">
        <f>AJ46*(1+$C$15)</f>
        <v>6624118.9908445599</v>
      </c>
      <c r="AT46" s="11">
        <f t="shared" si="8"/>
        <v>3624118.9908445599</v>
      </c>
      <c r="AU46" s="11">
        <f t="shared" si="33"/>
        <v>1304682.8367040416</v>
      </c>
      <c r="AV46" s="1">
        <f t="shared" si="9"/>
        <v>25049673.919558603</v>
      </c>
      <c r="AW46" s="11">
        <f t="shared" si="10"/>
        <v>1304682.8367040416</v>
      </c>
      <c r="AX46" s="11">
        <f t="shared" si="11"/>
        <v>23744991.082854562</v>
      </c>
      <c r="AY46" s="11">
        <f>SUM($AO$7:AO46)+AU46</f>
        <v>11050306.921605689</v>
      </c>
    </row>
    <row r="47" spans="1:51" s="22" customFormat="1" x14ac:dyDescent="0.25">
      <c r="A47"/>
      <c r="B47"/>
      <c r="C47"/>
      <c r="D47"/>
      <c r="E47"/>
      <c r="F47"/>
      <c r="G47"/>
      <c r="H47"/>
      <c r="I47"/>
      <c r="J47"/>
    </row>
    <row r="48" spans="1:51" x14ac:dyDescent="0.25">
      <c r="U48" s="11"/>
      <c r="W48" s="11"/>
    </row>
    <row r="49" spans="18:24" x14ac:dyDescent="0.25">
      <c r="W49" s="11"/>
    </row>
    <row r="50" spans="18:24" x14ac:dyDescent="0.25">
      <c r="R50" s="11"/>
      <c r="W50" s="11"/>
    </row>
    <row r="51" spans="18:24" x14ac:dyDescent="0.25">
      <c r="R51" s="11"/>
      <c r="W51" s="11"/>
      <c r="X51" s="11"/>
    </row>
    <row r="52" spans="18:24" x14ac:dyDescent="0.25">
      <c r="R52" s="11"/>
      <c r="W52" s="11"/>
      <c r="X52" s="11"/>
    </row>
    <row r="53" spans="18:24" x14ac:dyDescent="0.25">
      <c r="X53" s="11"/>
    </row>
    <row r="54" spans="18:24" x14ac:dyDescent="0.25">
      <c r="W54" s="11"/>
      <c r="X54" s="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70C-DA9C-42D7-9573-5337DEB00608}">
  <dimension ref="A1:A20"/>
  <sheetViews>
    <sheetView workbookViewId="0">
      <selection activeCell="H18" sqref="H18"/>
    </sheetView>
  </sheetViews>
  <sheetFormatPr defaultRowHeight="15" x14ac:dyDescent="0.25"/>
  <cols>
    <col min="1" max="1" width="28.5703125" customWidth="1"/>
  </cols>
  <sheetData>
    <row r="1" spans="1:1" x14ac:dyDescent="0.25">
      <c r="A1" s="40" t="s">
        <v>68</v>
      </c>
    </row>
    <row r="2" spans="1:1" x14ac:dyDescent="0.25">
      <c r="A2" s="40" t="s">
        <v>69</v>
      </c>
    </row>
    <row r="3" spans="1:1" x14ac:dyDescent="0.25">
      <c r="A3" s="40" t="s">
        <v>70</v>
      </c>
    </row>
    <row r="4" spans="1:1" x14ac:dyDescent="0.25">
      <c r="A4" s="40" t="s">
        <v>74</v>
      </c>
    </row>
    <row r="5" spans="1:1" x14ac:dyDescent="0.25">
      <c r="A5" s="40" t="s">
        <v>75</v>
      </c>
    </row>
    <row r="6" spans="1:1" x14ac:dyDescent="0.25">
      <c r="A6" s="40" t="s">
        <v>76</v>
      </c>
    </row>
    <row r="7" spans="1:1" x14ac:dyDescent="0.25">
      <c r="A7" s="40" t="s">
        <v>14</v>
      </c>
    </row>
    <row r="8" spans="1:1" x14ac:dyDescent="0.25">
      <c r="A8" s="40" t="s">
        <v>77</v>
      </c>
    </row>
    <row r="9" spans="1:1" x14ac:dyDescent="0.25">
      <c r="A9" s="40" t="s">
        <v>40</v>
      </c>
    </row>
    <row r="10" spans="1:1" x14ac:dyDescent="0.25">
      <c r="A10" s="40" t="s">
        <v>71</v>
      </c>
    </row>
    <row r="11" spans="1:1" x14ac:dyDescent="0.25">
      <c r="A11" s="40" t="s">
        <v>79</v>
      </c>
    </row>
    <row r="12" spans="1:1" x14ac:dyDescent="0.25">
      <c r="A12" s="40" t="s">
        <v>80</v>
      </c>
    </row>
    <row r="13" spans="1:1" x14ac:dyDescent="0.25">
      <c r="A13" s="40" t="s">
        <v>81</v>
      </c>
    </row>
    <row r="14" spans="1:1" x14ac:dyDescent="0.25">
      <c r="A14" s="40" t="s">
        <v>72</v>
      </c>
    </row>
    <row r="15" spans="1:1" x14ac:dyDescent="0.25">
      <c r="A15" s="40" t="s">
        <v>78</v>
      </c>
    </row>
    <row r="16" spans="1:1" x14ac:dyDescent="0.25">
      <c r="A16" s="40" t="s">
        <v>82</v>
      </c>
    </row>
    <row r="17" spans="1:1" x14ac:dyDescent="0.25">
      <c r="A17" s="40" t="s">
        <v>73</v>
      </c>
    </row>
    <row r="18" spans="1:1" x14ac:dyDescent="0.25">
      <c r="A18" s="40" t="s">
        <v>57</v>
      </c>
    </row>
    <row r="19" spans="1:1" x14ac:dyDescent="0.25">
      <c r="A19" s="40" t="s">
        <v>58</v>
      </c>
    </row>
    <row r="20" spans="1:1" x14ac:dyDescent="0.25">
      <c r="A20" s="40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Vanderlinde, Arjan (GE Aerospace)</dc:creator>
  <cp:lastModifiedBy>Vanderlinde, Arjan (GE Aerospace)</cp:lastModifiedBy>
  <dcterms:created xsi:type="dcterms:W3CDTF">2024-10-25T12:30:48Z</dcterms:created>
  <dcterms:modified xsi:type="dcterms:W3CDTF">2024-10-28T20:05:26Z</dcterms:modified>
</cp:coreProperties>
</file>