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6006369\Documents\"/>
    </mc:Choice>
  </mc:AlternateContent>
  <xr:revisionPtr revIDLastSave="0" documentId="13_ncr:1_{474A2298-0374-4427-9097-B7F4CF9DF75F}" xr6:coauthVersionLast="47" xr6:coauthVersionMax="47" xr10:uidLastSave="{00000000-0000-0000-0000-000000000000}"/>
  <bookViews>
    <workbookView xWindow="-120" yWindow="-120" windowWidth="29040" windowHeight="17790" xr2:uid="{B7699506-E413-4994-A7FE-530F6240A7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AJ7" i="1"/>
  <c r="AM7" i="1" s="1"/>
  <c r="AI7" i="1"/>
  <c r="AL7" i="1" s="1"/>
  <c r="AH7" i="1"/>
  <c r="AK7" i="1" s="1"/>
  <c r="O7" i="1"/>
  <c r="R7" i="1" s="1"/>
  <c r="N7" i="1"/>
  <c r="X7" i="1" s="1"/>
  <c r="N8" i="1" s="1"/>
  <c r="Q8" i="1" s="1"/>
  <c r="M7" i="1"/>
  <c r="AN7" i="1" l="1"/>
  <c r="AS7" i="1"/>
  <c r="AI8" i="1" s="1"/>
  <c r="AL8" i="1" s="1"/>
  <c r="AT7" i="1"/>
  <c r="X8" i="1"/>
  <c r="N9" i="1" s="1"/>
  <c r="P7" i="1"/>
  <c r="Q7" i="1"/>
  <c r="Y7" i="1"/>
  <c r="AJ8" i="1" l="1"/>
  <c r="AM8" i="1" s="1"/>
  <c r="AU7" i="1"/>
  <c r="AV7" i="1" s="1"/>
  <c r="AS8" i="1"/>
  <c r="AI9" i="1" s="1"/>
  <c r="AL9" i="1" s="1"/>
  <c r="AO7" i="1"/>
  <c r="AP7" i="1" s="1"/>
  <c r="Q9" i="1"/>
  <c r="X9" i="1"/>
  <c r="N10" i="1" s="1"/>
  <c r="O8" i="1"/>
  <c r="S7" i="1"/>
  <c r="AQ7" i="1" l="1"/>
  <c r="AR7" i="1"/>
  <c r="AS9" i="1"/>
  <c r="AI10" i="1" s="1"/>
  <c r="AL10" i="1" s="1"/>
  <c r="T7" i="1"/>
  <c r="AT8" i="1"/>
  <c r="AU8" i="1" s="1"/>
  <c r="AV8" i="1" s="1"/>
  <c r="AZ7" i="1"/>
  <c r="AX7" i="1"/>
  <c r="Y8" i="1"/>
  <c r="O9" i="1" s="1"/>
  <c r="R9" i="1" s="1"/>
  <c r="S9" i="1" s="1"/>
  <c r="Q10" i="1"/>
  <c r="X10" i="1"/>
  <c r="N11" i="1" s="1"/>
  <c r="R8" i="1"/>
  <c r="AS10" i="1" l="1"/>
  <c r="AI11" i="1" s="1"/>
  <c r="AL11" i="1" s="1"/>
  <c r="AW7" i="1"/>
  <c r="AY7" i="1" s="1"/>
  <c r="AH8" i="1"/>
  <c r="U7" i="1"/>
  <c r="W7" i="1" s="1"/>
  <c r="T9" i="1"/>
  <c r="U9" i="1" s="1"/>
  <c r="AJ9" i="1"/>
  <c r="AT9" i="1" s="1"/>
  <c r="AU9" i="1" s="1"/>
  <c r="AX8" i="1"/>
  <c r="Y9" i="1"/>
  <c r="O10" i="1" s="1"/>
  <c r="Y10" i="1" s="1"/>
  <c r="O11" i="1" s="1"/>
  <c r="S8" i="1"/>
  <c r="X11" i="1"/>
  <c r="N12" i="1" s="1"/>
  <c r="Q11" i="1"/>
  <c r="AS11" i="1" l="1"/>
  <c r="AI12" i="1" s="1"/>
  <c r="AS12" i="1" s="1"/>
  <c r="AI13" i="1" s="1"/>
  <c r="AK8" i="1"/>
  <c r="AN8" i="1" s="1"/>
  <c r="AO8" i="1" s="1"/>
  <c r="M8" i="1"/>
  <c r="P8" i="1" s="1"/>
  <c r="AC7" i="1"/>
  <c r="AM9" i="1"/>
  <c r="V7" i="1"/>
  <c r="T8" i="1"/>
  <c r="R10" i="1"/>
  <c r="S10" i="1" s="1"/>
  <c r="AJ10" i="1"/>
  <c r="AV9" i="1"/>
  <c r="R11" i="1"/>
  <c r="S11" i="1" s="1"/>
  <c r="Y11" i="1"/>
  <c r="O12" i="1" s="1"/>
  <c r="X12" i="1"/>
  <c r="N13" i="1" s="1"/>
  <c r="Q12" i="1"/>
  <c r="AL12" i="1" l="1"/>
  <c r="AZ8" i="1"/>
  <c r="AP8" i="1"/>
  <c r="AQ8" i="1" s="1"/>
  <c r="U8" i="1"/>
  <c r="W8" i="1" s="1"/>
  <c r="Z7" i="1"/>
  <c r="AA7" i="1" s="1"/>
  <c r="T10" i="1"/>
  <c r="U10" i="1" s="1"/>
  <c r="T11" i="1"/>
  <c r="U11" i="1" s="1"/>
  <c r="AX9" i="1"/>
  <c r="AM10" i="1"/>
  <c r="AT10" i="1"/>
  <c r="AU10" i="1" s="1"/>
  <c r="AL13" i="1"/>
  <c r="AS13" i="1"/>
  <c r="AI14" i="1" s="1"/>
  <c r="Q13" i="1"/>
  <c r="X13" i="1"/>
  <c r="N14" i="1" s="1"/>
  <c r="Y12" i="1"/>
  <c r="O13" i="1" s="1"/>
  <c r="R12" i="1"/>
  <c r="S12" i="1" s="1"/>
  <c r="V8" i="1" l="1"/>
  <c r="V9" i="1" s="1"/>
  <c r="V10" i="1" s="1"/>
  <c r="V11" i="1" s="1"/>
  <c r="AR8" i="1"/>
  <c r="AH9" i="1" s="1"/>
  <c r="AK9" i="1" s="1"/>
  <c r="AN9" i="1" s="1"/>
  <c r="AO9" i="1" s="1"/>
  <c r="AC8" i="1"/>
  <c r="M9" i="1"/>
  <c r="AB7" i="1"/>
  <c r="AF7" i="1" s="1"/>
  <c r="T12" i="1"/>
  <c r="AL14" i="1"/>
  <c r="AS14" i="1"/>
  <c r="AI15" i="1" s="1"/>
  <c r="AV10" i="1"/>
  <c r="AJ11" i="1"/>
  <c r="Q14" i="1"/>
  <c r="X14" i="1"/>
  <c r="N15" i="1" s="1"/>
  <c r="Y13" i="1"/>
  <c r="O14" i="1" s="1"/>
  <c r="R13" i="1"/>
  <c r="S13" i="1" s="1"/>
  <c r="Z8" i="1" l="1"/>
  <c r="AA8" i="1" s="1"/>
  <c r="AW8" i="1"/>
  <c r="AY8" i="1" s="1"/>
  <c r="AD7" i="1"/>
  <c r="AE7" i="1" s="1"/>
  <c r="AP9" i="1"/>
  <c r="AQ9" i="1" s="1"/>
  <c r="AZ9" i="1"/>
  <c r="AB8" i="1"/>
  <c r="AD8" i="1" s="1"/>
  <c r="AE8" i="1" s="1"/>
  <c r="P9" i="1"/>
  <c r="U12" i="1"/>
  <c r="V12" i="1" s="1"/>
  <c r="T13" i="1"/>
  <c r="U13" i="1" s="1"/>
  <c r="AX10" i="1"/>
  <c r="AM11" i="1"/>
  <c r="AT11" i="1"/>
  <c r="AU11" i="1" s="1"/>
  <c r="AL15" i="1"/>
  <c r="AS15" i="1"/>
  <c r="AI16" i="1" s="1"/>
  <c r="X15" i="1"/>
  <c r="N16" i="1" s="1"/>
  <c r="Q15" i="1"/>
  <c r="Y14" i="1"/>
  <c r="O15" i="1" s="1"/>
  <c r="R14" i="1"/>
  <c r="S14" i="1" s="1"/>
  <c r="AR9" i="1" l="1"/>
  <c r="V13" i="1"/>
  <c r="AH10" i="1"/>
  <c r="AK10" i="1" s="1"/>
  <c r="AW9" i="1"/>
  <c r="AY9" i="1" s="1"/>
  <c r="AF8" i="1"/>
  <c r="W9" i="1"/>
  <c r="T14" i="1"/>
  <c r="U14" i="1" s="1"/>
  <c r="AS16" i="1"/>
  <c r="AI17" i="1" s="1"/>
  <c r="AL16" i="1"/>
  <c r="AJ12" i="1"/>
  <c r="AV11" i="1"/>
  <c r="Y15" i="1"/>
  <c r="O16" i="1" s="1"/>
  <c r="R15" i="1"/>
  <c r="S15" i="1" s="1"/>
  <c r="X16" i="1"/>
  <c r="N17" i="1" s="1"/>
  <c r="Q16" i="1"/>
  <c r="V14" i="1" l="1"/>
  <c r="AN10" i="1"/>
  <c r="AO10" i="1" s="1"/>
  <c r="Z9" i="1"/>
  <c r="AA9" i="1" s="1"/>
  <c r="AC9" i="1"/>
  <c r="M10" i="1"/>
  <c r="T15" i="1"/>
  <c r="U15" i="1" s="1"/>
  <c r="V15" i="1" s="1"/>
  <c r="AX11" i="1"/>
  <c r="AT12" i="1"/>
  <c r="AU12" i="1" s="1"/>
  <c r="AM12" i="1"/>
  <c r="AS17" i="1"/>
  <c r="AI18" i="1" s="1"/>
  <c r="AL17" i="1"/>
  <c r="Q17" i="1"/>
  <c r="X17" i="1"/>
  <c r="N18" i="1" s="1"/>
  <c r="Y16" i="1"/>
  <c r="O17" i="1" s="1"/>
  <c r="R16" i="1"/>
  <c r="S16" i="1" s="1"/>
  <c r="AP10" i="1" l="1"/>
  <c r="AZ10" i="1"/>
  <c r="AB9" i="1"/>
  <c r="AF9" i="1" s="1"/>
  <c r="P10" i="1"/>
  <c r="W10" i="1" s="1"/>
  <c r="T16" i="1"/>
  <c r="AL18" i="1"/>
  <c r="AS18" i="1"/>
  <c r="AI19" i="1" s="1"/>
  <c r="AV12" i="1"/>
  <c r="AJ13" i="1"/>
  <c r="Y17" i="1"/>
  <c r="O18" i="1" s="1"/>
  <c r="R17" i="1"/>
  <c r="S17" i="1" s="1"/>
  <c r="Q18" i="1"/>
  <c r="X18" i="1"/>
  <c r="N19" i="1" s="1"/>
  <c r="AQ10" i="1" l="1"/>
  <c r="AR10" i="1"/>
  <c r="U16" i="1"/>
  <c r="V16" i="1" s="1"/>
  <c r="AD9" i="1"/>
  <c r="AE9" i="1" s="1"/>
  <c r="M11" i="1"/>
  <c r="AC10" i="1"/>
  <c r="Z10" i="1"/>
  <c r="AA10" i="1" s="1"/>
  <c r="P11" i="1"/>
  <c r="T17" i="1"/>
  <c r="AX12" i="1"/>
  <c r="AT13" i="1"/>
  <c r="AU13" i="1" s="1"/>
  <c r="AM13" i="1"/>
  <c r="AL19" i="1"/>
  <c r="AS19" i="1"/>
  <c r="AI20" i="1" s="1"/>
  <c r="Q19" i="1"/>
  <c r="X19" i="1"/>
  <c r="N20" i="1" s="1"/>
  <c r="Y18" i="1"/>
  <c r="O19" i="1" s="1"/>
  <c r="R18" i="1"/>
  <c r="S18" i="1" s="1"/>
  <c r="AH11" i="1" l="1"/>
  <c r="AW10" i="1"/>
  <c r="AY10" i="1" s="1"/>
  <c r="AB10" i="1"/>
  <c r="AF10" i="1" s="1"/>
  <c r="U17" i="1"/>
  <c r="V17" i="1" s="1"/>
  <c r="W11" i="1"/>
  <c r="T18" i="1"/>
  <c r="U18" i="1" s="1"/>
  <c r="AL20" i="1"/>
  <c r="AS20" i="1"/>
  <c r="AI21" i="1" s="1"/>
  <c r="AJ14" i="1"/>
  <c r="AV13" i="1"/>
  <c r="R19" i="1"/>
  <c r="S19" i="1" s="1"/>
  <c r="Y19" i="1"/>
  <c r="O20" i="1" s="1"/>
  <c r="X20" i="1"/>
  <c r="N21" i="1" s="1"/>
  <c r="Q20" i="1"/>
  <c r="AK11" i="1" l="1"/>
  <c r="AN11" i="1" s="1"/>
  <c r="AO11" i="1" s="1"/>
  <c r="M12" i="1"/>
  <c r="AC11" i="1"/>
  <c r="Z11" i="1"/>
  <c r="V18" i="1"/>
  <c r="AD10" i="1"/>
  <c r="AE10" i="1" s="1"/>
  <c r="P12" i="1"/>
  <c r="AA11" i="1"/>
  <c r="AB11" i="1" s="1"/>
  <c r="AF11" i="1" s="1"/>
  <c r="T19" i="1"/>
  <c r="U19" i="1" s="1"/>
  <c r="AX13" i="1"/>
  <c r="AT14" i="1"/>
  <c r="AU14" i="1" s="1"/>
  <c r="AM14" i="1"/>
  <c r="AS21" i="1"/>
  <c r="AI22" i="1" s="1"/>
  <c r="AL21" i="1"/>
  <c r="Q21" i="1"/>
  <c r="X21" i="1"/>
  <c r="N22" i="1" s="1"/>
  <c r="R20" i="1"/>
  <c r="S20" i="1" s="1"/>
  <c r="Y20" i="1"/>
  <c r="O21" i="1" s="1"/>
  <c r="AP11" i="1" l="1"/>
  <c r="AQ11" i="1" s="1"/>
  <c r="AZ11" i="1"/>
  <c r="AD11" i="1"/>
  <c r="AE11" i="1" s="1"/>
  <c r="V19" i="1"/>
  <c r="W12" i="1"/>
  <c r="T20" i="1"/>
  <c r="AS22" i="1"/>
  <c r="AI23" i="1" s="1"/>
  <c r="AL22" i="1"/>
  <c r="AJ15" i="1"/>
  <c r="AV14" i="1"/>
  <c r="Y21" i="1"/>
  <c r="O22" i="1" s="1"/>
  <c r="R21" i="1"/>
  <c r="S21" i="1" s="1"/>
  <c r="X22" i="1"/>
  <c r="N23" i="1" s="1"/>
  <c r="Q22" i="1"/>
  <c r="AR11" i="1" l="1"/>
  <c r="U20" i="1"/>
  <c r="V20" i="1" s="1"/>
  <c r="AC12" i="1"/>
  <c r="Z12" i="1"/>
  <c r="AA12" i="1" s="1"/>
  <c r="AB12" i="1" s="1"/>
  <c r="M13" i="1"/>
  <c r="T21" i="1"/>
  <c r="AX14" i="1"/>
  <c r="AT15" i="1"/>
  <c r="AU15" i="1" s="1"/>
  <c r="AM15" i="1"/>
  <c r="AL23" i="1"/>
  <c r="AS23" i="1"/>
  <c r="AI24" i="1" s="1"/>
  <c r="X23" i="1"/>
  <c r="N24" i="1" s="1"/>
  <c r="Q23" i="1"/>
  <c r="Y22" i="1"/>
  <c r="O23" i="1" s="1"/>
  <c r="R22" i="1"/>
  <c r="S22" i="1" s="1"/>
  <c r="AH12" i="1" l="1"/>
  <c r="AW11" i="1"/>
  <c r="AY11" i="1" s="1"/>
  <c r="U21" i="1"/>
  <c r="V21" i="1" s="1"/>
  <c r="AD12" i="1"/>
  <c r="AE12" i="1" s="1"/>
  <c r="AF12" i="1"/>
  <c r="P13" i="1"/>
  <c r="W13" i="1" s="1"/>
  <c r="T22" i="1"/>
  <c r="U22" i="1" s="1"/>
  <c r="AS24" i="1"/>
  <c r="AI25" i="1" s="1"/>
  <c r="AL24" i="1"/>
  <c r="AJ16" i="1"/>
  <c r="AV15" i="1"/>
  <c r="R23" i="1"/>
  <c r="S23" i="1" s="1"/>
  <c r="Y23" i="1"/>
  <c r="O24" i="1" s="1"/>
  <c r="X24" i="1"/>
  <c r="N25" i="1" s="1"/>
  <c r="Q24" i="1"/>
  <c r="AK12" i="1" l="1"/>
  <c r="AN12" i="1" s="1"/>
  <c r="AO12" i="1" s="1"/>
  <c r="V22" i="1"/>
  <c r="AC13" i="1"/>
  <c r="Z13" i="1"/>
  <c r="AA13" i="1" s="1"/>
  <c r="AB13" i="1" s="1"/>
  <c r="M14" i="1"/>
  <c r="T23" i="1"/>
  <c r="U23" i="1" s="1"/>
  <c r="AX15" i="1"/>
  <c r="AT16" i="1"/>
  <c r="AU16" i="1" s="1"/>
  <c r="AM16" i="1"/>
  <c r="AS25" i="1"/>
  <c r="AI26" i="1" s="1"/>
  <c r="AL25" i="1"/>
  <c r="Y24" i="1"/>
  <c r="O25" i="1" s="1"/>
  <c r="R24" i="1"/>
  <c r="S24" i="1" s="1"/>
  <c r="Q25" i="1"/>
  <c r="X25" i="1"/>
  <c r="N26" i="1" s="1"/>
  <c r="AP12" i="1" l="1"/>
  <c r="AZ12" i="1"/>
  <c r="AD13" i="1"/>
  <c r="AE13" i="1" s="1"/>
  <c r="AF13" i="1"/>
  <c r="V23" i="1"/>
  <c r="P14" i="1"/>
  <c r="W14" i="1" s="1"/>
  <c r="T24" i="1"/>
  <c r="AS26" i="1"/>
  <c r="AI27" i="1" s="1"/>
  <c r="AL26" i="1"/>
  <c r="AV16" i="1"/>
  <c r="AJ17" i="1"/>
  <c r="X26" i="1"/>
  <c r="N27" i="1" s="1"/>
  <c r="Q26" i="1"/>
  <c r="R25" i="1"/>
  <c r="S25" i="1" s="1"/>
  <c r="Y25" i="1"/>
  <c r="O26" i="1" s="1"/>
  <c r="AQ12" i="1" l="1"/>
  <c r="AR12" i="1"/>
  <c r="U24" i="1"/>
  <c r="V24" i="1"/>
  <c r="Z14" i="1"/>
  <c r="AC14" i="1"/>
  <c r="M15" i="1"/>
  <c r="AA14" i="1"/>
  <c r="AB14" i="1" s="1"/>
  <c r="AD14" i="1" s="1"/>
  <c r="AE14" i="1" s="1"/>
  <c r="T25" i="1"/>
  <c r="AX16" i="1"/>
  <c r="AT17" i="1"/>
  <c r="AU17" i="1" s="1"/>
  <c r="AM17" i="1"/>
  <c r="AS27" i="1"/>
  <c r="AI28" i="1" s="1"/>
  <c r="AL27" i="1"/>
  <c r="R26" i="1"/>
  <c r="S26" i="1" s="1"/>
  <c r="Y26" i="1"/>
  <c r="O27" i="1" s="1"/>
  <c r="Q27" i="1"/>
  <c r="X27" i="1"/>
  <c r="N28" i="1" s="1"/>
  <c r="AH13" i="1" l="1"/>
  <c r="AW12" i="1"/>
  <c r="AY12" i="1" s="1"/>
  <c r="AF14" i="1"/>
  <c r="U25" i="1"/>
  <c r="V25" i="1" s="1"/>
  <c r="P15" i="1"/>
  <c r="W15" i="1" s="1"/>
  <c r="T26" i="1"/>
  <c r="U26" i="1" s="1"/>
  <c r="AS28" i="1"/>
  <c r="AI29" i="1" s="1"/>
  <c r="AL28" i="1"/>
  <c r="AV17" i="1"/>
  <c r="AJ18" i="1"/>
  <c r="Q28" i="1"/>
  <c r="X28" i="1"/>
  <c r="N29" i="1" s="1"/>
  <c r="R27" i="1"/>
  <c r="S27" i="1" s="1"/>
  <c r="Y27" i="1"/>
  <c r="O28" i="1" s="1"/>
  <c r="AK13" i="1" l="1"/>
  <c r="AN13" i="1" s="1"/>
  <c r="AO13" i="1" s="1"/>
  <c r="V26" i="1"/>
  <c r="Z15" i="1"/>
  <c r="AA15" i="1" s="1"/>
  <c r="AC15" i="1"/>
  <c r="M16" i="1"/>
  <c r="T27" i="1"/>
  <c r="U27" i="1" s="1"/>
  <c r="AX17" i="1"/>
  <c r="AM18" i="1"/>
  <c r="AT18" i="1"/>
  <c r="AU18" i="1" s="1"/>
  <c r="AS29" i="1"/>
  <c r="AI30" i="1" s="1"/>
  <c r="AL29" i="1"/>
  <c r="R28" i="1"/>
  <c r="S28" i="1" s="1"/>
  <c r="Y28" i="1"/>
  <c r="O29" i="1" s="1"/>
  <c r="Q29" i="1"/>
  <c r="X29" i="1"/>
  <c r="N30" i="1" s="1"/>
  <c r="AP13" i="1" l="1"/>
  <c r="AQ13" i="1" s="1"/>
  <c r="AZ13" i="1"/>
  <c r="AB15" i="1"/>
  <c r="AF15" i="1" s="1"/>
  <c r="V27" i="1"/>
  <c r="P16" i="1"/>
  <c r="W16" i="1" s="1"/>
  <c r="AS30" i="1"/>
  <c r="AI31" i="1" s="1"/>
  <c r="AL30" i="1"/>
  <c r="AJ19" i="1"/>
  <c r="AV18" i="1"/>
  <c r="T28" i="1"/>
  <c r="Q30" i="1"/>
  <c r="X30" i="1"/>
  <c r="N31" i="1" s="1"/>
  <c r="Y29" i="1"/>
  <c r="O30" i="1" s="1"/>
  <c r="R29" i="1"/>
  <c r="S29" i="1" s="1"/>
  <c r="AR13" i="1" l="1"/>
  <c r="Z16" i="1"/>
  <c r="AA16" i="1" s="1"/>
  <c r="AC16" i="1"/>
  <c r="AD15" i="1"/>
  <c r="AE15" i="1" s="1"/>
  <c r="M17" i="1"/>
  <c r="U28" i="1"/>
  <c r="V28" i="1" s="1"/>
  <c r="AX18" i="1"/>
  <c r="AT19" i="1"/>
  <c r="AU19" i="1" s="1"/>
  <c r="AM19" i="1"/>
  <c r="AL31" i="1"/>
  <c r="AS31" i="1"/>
  <c r="AI32" i="1" s="1"/>
  <c r="T29" i="1"/>
  <c r="R30" i="1"/>
  <c r="S30" i="1" s="1"/>
  <c r="Y30" i="1"/>
  <c r="O31" i="1" s="1"/>
  <c r="X31" i="1"/>
  <c r="N32" i="1" s="1"/>
  <c r="Q31" i="1"/>
  <c r="AH14" i="1" l="1"/>
  <c r="AW13" i="1"/>
  <c r="AY13" i="1" s="1"/>
  <c r="AB16" i="1"/>
  <c r="AD16" i="1" s="1"/>
  <c r="AE16" i="1" s="1"/>
  <c r="P17" i="1"/>
  <c r="W17" i="1" s="1"/>
  <c r="U29" i="1"/>
  <c r="V29" i="1" s="1"/>
  <c r="AL32" i="1"/>
  <c r="AS32" i="1"/>
  <c r="AI33" i="1" s="1"/>
  <c r="AJ20" i="1"/>
  <c r="AV19" i="1"/>
  <c r="T30" i="1"/>
  <c r="Q32" i="1"/>
  <c r="X32" i="1"/>
  <c r="N33" i="1" s="1"/>
  <c r="R31" i="1"/>
  <c r="S31" i="1" s="1"/>
  <c r="Y31" i="1"/>
  <c r="O32" i="1" s="1"/>
  <c r="AK14" i="1" l="1"/>
  <c r="AN14" i="1" s="1"/>
  <c r="AO14" i="1" s="1"/>
  <c r="AF16" i="1"/>
  <c r="Z17" i="1"/>
  <c r="AA17" i="1" s="1"/>
  <c r="AC17" i="1"/>
  <c r="M18" i="1"/>
  <c r="U30" i="1"/>
  <c r="V30" i="1" s="1"/>
  <c r="AX19" i="1"/>
  <c r="AS33" i="1"/>
  <c r="AI34" i="1" s="1"/>
  <c r="AL33" i="1"/>
  <c r="AT20" i="1"/>
  <c r="AU20" i="1" s="1"/>
  <c r="AM20" i="1"/>
  <c r="T31" i="1"/>
  <c r="Q33" i="1"/>
  <c r="X33" i="1"/>
  <c r="N34" i="1" s="1"/>
  <c r="Y32" i="1"/>
  <c r="O33" i="1" s="1"/>
  <c r="R32" i="1"/>
  <c r="S32" i="1" s="1"/>
  <c r="AP14" i="1" l="1"/>
  <c r="AZ14" i="1"/>
  <c r="AB17" i="1"/>
  <c r="AD17" i="1" s="1"/>
  <c r="AE17" i="1" s="1"/>
  <c r="P18" i="1"/>
  <c r="W18" i="1" s="1"/>
  <c r="U31" i="1"/>
  <c r="V31" i="1" s="1"/>
  <c r="AV20" i="1"/>
  <c r="AJ21" i="1"/>
  <c r="AL34" i="1"/>
  <c r="AS34" i="1"/>
  <c r="AI35" i="1" s="1"/>
  <c r="Y33" i="1"/>
  <c r="O34" i="1" s="1"/>
  <c r="R33" i="1"/>
  <c r="S33" i="1" s="1"/>
  <c r="T32" i="1"/>
  <c r="Q34" i="1"/>
  <c r="X34" i="1"/>
  <c r="N35" i="1" s="1"/>
  <c r="AQ14" i="1" l="1"/>
  <c r="AR14" i="1"/>
  <c r="AC18" i="1"/>
  <c r="Z18" i="1"/>
  <c r="AA18" i="1" s="1"/>
  <c r="AF17" i="1"/>
  <c r="M19" i="1"/>
  <c r="U32" i="1"/>
  <c r="V32" i="1" s="1"/>
  <c r="AX20" i="1"/>
  <c r="AM21" i="1"/>
  <c r="AT21" i="1"/>
  <c r="AU21" i="1" s="1"/>
  <c r="AS35" i="1"/>
  <c r="AI36" i="1" s="1"/>
  <c r="AL35" i="1"/>
  <c r="T33" i="1"/>
  <c r="Q35" i="1"/>
  <c r="X35" i="1"/>
  <c r="N36" i="1" s="1"/>
  <c r="R34" i="1"/>
  <c r="S34" i="1" s="1"/>
  <c r="Y34" i="1"/>
  <c r="O35" i="1" s="1"/>
  <c r="AH15" i="1" l="1"/>
  <c r="AW14" i="1"/>
  <c r="AY14" i="1" s="1"/>
  <c r="AB18" i="1"/>
  <c r="AD18" i="1" s="1"/>
  <c r="AE18" i="1" s="1"/>
  <c r="P19" i="1"/>
  <c r="W19" i="1" s="1"/>
  <c r="U33" i="1"/>
  <c r="V33" i="1" s="1"/>
  <c r="AL36" i="1"/>
  <c r="AS36" i="1"/>
  <c r="AI37" i="1" s="1"/>
  <c r="AJ22" i="1"/>
  <c r="AV21" i="1"/>
  <c r="T34" i="1"/>
  <c r="R35" i="1"/>
  <c r="S35" i="1" s="1"/>
  <c r="Y35" i="1"/>
  <c r="O36" i="1" s="1"/>
  <c r="Q36" i="1"/>
  <c r="X36" i="1"/>
  <c r="N37" i="1" s="1"/>
  <c r="AK15" i="1" l="1"/>
  <c r="AN15" i="1" s="1"/>
  <c r="AO15" i="1" s="1"/>
  <c r="AF18" i="1"/>
  <c r="AC19" i="1"/>
  <c r="Z19" i="1"/>
  <c r="AA19" i="1" s="1"/>
  <c r="M20" i="1"/>
  <c r="U34" i="1"/>
  <c r="V34" i="1" s="1"/>
  <c r="AX21" i="1"/>
  <c r="AL37" i="1"/>
  <c r="AS37" i="1"/>
  <c r="AI38" i="1" s="1"/>
  <c r="AM22" i="1"/>
  <c r="AT22" i="1"/>
  <c r="AU22" i="1" s="1"/>
  <c r="Q37" i="1"/>
  <c r="X37" i="1"/>
  <c r="N38" i="1" s="1"/>
  <c r="T35" i="1"/>
  <c r="R36" i="1"/>
  <c r="S36" i="1" s="1"/>
  <c r="Y36" i="1"/>
  <c r="O37" i="1" s="1"/>
  <c r="AP15" i="1" l="1"/>
  <c r="AZ15" i="1"/>
  <c r="AB19" i="1"/>
  <c r="AD19" i="1" s="1"/>
  <c r="AE19" i="1" s="1"/>
  <c r="P20" i="1"/>
  <c r="W20" i="1" s="1"/>
  <c r="U35" i="1"/>
  <c r="V35" i="1" s="1"/>
  <c r="AV22" i="1"/>
  <c r="AJ23" i="1"/>
  <c r="AL38" i="1"/>
  <c r="AS38" i="1"/>
  <c r="AI39" i="1" s="1"/>
  <c r="T36" i="1"/>
  <c r="Y37" i="1"/>
  <c r="O38" i="1" s="1"/>
  <c r="R37" i="1"/>
  <c r="S37" i="1" s="1"/>
  <c r="X38" i="1"/>
  <c r="N39" i="1" s="1"/>
  <c r="Q38" i="1"/>
  <c r="AQ15" i="1" l="1"/>
  <c r="AR15" i="1"/>
  <c r="Z20" i="1"/>
  <c r="AC20" i="1"/>
  <c r="AF19" i="1"/>
  <c r="M21" i="1"/>
  <c r="AA20" i="1"/>
  <c r="U36" i="1"/>
  <c r="V36" i="1" s="1"/>
  <c r="AX22" i="1"/>
  <c r="AS39" i="1"/>
  <c r="AI40" i="1" s="1"/>
  <c r="AL39" i="1"/>
  <c r="AT23" i="1"/>
  <c r="AU23" i="1" s="1"/>
  <c r="AM23" i="1"/>
  <c r="X39" i="1"/>
  <c r="N40" i="1" s="1"/>
  <c r="Q39" i="1"/>
  <c r="T37" i="1"/>
  <c r="R38" i="1"/>
  <c r="S38" i="1" s="1"/>
  <c r="Y38" i="1"/>
  <c r="O39" i="1" s="1"/>
  <c r="AH16" i="1" l="1"/>
  <c r="AW15" i="1"/>
  <c r="AY15" i="1" s="1"/>
  <c r="AB20" i="1"/>
  <c r="AD20" i="1" s="1"/>
  <c r="AE20" i="1" s="1"/>
  <c r="P21" i="1"/>
  <c r="W21" i="1" s="1"/>
  <c r="U37" i="1"/>
  <c r="V37" i="1" s="1"/>
  <c r="AV23" i="1"/>
  <c r="AJ24" i="1"/>
  <c r="AL40" i="1"/>
  <c r="AS40" i="1"/>
  <c r="AI41" i="1" s="1"/>
  <c r="Y39" i="1"/>
  <c r="O40" i="1" s="1"/>
  <c r="R39" i="1"/>
  <c r="S39" i="1" s="1"/>
  <c r="T38" i="1"/>
  <c r="X40" i="1"/>
  <c r="N41" i="1" s="1"/>
  <c r="Q40" i="1"/>
  <c r="AK16" i="1" l="1"/>
  <c r="AN16" i="1" s="1"/>
  <c r="AO16" i="1" s="1"/>
  <c r="AF20" i="1"/>
  <c r="AC21" i="1"/>
  <c r="Z21" i="1"/>
  <c r="AA21" i="1" s="1"/>
  <c r="M22" i="1"/>
  <c r="U38" i="1"/>
  <c r="V38" i="1" s="1"/>
  <c r="AX23" i="1"/>
  <c r="AS41" i="1"/>
  <c r="AI42" i="1" s="1"/>
  <c r="AL41" i="1"/>
  <c r="AM24" i="1"/>
  <c r="AT24" i="1"/>
  <c r="AU24" i="1" s="1"/>
  <c r="X41" i="1"/>
  <c r="N42" i="1" s="1"/>
  <c r="Q41" i="1"/>
  <c r="T39" i="1"/>
  <c r="Y40" i="1"/>
  <c r="O41" i="1" s="1"/>
  <c r="R40" i="1"/>
  <c r="S40" i="1" s="1"/>
  <c r="AP16" i="1" l="1"/>
  <c r="AZ16" i="1"/>
  <c r="AB21" i="1"/>
  <c r="AD21" i="1" s="1"/>
  <c r="AE21" i="1" s="1"/>
  <c r="P22" i="1"/>
  <c r="W22" i="1" s="1"/>
  <c r="U39" i="1"/>
  <c r="V39" i="1" s="1"/>
  <c r="AJ25" i="1"/>
  <c r="AV24" i="1"/>
  <c r="AL42" i="1"/>
  <c r="AS42" i="1"/>
  <c r="AI43" i="1" s="1"/>
  <c r="T40" i="1"/>
  <c r="Y41" i="1"/>
  <c r="O42" i="1" s="1"/>
  <c r="R41" i="1"/>
  <c r="S41" i="1" s="1"/>
  <c r="Q42" i="1"/>
  <c r="X42" i="1"/>
  <c r="N43" i="1" s="1"/>
  <c r="AQ16" i="1" l="1"/>
  <c r="AR16" i="1"/>
  <c r="Z22" i="1"/>
  <c r="AC22" i="1"/>
  <c r="AF21" i="1"/>
  <c r="M23" i="1"/>
  <c r="AA22" i="1"/>
  <c r="AB22" i="1" s="1"/>
  <c r="AD22" i="1" s="1"/>
  <c r="U40" i="1"/>
  <c r="V40" i="1" s="1"/>
  <c r="AX24" i="1"/>
  <c r="AL43" i="1"/>
  <c r="AS43" i="1"/>
  <c r="AI44" i="1" s="1"/>
  <c r="AM25" i="1"/>
  <c r="AT25" i="1"/>
  <c r="AU25" i="1" s="1"/>
  <c r="X43" i="1"/>
  <c r="N44" i="1" s="1"/>
  <c r="Q43" i="1"/>
  <c r="T41" i="1"/>
  <c r="Y42" i="1"/>
  <c r="O43" i="1" s="1"/>
  <c r="R42" i="1"/>
  <c r="S42" i="1" s="1"/>
  <c r="AH17" i="1" l="1"/>
  <c r="AW16" i="1"/>
  <c r="AY16" i="1" s="1"/>
  <c r="AE22" i="1"/>
  <c r="AF22" i="1"/>
  <c r="P23" i="1"/>
  <c r="W23" i="1" s="1"/>
  <c r="U41" i="1"/>
  <c r="V41" i="1" s="1"/>
  <c r="AV25" i="1"/>
  <c r="AJ26" i="1"/>
  <c r="AL44" i="1"/>
  <c r="AS44" i="1"/>
  <c r="AI45" i="1" s="1"/>
  <c r="T42" i="1"/>
  <c r="Y43" i="1"/>
  <c r="O44" i="1" s="1"/>
  <c r="R43" i="1"/>
  <c r="S43" i="1" s="1"/>
  <c r="Q44" i="1"/>
  <c r="X44" i="1"/>
  <c r="N45" i="1" s="1"/>
  <c r="AK17" i="1" l="1"/>
  <c r="AN17" i="1" s="1"/>
  <c r="AO17" i="1" s="1"/>
  <c r="Z23" i="1"/>
  <c r="AA23" i="1" s="1"/>
  <c r="AB23" i="1" s="1"/>
  <c r="AF23" i="1" s="1"/>
  <c r="AC23" i="1"/>
  <c r="M24" i="1"/>
  <c r="U42" i="1"/>
  <c r="V42" i="1" s="1"/>
  <c r="AX25" i="1"/>
  <c r="AT26" i="1"/>
  <c r="AU26" i="1" s="1"/>
  <c r="AM26" i="1"/>
  <c r="AS45" i="1"/>
  <c r="AI46" i="1" s="1"/>
  <c r="AL45" i="1"/>
  <c r="X45" i="1"/>
  <c r="N46" i="1" s="1"/>
  <c r="Q45" i="1"/>
  <c r="T43" i="1"/>
  <c r="R44" i="1"/>
  <c r="S44" i="1" s="1"/>
  <c r="Y44" i="1"/>
  <c r="O45" i="1" s="1"/>
  <c r="AP17" i="1" l="1"/>
  <c r="AZ17" i="1"/>
  <c r="AD23" i="1"/>
  <c r="AE23" i="1" s="1"/>
  <c r="P24" i="1"/>
  <c r="W24" i="1" s="1"/>
  <c r="U43" i="1"/>
  <c r="V43" i="1" s="1"/>
  <c r="AL46" i="1"/>
  <c r="AS46" i="1"/>
  <c r="AJ27" i="1"/>
  <c r="AV26" i="1"/>
  <c r="X46" i="1"/>
  <c r="Q46" i="1"/>
  <c r="R45" i="1"/>
  <c r="S45" i="1" s="1"/>
  <c r="Y45" i="1"/>
  <c r="O46" i="1" s="1"/>
  <c r="T44" i="1"/>
  <c r="AQ17" i="1" l="1"/>
  <c r="AR17" i="1"/>
  <c r="Z24" i="1"/>
  <c r="AA24" i="1" s="1"/>
  <c r="AB24" i="1" s="1"/>
  <c r="AC24" i="1"/>
  <c r="M25" i="1"/>
  <c r="U44" i="1"/>
  <c r="V44" i="1" s="1"/>
  <c r="AX26" i="1"/>
  <c r="AM27" i="1"/>
  <c r="AT27" i="1"/>
  <c r="AU27" i="1" s="1"/>
  <c r="R46" i="1"/>
  <c r="S46" i="1" s="1"/>
  <c r="Y46" i="1"/>
  <c r="T45" i="1"/>
  <c r="AH18" i="1" l="1"/>
  <c r="AW17" i="1"/>
  <c r="AY17" i="1" s="1"/>
  <c r="AD24" i="1"/>
  <c r="AE24" i="1" s="1"/>
  <c r="AF24" i="1"/>
  <c r="P25" i="1"/>
  <c r="W25" i="1" s="1"/>
  <c r="T46" i="1"/>
  <c r="U46" i="1" s="1"/>
  <c r="U45" i="1"/>
  <c r="V45" i="1" s="1"/>
  <c r="AJ28" i="1"/>
  <c r="AV27" i="1"/>
  <c r="V46" i="1" l="1"/>
  <c r="AK18" i="1"/>
  <c r="AN18" i="1" s="1"/>
  <c r="AO18" i="1" s="1"/>
  <c r="Z25" i="1"/>
  <c r="AC25" i="1"/>
  <c r="M26" i="1"/>
  <c r="AA25" i="1"/>
  <c r="AB25" i="1" s="1"/>
  <c r="AX27" i="1"/>
  <c r="AT28" i="1"/>
  <c r="AU28" i="1" s="1"/>
  <c r="AM28" i="1"/>
  <c r="AP18" i="1" l="1"/>
  <c r="AZ18" i="1"/>
  <c r="AD25" i="1"/>
  <c r="AE25" i="1" s="1"/>
  <c r="AF25" i="1"/>
  <c r="P26" i="1"/>
  <c r="W26" i="1" s="1"/>
  <c r="AJ29" i="1"/>
  <c r="AV28" i="1"/>
  <c r="AQ18" i="1" l="1"/>
  <c r="AR18" i="1"/>
  <c r="AC26" i="1"/>
  <c r="Z26" i="1"/>
  <c r="AA26" i="1" s="1"/>
  <c r="AB26" i="1" s="1"/>
  <c r="AF26" i="1" s="1"/>
  <c r="M27" i="1"/>
  <c r="AX28" i="1"/>
  <c r="AM29" i="1"/>
  <c r="AT29" i="1"/>
  <c r="AU29" i="1" s="1"/>
  <c r="AH19" i="1" l="1"/>
  <c r="AW18" i="1"/>
  <c r="AY18" i="1" s="1"/>
  <c r="AD26" i="1"/>
  <c r="AE26" i="1" s="1"/>
  <c r="P27" i="1"/>
  <c r="W27" i="1" s="1"/>
  <c r="AJ30" i="1"/>
  <c r="AV29" i="1"/>
  <c r="AK19" i="1" l="1"/>
  <c r="AN19" i="1" s="1"/>
  <c r="AO19" i="1" s="1"/>
  <c r="AC27" i="1"/>
  <c r="Z27" i="1"/>
  <c r="AA27" i="1" s="1"/>
  <c r="M28" i="1"/>
  <c r="AX29" i="1"/>
  <c r="AT30" i="1"/>
  <c r="AU30" i="1" s="1"/>
  <c r="AM30" i="1"/>
  <c r="AP19" i="1" l="1"/>
  <c r="AZ19" i="1"/>
  <c r="AB27" i="1"/>
  <c r="AF27" i="1" s="1"/>
  <c r="P28" i="1"/>
  <c r="W28" i="1" s="1"/>
  <c r="AV30" i="1"/>
  <c r="AJ31" i="1"/>
  <c r="AQ19" i="1" l="1"/>
  <c r="AR19" i="1"/>
  <c r="Z28" i="1"/>
  <c r="AC28" i="1"/>
  <c r="AD27" i="1"/>
  <c r="AE27" i="1" s="1"/>
  <c r="M29" i="1"/>
  <c r="AA28" i="1"/>
  <c r="AX30" i="1"/>
  <c r="AM31" i="1"/>
  <c r="AT31" i="1"/>
  <c r="AU31" i="1" s="1"/>
  <c r="AH20" i="1" l="1"/>
  <c r="AW19" i="1"/>
  <c r="AY19" i="1" s="1"/>
  <c r="AB28" i="1"/>
  <c r="AF28" i="1" s="1"/>
  <c r="P29" i="1"/>
  <c r="W29" i="1" s="1"/>
  <c r="AJ32" i="1"/>
  <c r="AV31" i="1"/>
  <c r="AK20" i="1" l="1"/>
  <c r="AN20" i="1" s="1"/>
  <c r="AO20" i="1" s="1"/>
  <c r="Z29" i="1"/>
  <c r="AA29" i="1" s="1"/>
  <c r="AC29" i="1"/>
  <c r="AD28" i="1"/>
  <c r="AE28" i="1" s="1"/>
  <c r="M30" i="1"/>
  <c r="AX31" i="1"/>
  <c r="AM32" i="1"/>
  <c r="AT32" i="1"/>
  <c r="AU32" i="1" s="1"/>
  <c r="AP20" i="1" l="1"/>
  <c r="AZ20" i="1"/>
  <c r="AB29" i="1"/>
  <c r="AD29" i="1" s="1"/>
  <c r="AE29" i="1" s="1"/>
  <c r="P30" i="1"/>
  <c r="W30" i="1" s="1"/>
  <c r="AJ33" i="1"/>
  <c r="AV32" i="1"/>
  <c r="AQ20" i="1" l="1"/>
  <c r="AR20" i="1"/>
  <c r="Z30" i="1"/>
  <c r="AC30" i="1"/>
  <c r="AF29" i="1"/>
  <c r="M31" i="1"/>
  <c r="AA30" i="1"/>
  <c r="AX32" i="1"/>
  <c r="AM33" i="1"/>
  <c r="AT33" i="1"/>
  <c r="AU33" i="1" s="1"/>
  <c r="AH21" i="1" l="1"/>
  <c r="AW20" i="1"/>
  <c r="AY20" i="1" s="1"/>
  <c r="AB30" i="1"/>
  <c r="AD30" i="1" s="1"/>
  <c r="AE30" i="1" s="1"/>
  <c r="P31" i="1"/>
  <c r="AJ34" i="1"/>
  <c r="AV33" i="1"/>
  <c r="AK21" i="1" l="1"/>
  <c r="AN21" i="1" s="1"/>
  <c r="AO21" i="1" s="1"/>
  <c r="AF30" i="1"/>
  <c r="W31" i="1"/>
  <c r="AX33" i="1"/>
  <c r="AT34" i="1"/>
  <c r="AU34" i="1" s="1"/>
  <c r="AM34" i="1"/>
  <c r="AP21" i="1" l="1"/>
  <c r="AZ21" i="1"/>
  <c r="Z31" i="1"/>
  <c r="AA31" i="1" s="1"/>
  <c r="AB31" i="1" s="1"/>
  <c r="AC31" i="1"/>
  <c r="M32" i="1"/>
  <c r="AJ35" i="1"/>
  <c r="AV34" i="1"/>
  <c r="AQ21" i="1" l="1"/>
  <c r="AR21" i="1"/>
  <c r="AD31" i="1"/>
  <c r="AE31" i="1" s="1"/>
  <c r="AF31" i="1"/>
  <c r="P32" i="1"/>
  <c r="W32" i="1" s="1"/>
  <c r="AX34" i="1"/>
  <c r="AM35" i="1"/>
  <c r="AT35" i="1"/>
  <c r="AU35" i="1" s="1"/>
  <c r="AH22" i="1" l="1"/>
  <c r="AW21" i="1"/>
  <c r="AY21" i="1" s="1"/>
  <c r="AC32" i="1"/>
  <c r="Z32" i="1"/>
  <c r="AA32" i="1" s="1"/>
  <c r="M33" i="1"/>
  <c r="AV35" i="1"/>
  <c r="AJ36" i="1"/>
  <c r="AK22" i="1" l="1"/>
  <c r="AN22" i="1" s="1"/>
  <c r="AO22" i="1" s="1"/>
  <c r="AB32" i="1"/>
  <c r="AD32" i="1" s="1"/>
  <c r="AE32" i="1" s="1"/>
  <c r="P33" i="1"/>
  <c r="W33" i="1" s="1"/>
  <c r="AX35" i="1"/>
  <c r="AM36" i="1"/>
  <c r="AT36" i="1"/>
  <c r="AU36" i="1" s="1"/>
  <c r="AP22" i="1" l="1"/>
  <c r="AZ22" i="1"/>
  <c r="AF32" i="1"/>
  <c r="AC33" i="1"/>
  <c r="Z33" i="1"/>
  <c r="AA33" i="1" s="1"/>
  <c r="M34" i="1"/>
  <c r="AV36" i="1"/>
  <c r="AJ37" i="1"/>
  <c r="AQ22" i="1" l="1"/>
  <c r="AR22" i="1"/>
  <c r="AB33" i="1"/>
  <c r="AD33" i="1" s="1"/>
  <c r="AE33" i="1" s="1"/>
  <c r="P34" i="1"/>
  <c r="W34" i="1" s="1"/>
  <c r="AX36" i="1"/>
  <c r="AM37" i="1"/>
  <c r="AT37" i="1"/>
  <c r="AU37" i="1" s="1"/>
  <c r="AH23" i="1" l="1"/>
  <c r="AW22" i="1"/>
  <c r="AY22" i="1" s="1"/>
  <c r="Z34" i="1"/>
  <c r="AC34" i="1"/>
  <c r="AF33" i="1"/>
  <c r="M35" i="1"/>
  <c r="AA34" i="1"/>
  <c r="AJ38" i="1"/>
  <c r="AV37" i="1"/>
  <c r="AK23" i="1" l="1"/>
  <c r="AN23" i="1" s="1"/>
  <c r="AO23" i="1" s="1"/>
  <c r="AB34" i="1"/>
  <c r="AF34" i="1" s="1"/>
  <c r="P35" i="1"/>
  <c r="W35" i="1" s="1"/>
  <c r="AX37" i="1"/>
  <c r="AM38" i="1"/>
  <c r="AT38" i="1"/>
  <c r="AU38" i="1" s="1"/>
  <c r="AP23" i="1" l="1"/>
  <c r="AZ23" i="1"/>
  <c r="Z35" i="1"/>
  <c r="AA35" i="1" s="1"/>
  <c r="AC35" i="1"/>
  <c r="AD34" i="1"/>
  <c r="AE34" i="1" s="1"/>
  <c r="M36" i="1"/>
  <c r="AJ39" i="1"/>
  <c r="AV38" i="1"/>
  <c r="AQ23" i="1" l="1"/>
  <c r="AR23" i="1"/>
  <c r="AB35" i="1"/>
  <c r="AD35" i="1" s="1"/>
  <c r="AE35" i="1" s="1"/>
  <c r="P36" i="1"/>
  <c r="W36" i="1" s="1"/>
  <c r="AX38" i="1"/>
  <c r="AM39" i="1"/>
  <c r="AT39" i="1"/>
  <c r="AU39" i="1" s="1"/>
  <c r="AH24" i="1" l="1"/>
  <c r="AW23" i="1"/>
  <c r="AY23" i="1" s="1"/>
  <c r="Z36" i="1"/>
  <c r="AC36" i="1"/>
  <c r="AF35" i="1"/>
  <c r="M37" i="1"/>
  <c r="AA36" i="1"/>
  <c r="AV39" i="1"/>
  <c r="AJ40" i="1"/>
  <c r="AK24" i="1" l="1"/>
  <c r="AN24" i="1" s="1"/>
  <c r="AO24" i="1" s="1"/>
  <c r="AB36" i="1"/>
  <c r="AD36" i="1" s="1"/>
  <c r="AE36" i="1" s="1"/>
  <c r="P37" i="1"/>
  <c r="W37" i="1" s="1"/>
  <c r="AX39" i="1"/>
  <c r="AT40" i="1"/>
  <c r="AU40" i="1" s="1"/>
  <c r="AM40" i="1"/>
  <c r="AP24" i="1" l="1"/>
  <c r="AZ24" i="1"/>
  <c r="Z37" i="1"/>
  <c r="AC37" i="1"/>
  <c r="AF36" i="1"/>
  <c r="AA37" i="1"/>
  <c r="M38" i="1"/>
  <c r="AJ41" i="1"/>
  <c r="AV40" i="1"/>
  <c r="AQ24" i="1" l="1"/>
  <c r="AR24" i="1"/>
  <c r="AB37" i="1"/>
  <c r="AD37" i="1" s="1"/>
  <c r="AE37" i="1" s="1"/>
  <c r="P38" i="1"/>
  <c r="W38" i="1" s="1"/>
  <c r="AX40" i="1"/>
  <c r="AT41" i="1"/>
  <c r="AU41" i="1" s="1"/>
  <c r="AM41" i="1"/>
  <c r="AH25" i="1" l="1"/>
  <c r="AW24" i="1"/>
  <c r="AY24" i="1" s="1"/>
  <c r="AC38" i="1"/>
  <c r="Z38" i="1"/>
  <c r="AA38" i="1" s="1"/>
  <c r="AF37" i="1"/>
  <c r="M39" i="1"/>
  <c r="AJ42" i="1"/>
  <c r="AV41" i="1"/>
  <c r="AK25" i="1" l="1"/>
  <c r="AN25" i="1" s="1"/>
  <c r="AO25" i="1" s="1"/>
  <c r="AB38" i="1"/>
  <c r="AD38" i="1" s="1"/>
  <c r="AE38" i="1" s="1"/>
  <c r="P39" i="1"/>
  <c r="W39" i="1" s="1"/>
  <c r="AX41" i="1"/>
  <c r="AT42" i="1"/>
  <c r="AU42" i="1" s="1"/>
  <c r="AM42" i="1"/>
  <c r="AP25" i="1" l="1"/>
  <c r="AZ25" i="1"/>
  <c r="AC39" i="1"/>
  <c r="Z39" i="1"/>
  <c r="AA39" i="1" s="1"/>
  <c r="AF38" i="1"/>
  <c r="M40" i="1"/>
  <c r="AV42" i="1"/>
  <c r="AJ43" i="1"/>
  <c r="AQ25" i="1" l="1"/>
  <c r="AR25" i="1"/>
  <c r="AB39" i="1"/>
  <c r="AF39" i="1" s="1"/>
  <c r="P40" i="1"/>
  <c r="W40" i="1" s="1"/>
  <c r="AX42" i="1"/>
  <c r="AM43" i="1"/>
  <c r="AT43" i="1"/>
  <c r="AU43" i="1" s="1"/>
  <c r="AH26" i="1" l="1"/>
  <c r="AW25" i="1"/>
  <c r="AY25" i="1" s="1"/>
  <c r="AC40" i="1"/>
  <c r="Z40" i="1"/>
  <c r="AA40" i="1" s="1"/>
  <c r="AD39" i="1"/>
  <c r="AE39" i="1" s="1"/>
  <c r="M41" i="1"/>
  <c r="AV43" i="1"/>
  <c r="AJ44" i="1"/>
  <c r="AK26" i="1" l="1"/>
  <c r="AN26" i="1" s="1"/>
  <c r="AO26" i="1" s="1"/>
  <c r="AB40" i="1"/>
  <c r="AD40" i="1" s="1"/>
  <c r="AE40" i="1" s="1"/>
  <c r="P41" i="1"/>
  <c r="W41" i="1" s="1"/>
  <c r="AX43" i="1"/>
  <c r="AM44" i="1"/>
  <c r="AT44" i="1"/>
  <c r="AU44" i="1" s="1"/>
  <c r="AP26" i="1" l="1"/>
  <c r="AZ26" i="1"/>
  <c r="AF40" i="1"/>
  <c r="AC41" i="1"/>
  <c r="Z41" i="1"/>
  <c r="AA41" i="1" s="1"/>
  <c r="AB41" i="1" s="1"/>
  <c r="AF41" i="1" s="1"/>
  <c r="M42" i="1"/>
  <c r="AV44" i="1"/>
  <c r="AJ45" i="1"/>
  <c r="AQ26" i="1" l="1"/>
  <c r="AR26" i="1"/>
  <c r="AD41" i="1"/>
  <c r="AE41" i="1" s="1"/>
  <c r="P42" i="1"/>
  <c r="W42" i="1" s="1"/>
  <c r="AX44" i="1"/>
  <c r="AM45" i="1"/>
  <c r="AT45" i="1"/>
  <c r="AU45" i="1" s="1"/>
  <c r="AH27" i="1" l="1"/>
  <c r="AW26" i="1"/>
  <c r="AY26" i="1" s="1"/>
  <c r="AC42" i="1"/>
  <c r="Z42" i="1"/>
  <c r="AA42" i="1" s="1"/>
  <c r="AB42" i="1" s="1"/>
  <c r="AD42" i="1" s="1"/>
  <c r="AE42" i="1" s="1"/>
  <c r="M43" i="1"/>
  <c r="AJ46" i="1"/>
  <c r="AV45" i="1"/>
  <c r="AK27" i="1" l="1"/>
  <c r="AN27" i="1" s="1"/>
  <c r="AO27" i="1" s="1"/>
  <c r="AF42" i="1"/>
  <c r="P43" i="1"/>
  <c r="W43" i="1" s="1"/>
  <c r="AX45" i="1"/>
  <c r="AT46" i="1"/>
  <c r="AM46" i="1"/>
  <c r="AP27" i="1" l="1"/>
  <c r="AZ27" i="1"/>
  <c r="Z43" i="1"/>
  <c r="AA43" i="1" s="1"/>
  <c r="AB43" i="1" s="1"/>
  <c r="AC43" i="1"/>
  <c r="M44" i="1"/>
  <c r="AU46" i="1"/>
  <c r="AV46" i="1" s="1"/>
  <c r="AQ27" i="1" l="1"/>
  <c r="AR27" i="1"/>
  <c r="AD43" i="1"/>
  <c r="AE43" i="1" s="1"/>
  <c r="AF43" i="1"/>
  <c r="P44" i="1"/>
  <c r="W44" i="1" s="1"/>
  <c r="AX46" i="1"/>
  <c r="AH28" i="1" l="1"/>
  <c r="AW27" i="1"/>
  <c r="AY27" i="1" s="1"/>
  <c r="AC44" i="1"/>
  <c r="Z44" i="1"/>
  <c r="AA44" i="1" s="1"/>
  <c r="M45" i="1"/>
  <c r="AK28" i="1" l="1"/>
  <c r="AN28" i="1" s="1"/>
  <c r="AO28" i="1" s="1"/>
  <c r="AB44" i="1"/>
  <c r="AD44" i="1" s="1"/>
  <c r="AE44" i="1" s="1"/>
  <c r="P45" i="1"/>
  <c r="AP28" i="1" l="1"/>
  <c r="AZ28" i="1"/>
  <c r="AF44" i="1"/>
  <c r="W45" i="1"/>
  <c r="AQ28" i="1" l="1"/>
  <c r="AR28" i="1"/>
  <c r="AC45" i="1"/>
  <c r="Z45" i="1"/>
  <c r="AA45" i="1" s="1"/>
  <c r="M46" i="1"/>
  <c r="AH29" i="1" l="1"/>
  <c r="AW28" i="1"/>
  <c r="AY28" i="1" s="1"/>
  <c r="AB45" i="1"/>
  <c r="AD45" i="1" s="1"/>
  <c r="AE45" i="1" s="1"/>
  <c r="P46" i="1"/>
  <c r="W46" i="1" s="1"/>
  <c r="AK29" i="1" l="1"/>
  <c r="AN29" i="1" s="1"/>
  <c r="AO29" i="1" s="1"/>
  <c r="Z46" i="1"/>
  <c r="AC46" i="1"/>
  <c r="AF45" i="1"/>
  <c r="AA46" i="1"/>
  <c r="AP29" i="1" l="1"/>
  <c r="AZ29" i="1"/>
  <c r="AB46" i="1"/>
  <c r="AF46" i="1" s="1"/>
  <c r="AQ29" i="1" l="1"/>
  <c r="AR29" i="1"/>
  <c r="AD46" i="1"/>
  <c r="AE46" i="1" s="1"/>
  <c r="AH30" i="1" l="1"/>
  <c r="AW29" i="1"/>
  <c r="AY29" i="1" s="1"/>
  <c r="AK30" i="1" l="1"/>
  <c r="AN30" i="1" s="1"/>
  <c r="AO30" i="1" s="1"/>
  <c r="AP30" i="1" l="1"/>
  <c r="AZ30" i="1"/>
  <c r="AQ30" i="1" l="1"/>
  <c r="AR30" i="1"/>
  <c r="AH31" i="1" l="1"/>
  <c r="AW30" i="1"/>
  <c r="AY30" i="1" s="1"/>
  <c r="AK31" i="1" l="1"/>
  <c r="AN31" i="1" s="1"/>
  <c r="AO31" i="1" s="1"/>
  <c r="AP31" i="1" l="1"/>
  <c r="AZ31" i="1"/>
  <c r="AQ31" i="1" l="1"/>
  <c r="AR31" i="1"/>
  <c r="AH32" i="1" l="1"/>
  <c r="AW31" i="1"/>
  <c r="AY31" i="1" s="1"/>
  <c r="AK32" i="1" l="1"/>
  <c r="AN32" i="1" s="1"/>
  <c r="AO32" i="1" s="1"/>
  <c r="AP32" i="1" l="1"/>
  <c r="AZ32" i="1"/>
  <c r="AQ32" i="1" l="1"/>
  <c r="AR32" i="1"/>
  <c r="AH33" i="1" l="1"/>
  <c r="AW32" i="1"/>
  <c r="AY32" i="1" s="1"/>
  <c r="AK33" i="1" l="1"/>
  <c r="AN33" i="1" s="1"/>
  <c r="AO33" i="1" s="1"/>
  <c r="AP33" i="1" l="1"/>
  <c r="AZ33" i="1"/>
  <c r="AQ33" i="1" l="1"/>
  <c r="AR33" i="1"/>
  <c r="AH34" i="1" l="1"/>
  <c r="AW33" i="1"/>
  <c r="AY33" i="1" s="1"/>
  <c r="AK34" i="1" l="1"/>
  <c r="AN34" i="1" s="1"/>
  <c r="AO34" i="1" s="1"/>
  <c r="AP34" i="1" l="1"/>
  <c r="AZ34" i="1"/>
  <c r="AQ34" i="1" l="1"/>
  <c r="AR34" i="1"/>
  <c r="AH35" i="1" l="1"/>
  <c r="AW34" i="1"/>
  <c r="AY34" i="1" s="1"/>
  <c r="AK35" i="1" l="1"/>
  <c r="AN35" i="1" s="1"/>
  <c r="AO35" i="1" s="1"/>
  <c r="AP35" i="1" l="1"/>
  <c r="AZ35" i="1"/>
  <c r="AQ35" i="1" l="1"/>
  <c r="AR35" i="1"/>
  <c r="AH36" i="1" l="1"/>
  <c r="AW35" i="1"/>
  <c r="AY35" i="1" s="1"/>
  <c r="AK36" i="1" l="1"/>
  <c r="AN36" i="1" s="1"/>
  <c r="AO36" i="1" s="1"/>
  <c r="AP36" i="1" l="1"/>
  <c r="AZ36" i="1"/>
  <c r="AQ36" i="1" l="1"/>
  <c r="AR36" i="1"/>
  <c r="AH37" i="1" l="1"/>
  <c r="AW36" i="1"/>
  <c r="AY36" i="1" s="1"/>
  <c r="AK37" i="1" l="1"/>
  <c r="AN37" i="1" s="1"/>
  <c r="AO37" i="1" s="1"/>
  <c r="AP37" i="1" l="1"/>
  <c r="AZ37" i="1"/>
  <c r="AQ37" i="1" l="1"/>
  <c r="AR37" i="1"/>
  <c r="AH38" i="1" l="1"/>
  <c r="AW37" i="1"/>
  <c r="AY37" i="1" s="1"/>
  <c r="AK38" i="1" l="1"/>
  <c r="AN38" i="1" s="1"/>
  <c r="AO38" i="1" s="1"/>
  <c r="AP38" i="1" l="1"/>
  <c r="AZ38" i="1"/>
  <c r="AQ38" i="1" l="1"/>
  <c r="AR38" i="1"/>
  <c r="AH39" i="1" l="1"/>
  <c r="AW38" i="1"/>
  <c r="AY38" i="1" s="1"/>
  <c r="AK39" i="1" l="1"/>
  <c r="AN39" i="1" s="1"/>
  <c r="AO39" i="1" s="1"/>
  <c r="AP39" i="1" l="1"/>
  <c r="AZ39" i="1"/>
  <c r="AQ39" i="1" l="1"/>
  <c r="AR39" i="1"/>
  <c r="AH40" i="1" l="1"/>
  <c r="AW39" i="1"/>
  <c r="AY39" i="1" s="1"/>
  <c r="AK40" i="1" l="1"/>
  <c r="AN40" i="1" s="1"/>
  <c r="AO40" i="1" s="1"/>
  <c r="AP40" i="1" l="1"/>
  <c r="AZ40" i="1"/>
  <c r="AQ40" i="1" l="1"/>
  <c r="AR40" i="1"/>
  <c r="AH41" i="1" l="1"/>
  <c r="AW40" i="1"/>
  <c r="AY40" i="1" s="1"/>
  <c r="AK41" i="1" l="1"/>
  <c r="AN41" i="1" s="1"/>
  <c r="AO41" i="1" s="1"/>
  <c r="AP41" i="1" l="1"/>
  <c r="AZ41" i="1"/>
  <c r="AQ41" i="1" l="1"/>
  <c r="AR41" i="1"/>
  <c r="AH42" i="1" l="1"/>
  <c r="AW41" i="1"/>
  <c r="AY41" i="1" s="1"/>
  <c r="AK42" i="1" l="1"/>
  <c r="AN42" i="1" s="1"/>
  <c r="AO42" i="1" s="1"/>
  <c r="AP42" i="1" l="1"/>
  <c r="AZ42" i="1"/>
  <c r="AQ42" i="1" l="1"/>
  <c r="AR42" i="1"/>
  <c r="AH43" i="1" l="1"/>
  <c r="AW42" i="1"/>
  <c r="AY42" i="1" s="1"/>
  <c r="AK43" i="1" l="1"/>
  <c r="AN43" i="1" s="1"/>
  <c r="AO43" i="1" s="1"/>
  <c r="AP43" i="1" l="1"/>
  <c r="AZ43" i="1"/>
  <c r="AQ43" i="1" l="1"/>
  <c r="AR43" i="1"/>
  <c r="AH44" i="1" l="1"/>
  <c r="AW43" i="1"/>
  <c r="AY43" i="1" s="1"/>
  <c r="AK44" i="1" l="1"/>
  <c r="AN44" i="1" s="1"/>
  <c r="AO44" i="1" s="1"/>
  <c r="AP44" i="1" l="1"/>
  <c r="AZ44" i="1"/>
  <c r="AQ44" i="1" l="1"/>
  <c r="AR44" i="1"/>
  <c r="AH45" i="1" l="1"/>
  <c r="AW44" i="1"/>
  <c r="AY44" i="1" s="1"/>
  <c r="AK45" i="1" l="1"/>
  <c r="AN45" i="1" s="1"/>
  <c r="AO45" i="1" s="1"/>
  <c r="AP45" i="1" l="1"/>
  <c r="AZ45" i="1"/>
  <c r="AQ45" i="1" l="1"/>
  <c r="AR45" i="1"/>
  <c r="AH46" i="1" l="1"/>
  <c r="AW45" i="1"/>
  <c r="AY45" i="1" s="1"/>
  <c r="AK46" i="1" l="1"/>
  <c r="AN46" i="1" s="1"/>
  <c r="AO46" i="1" s="1"/>
  <c r="AP46" i="1" l="1"/>
  <c r="AZ46" i="1"/>
  <c r="AQ46" i="1" l="1"/>
  <c r="AR46" i="1"/>
  <c r="AW46" i="1" l="1"/>
  <c r="AY46" i="1" s="1"/>
</calcChain>
</file>

<file path=xl/sharedStrings.xml><?xml version="1.0" encoding="utf-8"?>
<sst xmlns="http://schemas.openxmlformats.org/spreadsheetml/2006/main" count="100" uniqueCount="70">
  <si>
    <t>Portefeuille</t>
  </si>
  <si>
    <t>Mix</t>
  </si>
  <si>
    <t>S&amp;P500</t>
  </si>
  <si>
    <t>S&amp;P500 ETF</t>
  </si>
  <si>
    <t>Return</t>
  </si>
  <si>
    <t xml:space="preserve">S&amp;P500 </t>
  </si>
  <si>
    <t>Belasting</t>
  </si>
  <si>
    <t>Box 2 - 1e schijf</t>
  </si>
  <si>
    <t>Box 2 - 2e schijf</t>
  </si>
  <si>
    <t>Vpb - 1e schijf</t>
  </si>
  <si>
    <t>Vpb - 2e schijf</t>
  </si>
  <si>
    <t>tot</t>
  </si>
  <si>
    <t>Veronderstellingen</t>
  </si>
  <si>
    <t>Rendement</t>
  </si>
  <si>
    <t>Jaarwinst</t>
  </si>
  <si>
    <t>...... de portefeuille wordt verkocht en opbrengst uitgekeerd.</t>
  </si>
  <si>
    <t>Vpb - current</t>
  </si>
  <si>
    <t>Vpb - deferred</t>
  </si>
  <si>
    <t xml:space="preserve"> -&gt; gemiddeld historisch samengesteld rendement (compounded)</t>
  </si>
  <si>
    <t>Box 3</t>
  </si>
  <si>
    <t>Obligaties</t>
  </si>
  <si>
    <t xml:space="preserve"> -&gt; yield</t>
  </si>
  <si>
    <t>Onroerend goed</t>
  </si>
  <si>
    <t>Inflatie</t>
  </si>
  <si>
    <t xml:space="preserve"> -&gt; per jaar</t>
  </si>
  <si>
    <t xml:space="preserve"> -&gt; netto, na kosten</t>
  </si>
  <si>
    <t xml:space="preserve"> -&gt; grondslag obv Wet werkelijk rendement</t>
  </si>
  <si>
    <t>2. S&amp;P500 ETR, obligaties en onroerend goed worden in de BV op kostprijs gewaardeerd.</t>
  </si>
  <si>
    <t>4. Yield op obligaties en netto huuropbrengst vormen jaarwinst.</t>
  </si>
  <si>
    <t>3. S&amp;P500 ETR dividend rendement wordt door ETF beheerder geherinvesteerd, geen jaarwinst.</t>
  </si>
  <si>
    <t>5. Geen koerswinst/verlies op de obligaties.</t>
  </si>
  <si>
    <t>7. Te betalen Vpb over jaarwinst en Box 3 heffing wordt gefinancierd uit...</t>
  </si>
  <si>
    <t>.... geen latentie voor de obligaties (veronderstel geen koerswinst/verlies daarop, zie (5))</t>
  </si>
  <si>
    <t>8. Vpb latent is de belastingdruk op de stille reserve in de S&amp;P500 ETR stukken + onroerend goed...</t>
  </si>
  <si>
    <t>9. De AB belasting berekening laat de belastingdruk zien indien in het desbetreffende jaar ....</t>
  </si>
  <si>
    <t>Box 3 heffingvrijzone</t>
  </si>
  <si>
    <t>Waarde aanvang</t>
  </si>
  <si>
    <t>jaar</t>
  </si>
  <si>
    <t>O.G.</t>
  </si>
  <si>
    <t>Vpb</t>
  </si>
  <si>
    <t>Portefeuille na belasting</t>
  </si>
  <si>
    <t>...(i) yield en huurinkomsten en voor het restant (ii) verkoop S&amp;P500 ETR...</t>
  </si>
  <si>
    <t>... en resterende liquiditeit kopen additionele S&amp;P500 ETR</t>
  </si>
  <si>
    <t>Kas</t>
  </si>
  <si>
    <t>Saldo</t>
  </si>
  <si>
    <t xml:space="preserve">Box 2 </t>
  </si>
  <si>
    <t>Box 2 - AB claim</t>
  </si>
  <si>
    <t>Optie: Box 2</t>
  </si>
  <si>
    <t>Optie: Box 3</t>
  </si>
  <si>
    <t xml:space="preserve">Box 3 </t>
  </si>
  <si>
    <t>inkomsten</t>
  </si>
  <si>
    <t>IB - current</t>
  </si>
  <si>
    <t>6. Waarde onnroerend goed stijgt jaarlijks met inflatie.</t>
  </si>
  <si>
    <t>Box 3  - deferred</t>
  </si>
  <si>
    <t>Gain (O.G.)</t>
  </si>
  <si>
    <t>Metrics</t>
  </si>
  <si>
    <t>Cum Tax</t>
  </si>
  <si>
    <t>by Year</t>
  </si>
  <si>
    <t>Gain (S&amp;P500+OG)</t>
  </si>
  <si>
    <t>Value before Tax</t>
  </si>
  <si>
    <t>Tax on Exit</t>
  </si>
  <si>
    <t xml:space="preserve">Netto </t>
  </si>
  <si>
    <t>Netto</t>
  </si>
  <si>
    <t>Value Assets</t>
  </si>
  <si>
    <t>Wev S&amp;P500</t>
  </si>
  <si>
    <t>Kprijs S&amp;P500</t>
  </si>
  <si>
    <t>Waarde aanvang (fair value)</t>
  </si>
  <si>
    <t>kp S&amp;P500</t>
  </si>
  <si>
    <t>wev S&amp;P500</t>
  </si>
  <si>
    <t>1. Belastingtarieven wijzigen niet (haha)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</si>
</sst>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_ [$€-2]\ * #,##0.00_ ;_ [$€-2]\ * \-#,##0.00_ ;_ [$€-2]\ * &quot;-&quot;??_ ;_ @_ "/>
    <numFmt numFmtId="166" formatCode="_ [$€-2]\ * #,##0_ ;_ [$€-2]\ * \-#,##0_ ;_ [$€-2]\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164" fontId="0" fillId="0" borderId="0" xfId="1" applyNumberFormat="1" applyFont="1"/>
    <xf numFmtId="0" fontId="2" fillId="0" borderId="0" xfId="0" applyFont="1"/>
    <xf numFmtId="9" fontId="0" fillId="0" borderId="0" xfId="0" applyNumberFormat="1"/>
    <xf numFmtId="10" fontId="0" fillId="0" borderId="0" xfId="0" applyNumberFormat="1"/>
    <xf numFmtId="0" fontId="3" fillId="0" borderId="0" xfId="0" applyFont="1"/>
    <xf numFmtId="0" fontId="4" fillId="0" borderId="0" xfId="0" applyFont="1" applyAlignment="1">
      <alignment horizontal="center"/>
    </xf>
    <xf numFmtId="166" fontId="0" fillId="0" borderId="0" xfId="1" applyNumberFormat="1" applyFont="1"/>
    <xf numFmtId="165" fontId="5" fillId="0" borderId="0" xfId="1" applyNumberFormat="1" applyFont="1"/>
    <xf numFmtId="10" fontId="5" fillId="0" borderId="0" xfId="0" applyNumberFormat="1" applyFont="1"/>
    <xf numFmtId="0" fontId="3" fillId="0" borderId="0" xfId="0" quotePrefix="1" applyFont="1"/>
    <xf numFmtId="16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6" borderId="0" xfId="0" applyFill="1"/>
    <xf numFmtId="164" fontId="6" fillId="0" borderId="0" xfId="1" applyNumberFormat="1" applyFont="1"/>
    <xf numFmtId="0" fontId="0" fillId="0" borderId="0" xfId="0" applyFill="1"/>
    <xf numFmtId="0" fontId="8" fillId="0" borderId="0" xfId="0" applyFont="1"/>
    <xf numFmtId="43" fontId="0" fillId="0" borderId="0" xfId="0" applyNumberFormat="1"/>
    <xf numFmtId="0" fontId="2" fillId="7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2" fillId="3" borderId="0" xfId="0" applyFont="1" applyFill="1"/>
    <xf numFmtId="0" fontId="2" fillId="5" borderId="0" xfId="0" applyFont="1" applyFill="1"/>
    <xf numFmtId="0" fontId="2" fillId="4" borderId="0" xfId="0" applyFont="1" applyFill="1"/>
    <xf numFmtId="0" fontId="0" fillId="4" borderId="0" xfId="0" applyFill="1" applyAlignment="1">
      <alignment horizontal="center"/>
    </xf>
    <xf numFmtId="0" fontId="2" fillId="2" borderId="0" xfId="0" applyFont="1" applyFill="1"/>
    <xf numFmtId="0" fontId="9" fillId="0" borderId="0" xfId="0" applyFont="1"/>
    <xf numFmtId="0" fontId="9" fillId="0" borderId="0" xfId="0" applyFont="1" applyAlignment="1">
      <alignment horizontal="center"/>
    </xf>
    <xf numFmtId="0" fontId="0" fillId="8" borderId="0" xfId="0" applyFill="1"/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7" fillId="8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39A75-0BCC-4E8D-AF05-83D19FD2C0C5}">
  <dimension ref="A2:AZ54"/>
  <sheetViews>
    <sheetView showGridLines="0" tabSelected="1" topLeftCell="AF1" zoomScale="90" zoomScaleNormal="90" workbookViewId="0">
      <selection activeCell="AR22" sqref="AR22"/>
    </sheetView>
  </sheetViews>
  <sheetFormatPr defaultRowHeight="15" x14ac:dyDescent="0.25"/>
  <cols>
    <col min="2" max="2" width="21.28515625" customWidth="1"/>
    <col min="3" max="3" width="14.5703125" customWidth="1"/>
    <col min="4" max="4" width="13.7109375" customWidth="1"/>
    <col min="5" max="5" width="3.42578125" customWidth="1"/>
    <col min="13" max="18" width="12.140625" customWidth="1"/>
    <col min="19" max="19" width="11.85546875" customWidth="1"/>
    <col min="20" max="21" width="13.42578125" customWidth="1"/>
    <col min="22" max="23" width="14.28515625" customWidth="1"/>
    <col min="24" max="24" width="13.85546875" customWidth="1"/>
    <col min="25" max="25" width="14" customWidth="1"/>
    <col min="26" max="26" width="17.42578125" bestFit="1" customWidth="1"/>
    <col min="27" max="27" width="18" customWidth="1"/>
    <col min="28" max="28" width="14.85546875" customWidth="1"/>
    <col min="29" max="29" width="19.140625" bestFit="1" customWidth="1"/>
    <col min="30" max="32" width="14.85546875" customWidth="1"/>
    <col min="34" max="40" width="12.85546875" customWidth="1"/>
    <col min="41" max="41" width="14.140625" bestFit="1" customWidth="1"/>
    <col min="42" max="42" width="13.140625" customWidth="1"/>
    <col min="43" max="46" width="12.85546875" customWidth="1"/>
    <col min="47" max="47" width="16.85546875" customWidth="1"/>
    <col min="48" max="48" width="19.5703125" customWidth="1"/>
    <col min="49" max="49" width="18.5703125" customWidth="1"/>
    <col min="50" max="51" width="14.42578125" customWidth="1"/>
    <col min="52" max="52" width="13.140625" customWidth="1"/>
  </cols>
  <sheetData>
    <row r="2" spans="1:52" ht="18.75" x14ac:dyDescent="0.3">
      <c r="J2" s="2"/>
      <c r="M2" s="23" t="s">
        <v>47</v>
      </c>
      <c r="AH2" s="23" t="s">
        <v>48</v>
      </c>
    </row>
    <row r="3" spans="1:52" ht="18.75" x14ac:dyDescent="0.3">
      <c r="B3" s="23" t="s">
        <v>0</v>
      </c>
      <c r="D3" s="7">
        <f>SUM(C6:C8)</f>
        <v>3000000</v>
      </c>
      <c r="M3" s="23" t="s">
        <v>13</v>
      </c>
      <c r="S3" s="33" t="s">
        <v>39</v>
      </c>
      <c r="AB3" s="33" t="s">
        <v>45</v>
      </c>
      <c r="AC3" s="33" t="s">
        <v>55</v>
      </c>
      <c r="AD3" s="33"/>
      <c r="AE3" s="33"/>
      <c r="AF3" s="34"/>
      <c r="AH3" s="23" t="s">
        <v>13</v>
      </c>
      <c r="AW3" s="33" t="s">
        <v>55</v>
      </c>
      <c r="AX3" s="33"/>
      <c r="AY3" s="33"/>
      <c r="AZ3" s="34"/>
    </row>
    <row r="4" spans="1:52" x14ac:dyDescent="0.25">
      <c r="M4" s="25" t="s">
        <v>66</v>
      </c>
      <c r="N4" s="26"/>
      <c r="O4" s="26"/>
      <c r="P4" s="28" t="s">
        <v>13</v>
      </c>
      <c r="Q4" s="14"/>
      <c r="R4" s="14"/>
      <c r="S4" s="30" t="s">
        <v>16</v>
      </c>
      <c r="T4" s="16"/>
      <c r="U4" s="30" t="s">
        <v>43</v>
      </c>
      <c r="V4" s="32" t="s">
        <v>40</v>
      </c>
      <c r="W4" s="32"/>
      <c r="X4" s="12"/>
      <c r="Y4" s="12"/>
      <c r="Z4" s="29" t="s">
        <v>17</v>
      </c>
      <c r="AA4" s="17"/>
      <c r="AB4" s="20"/>
      <c r="AC4" s="38" t="s">
        <v>57</v>
      </c>
      <c r="AD4" s="35"/>
      <c r="AE4" s="35"/>
      <c r="AF4" s="35"/>
      <c r="AH4" s="25" t="s">
        <v>36</v>
      </c>
      <c r="AI4" s="26"/>
      <c r="AJ4" s="26"/>
      <c r="AK4" s="28" t="s">
        <v>13</v>
      </c>
      <c r="AL4" s="14"/>
      <c r="AM4" s="14"/>
      <c r="AN4" s="30" t="s">
        <v>49</v>
      </c>
      <c r="AO4" s="16"/>
      <c r="AP4" s="30" t="s">
        <v>43</v>
      </c>
      <c r="AQ4" s="32" t="s">
        <v>40</v>
      </c>
      <c r="AR4" s="32"/>
      <c r="AS4" s="12"/>
      <c r="AT4" s="12"/>
      <c r="AU4" s="29" t="s">
        <v>53</v>
      </c>
      <c r="AV4" s="17"/>
      <c r="AW4" s="38" t="s">
        <v>57</v>
      </c>
      <c r="AX4" s="35"/>
      <c r="AY4" s="35"/>
      <c r="AZ4" s="35"/>
    </row>
    <row r="5" spans="1:52" x14ac:dyDescent="0.25">
      <c r="B5" s="2" t="s">
        <v>1</v>
      </c>
      <c r="D5" s="6"/>
      <c r="L5" s="19" t="s">
        <v>37</v>
      </c>
      <c r="M5" s="27" t="s">
        <v>2</v>
      </c>
      <c r="N5" s="27" t="s">
        <v>20</v>
      </c>
      <c r="O5" s="27" t="s">
        <v>38</v>
      </c>
      <c r="P5" s="15" t="s">
        <v>2</v>
      </c>
      <c r="Q5" s="15" t="s">
        <v>20</v>
      </c>
      <c r="R5" s="15" t="s">
        <v>38</v>
      </c>
      <c r="S5" s="31" t="s">
        <v>14</v>
      </c>
      <c r="T5" s="31" t="s">
        <v>16</v>
      </c>
      <c r="U5" s="31" t="s">
        <v>44</v>
      </c>
      <c r="V5" s="13" t="s">
        <v>65</v>
      </c>
      <c r="W5" s="13" t="s">
        <v>64</v>
      </c>
      <c r="X5" s="13" t="s">
        <v>20</v>
      </c>
      <c r="Y5" s="13" t="s">
        <v>38</v>
      </c>
      <c r="Z5" s="18" t="s">
        <v>58</v>
      </c>
      <c r="AA5" s="18" t="s">
        <v>17</v>
      </c>
      <c r="AB5" s="36" t="s">
        <v>46</v>
      </c>
      <c r="AC5" s="37" t="s">
        <v>63</v>
      </c>
      <c r="AD5" s="37" t="s">
        <v>60</v>
      </c>
      <c r="AE5" s="37" t="s">
        <v>61</v>
      </c>
      <c r="AF5" s="37" t="s">
        <v>56</v>
      </c>
      <c r="AG5" s="19" t="s">
        <v>37</v>
      </c>
      <c r="AH5" s="27" t="s">
        <v>2</v>
      </c>
      <c r="AI5" s="27" t="s">
        <v>20</v>
      </c>
      <c r="AJ5" s="27" t="s">
        <v>38</v>
      </c>
      <c r="AK5" s="15" t="s">
        <v>2</v>
      </c>
      <c r="AL5" s="15" t="s">
        <v>20</v>
      </c>
      <c r="AM5" s="15" t="s">
        <v>38</v>
      </c>
      <c r="AN5" s="31" t="s">
        <v>50</v>
      </c>
      <c r="AO5" s="31" t="s">
        <v>51</v>
      </c>
      <c r="AP5" s="31" t="s">
        <v>44</v>
      </c>
      <c r="AQ5" s="13" t="s">
        <v>67</v>
      </c>
      <c r="AR5" s="13" t="s">
        <v>68</v>
      </c>
      <c r="AS5" s="13" t="s">
        <v>20</v>
      </c>
      <c r="AT5" s="13" t="s">
        <v>38</v>
      </c>
      <c r="AU5" s="18" t="s">
        <v>54</v>
      </c>
      <c r="AV5" s="18" t="s">
        <v>53</v>
      </c>
      <c r="AW5" s="37" t="s">
        <v>59</v>
      </c>
      <c r="AX5" s="37" t="s">
        <v>60</v>
      </c>
      <c r="AY5" s="37" t="s">
        <v>62</v>
      </c>
      <c r="AZ5" s="37" t="s">
        <v>56</v>
      </c>
    </row>
    <row r="6" spans="1:52" x14ac:dyDescent="0.25">
      <c r="B6" t="s">
        <v>3</v>
      </c>
      <c r="C6" s="21">
        <v>1000000</v>
      </c>
      <c r="D6" s="8"/>
    </row>
    <row r="7" spans="1:52" x14ac:dyDescent="0.25">
      <c r="B7" t="s">
        <v>20</v>
      </c>
      <c r="C7" s="21">
        <v>1000000</v>
      </c>
      <c r="D7" s="9"/>
      <c r="E7" s="5"/>
      <c r="L7">
        <v>0</v>
      </c>
      <c r="M7" s="11">
        <f>C6</f>
        <v>1000000</v>
      </c>
      <c r="N7" s="11">
        <f>C7</f>
        <v>1000000</v>
      </c>
      <c r="O7" s="11">
        <f>C8</f>
        <v>1000000</v>
      </c>
      <c r="P7" s="11">
        <f>M7*$C$11</f>
        <v>68000</v>
      </c>
      <c r="Q7" s="11">
        <f>N7*$C$12</f>
        <v>35000</v>
      </c>
      <c r="R7" s="11">
        <f>O7*C13</f>
        <v>60000</v>
      </c>
      <c r="S7" s="11">
        <f>Q7+R7</f>
        <v>95000</v>
      </c>
      <c r="T7" s="1">
        <f>IF(S7&gt;$D$20, (S7-D$20)*$C$21+$C$20*$D$20, S7*$C$20)</f>
        <v>18050</v>
      </c>
      <c r="U7" s="1">
        <f>Q7+R7-T7</f>
        <v>76950</v>
      </c>
      <c r="V7" s="11">
        <f>IF(U7&gt;0, M7+U7, M7-U7)</f>
        <v>1076950</v>
      </c>
      <c r="W7" s="11">
        <f>M7+P7+U7</f>
        <v>1144950</v>
      </c>
      <c r="X7" s="11">
        <f>N7</f>
        <v>1000000</v>
      </c>
      <c r="Y7" s="11">
        <f>O7*(1+$C$15)</f>
        <v>1020000</v>
      </c>
      <c r="Z7" s="1">
        <f>W7-V7+Y7-$C$8</f>
        <v>88000</v>
      </c>
      <c r="AA7" s="1">
        <f>IF((S7+Z7)&gt;$D$20,(S7+Z7-$D$20)*$C$21+$C$20*$D$20-T7,(S7+Z7)*C20-T7)</f>
        <v>16720</v>
      </c>
      <c r="AB7" s="1">
        <f>IF((SUM(W7:Y7)-AA7-$D$3)&gt;$D$18, (SUM(W7:Y7)-AA7-$D$3-$D$18)*$C$19+$C$18*$D$18, (SUM(W7:Y7)-AA7-$D$3))</f>
        <v>41596.300000000003</v>
      </c>
      <c r="AC7" s="1">
        <f>W7+X7+Y7</f>
        <v>3164950</v>
      </c>
      <c r="AD7" s="1">
        <f>AA7+AB7</f>
        <v>58316.3</v>
      </c>
      <c r="AE7" s="1">
        <f>AC7-AD7</f>
        <v>3106633.7</v>
      </c>
      <c r="AF7" s="1">
        <f>SUM(T7:$T$7)+AA7+AB7</f>
        <v>76366.3</v>
      </c>
      <c r="AG7">
        <v>0</v>
      </c>
      <c r="AH7" s="11">
        <f>$C$6</f>
        <v>1000000</v>
      </c>
      <c r="AI7" s="11">
        <f>$C$7</f>
        <v>1000000</v>
      </c>
      <c r="AJ7" s="11">
        <f>$C$8</f>
        <v>1000000</v>
      </c>
      <c r="AK7" s="11">
        <f>AH7*$C$11</f>
        <v>68000</v>
      </c>
      <c r="AL7" s="11">
        <f>AI7*$C$12</f>
        <v>35000</v>
      </c>
      <c r="AM7" s="11">
        <f>AJ7*$C$13</f>
        <v>60000</v>
      </c>
      <c r="AN7" s="11">
        <f>AK7+AL7+AM7</f>
        <v>163000</v>
      </c>
      <c r="AO7" s="1">
        <f>(AN7-$C$23)*$C$22</f>
        <v>57780</v>
      </c>
      <c r="AP7" s="1">
        <f>Q7+R7-AO7</f>
        <v>37220</v>
      </c>
      <c r="AQ7" s="11">
        <f>IF(AP7&gt;0, AH7+AP7, AH7-AP7)</f>
        <v>1037220</v>
      </c>
      <c r="AR7" s="11">
        <f>AH7+AK7+AP7</f>
        <v>1105220</v>
      </c>
      <c r="AS7" s="11">
        <f>AI7</f>
        <v>1000000</v>
      </c>
      <c r="AT7" s="11">
        <f>AJ7*(1+$C$15)</f>
        <v>1020000</v>
      </c>
      <c r="AU7" s="11">
        <f>AT7-$AJ$7</f>
        <v>20000</v>
      </c>
      <c r="AV7" s="11">
        <f>AU7*$C$22</f>
        <v>7200</v>
      </c>
      <c r="AW7" s="1">
        <f>SUM(AR7:AT7)</f>
        <v>3125220</v>
      </c>
      <c r="AX7" s="11">
        <f>AV7</f>
        <v>7200</v>
      </c>
      <c r="AY7" s="11">
        <f>AW7-AX7</f>
        <v>3118020</v>
      </c>
      <c r="AZ7" s="11">
        <f>SUM($AO$7:AO7)+AV7</f>
        <v>64980</v>
      </c>
    </row>
    <row r="8" spans="1:52" x14ac:dyDescent="0.25">
      <c r="B8" t="s">
        <v>22</v>
      </c>
      <c r="C8" s="21">
        <v>1000000</v>
      </c>
      <c r="D8" s="9"/>
      <c r="E8" s="5"/>
      <c r="L8">
        <v>1</v>
      </c>
      <c r="M8" s="11">
        <f>W7</f>
        <v>1144950</v>
      </c>
      <c r="N8" s="11">
        <f>X7</f>
        <v>1000000</v>
      </c>
      <c r="O8" s="11">
        <f>Y7</f>
        <v>1020000</v>
      </c>
      <c r="P8" s="11">
        <f>M8*$C$11</f>
        <v>77856.600000000006</v>
      </c>
      <c r="Q8" s="11">
        <f>N8*$C$12</f>
        <v>35000</v>
      </c>
      <c r="R8" s="11">
        <f>O8*$C$13</f>
        <v>61200</v>
      </c>
      <c r="S8" s="11">
        <f>Q8+R8</f>
        <v>96200</v>
      </c>
      <c r="T8" s="1">
        <f>IF(S8&gt;$D$20, (S8-D$20)*$C$21+$C$20*$D$20, S8*$C$20)</f>
        <v>18278</v>
      </c>
      <c r="U8" s="1">
        <f>Q8+R8-T8</f>
        <v>77922</v>
      </c>
      <c r="V8" s="11">
        <f>V7+U8</f>
        <v>1154872</v>
      </c>
      <c r="W8" s="11">
        <f t="shared" ref="W8:W46" si="0">M8+P8+U8</f>
        <v>1300728.6000000001</v>
      </c>
      <c r="X8" s="11">
        <f>N8</f>
        <v>1000000</v>
      </c>
      <c r="Y8" s="11">
        <f>O8*(1+$C$15)</f>
        <v>1040400</v>
      </c>
      <c r="Z8" s="1">
        <f t="shared" ref="Z8:Z46" si="1">W8-V8+Y8-$C$8</f>
        <v>186256.60000000009</v>
      </c>
      <c r="AA8" s="1">
        <f>IF((S8+Z8)&gt;$D$20,(S8+Z8-$D$20)*$C$21+$C$20*$D$20-T8,(S8+Z8)*$C$21-T8)</f>
        <v>40995.802800000019</v>
      </c>
      <c r="AB8" s="1">
        <f t="shared" ref="AB8:AB46" si="2">IF((SUM(W8:Y8)-AA8-$D$3)&gt;$D$18, (SUM(W8:Y8)-AA8-$D$3-$D$18)*$C$19+$C$18*$D$18, (SUM(W8:Y8)-AA8-$D$3))</f>
        <v>88686.167131999973</v>
      </c>
      <c r="AC8" s="1">
        <f t="shared" ref="AC8:AC46" si="3">W8+X8+Y8</f>
        <v>3341128.6</v>
      </c>
      <c r="AD8" s="1">
        <f t="shared" ref="AD8:AD46" si="4">AA8+AB8</f>
        <v>129681.96993199999</v>
      </c>
      <c r="AE8" s="1">
        <f t="shared" ref="AE8:AE46" si="5">AC8-AD8</f>
        <v>3211446.6300679999</v>
      </c>
      <c r="AF8" s="1">
        <f>SUM(T$7:$T8)+AA8+AB8</f>
        <v>166009.96993199998</v>
      </c>
      <c r="AG8">
        <v>1</v>
      </c>
      <c r="AH8" s="11">
        <f>AR7</f>
        <v>1105220</v>
      </c>
      <c r="AI8" s="11">
        <f>AS7</f>
        <v>1000000</v>
      </c>
      <c r="AJ8" s="11">
        <f>AT7</f>
        <v>1020000</v>
      </c>
      <c r="AK8" s="11">
        <f>AH8*$C$11</f>
        <v>75154.960000000006</v>
      </c>
      <c r="AL8" s="11">
        <f>AI8*$C$12</f>
        <v>35000</v>
      </c>
      <c r="AM8" s="11">
        <f>AJ8*$C$13</f>
        <v>61200</v>
      </c>
      <c r="AN8" s="11">
        <f>AK8+AL8+AM8</f>
        <v>171354.96000000002</v>
      </c>
      <c r="AO8" s="1">
        <f>(AN8-$C$23)*$C$22</f>
        <v>60787.785600000003</v>
      </c>
      <c r="AP8" s="1">
        <f>Q8+R8-AO8</f>
        <v>35412.214399999997</v>
      </c>
      <c r="AQ8" s="11">
        <f>IF(AP8&gt;0, AH8+AP8, AH8-AP8)</f>
        <v>1140632.2143999999</v>
      </c>
      <c r="AR8" s="11">
        <f t="shared" ref="AR8:AR46" si="6">AH8+AK8+AP8</f>
        <v>1215787.1743999999</v>
      </c>
      <c r="AS8" s="11">
        <f>AI8</f>
        <v>1000000</v>
      </c>
      <c r="AT8" s="11">
        <f>AJ8*(1+$C$15)</f>
        <v>1040400</v>
      </c>
      <c r="AU8" s="11">
        <f t="shared" ref="AU8:AU46" si="7">AT8-$AJ$7</f>
        <v>40400</v>
      </c>
      <c r="AV8" s="11">
        <f>AU8*$C$22</f>
        <v>14544</v>
      </c>
      <c r="AW8" s="1">
        <f t="shared" ref="AW8:AW46" si="8">SUM(AR8:AT8)</f>
        <v>3256187.1743999999</v>
      </c>
      <c r="AX8" s="11">
        <f t="shared" ref="AX8:AX46" si="9">AV8</f>
        <v>14544</v>
      </c>
      <c r="AY8" s="11">
        <f t="shared" ref="AY8:AY46" si="10">AW8-AX8</f>
        <v>3241643.1743999999</v>
      </c>
      <c r="AZ8" s="11">
        <f>SUM($AO$7:AO8)+AV8</f>
        <v>133111.7856</v>
      </c>
    </row>
    <row r="9" spans="1:52" s="22" customFormat="1" x14ac:dyDescent="0.25">
      <c r="A9"/>
      <c r="B9"/>
      <c r="C9"/>
      <c r="D9"/>
      <c r="E9"/>
      <c r="F9"/>
      <c r="G9"/>
      <c r="H9"/>
      <c r="I9"/>
      <c r="J9"/>
      <c r="L9">
        <v>2</v>
      </c>
      <c r="M9" s="11">
        <f t="shared" ref="M9:M46" si="11">W8</f>
        <v>1300728.6000000001</v>
      </c>
      <c r="N9" s="11">
        <f t="shared" ref="N9:N27" si="12">X8</f>
        <v>1000000</v>
      </c>
      <c r="O9" s="11">
        <f t="shared" ref="O9:O27" si="13">Y8</f>
        <v>1040400</v>
      </c>
      <c r="P9" s="11">
        <f t="shared" ref="P9:P27" si="14">M9*$C$11</f>
        <v>88449.544800000018</v>
      </c>
      <c r="Q9" s="11">
        <f t="shared" ref="Q9:Q27" si="15">N9*$C$12</f>
        <v>35000</v>
      </c>
      <c r="R9" s="11">
        <f t="shared" ref="R9:R27" si="16">O9*$C$13</f>
        <v>62424</v>
      </c>
      <c r="S9" s="11">
        <f t="shared" ref="S9:S27" si="17">Q9+R9</f>
        <v>97424</v>
      </c>
      <c r="T9" s="1">
        <f t="shared" ref="T9:T27" si="18">IF(S9&gt;$D$20, (S9-D$20)*$C$21+$C$20*$D$20, S9*$C$20)</f>
        <v>18510.560000000001</v>
      </c>
      <c r="U9" s="1">
        <f t="shared" ref="U9:U27" si="19">Q9+R9-T9</f>
        <v>78913.440000000002</v>
      </c>
      <c r="V9" s="11">
        <f t="shared" ref="V9:V46" si="20">V8+U9</f>
        <v>1233785.44</v>
      </c>
      <c r="W9" s="11">
        <f t="shared" si="0"/>
        <v>1468091.5848000001</v>
      </c>
      <c r="X9" s="11">
        <f t="shared" ref="X9:X27" si="21">N9</f>
        <v>1000000</v>
      </c>
      <c r="Y9" s="11">
        <f t="shared" ref="Y9:Y27" si="22">O9*(1+$C$15)</f>
        <v>1061208</v>
      </c>
      <c r="Z9" s="1">
        <f t="shared" si="1"/>
        <v>295514.14480000013</v>
      </c>
      <c r="AA9" s="1">
        <f t="shared" ref="AA9:AA27" si="23">IF((S9+Z9)&gt;$D$20,(S9+Z9-$D$20)*$C$21+$C$20*$D$20-T9,(S9+Z9)*$C$21-T9)</f>
        <v>69267.481358400037</v>
      </c>
      <c r="AB9" s="1">
        <f t="shared" si="2"/>
        <v>138254.95206689608</v>
      </c>
      <c r="AC9" s="1">
        <f t="shared" si="3"/>
        <v>3529299.5848000003</v>
      </c>
      <c r="AD9" s="1">
        <f t="shared" si="4"/>
        <v>207522.4334252961</v>
      </c>
      <c r="AE9" s="1">
        <f t="shared" si="5"/>
        <v>3321777.1513747042</v>
      </c>
      <c r="AF9" s="1">
        <f>SUM(T$7:$T9)+AA9+AB9</f>
        <v>262360.9934252961</v>
      </c>
      <c r="AG9">
        <v>2</v>
      </c>
      <c r="AH9" s="11">
        <f t="shared" ref="AH9:AH46" si="24">AR8</f>
        <v>1215787.1743999999</v>
      </c>
      <c r="AI9" s="11">
        <f t="shared" ref="AI9:AI46" si="25">AS8</f>
        <v>1000000</v>
      </c>
      <c r="AJ9" s="11">
        <f t="shared" ref="AJ9:AJ46" si="26">AT8</f>
        <v>1040400</v>
      </c>
      <c r="AK9" s="11">
        <f t="shared" ref="AK9:AK46" si="27">AH9*$C$11</f>
        <v>82673.527859199996</v>
      </c>
      <c r="AL9" s="11">
        <f t="shared" ref="AL9:AL46" si="28">AI9*$C$12</f>
        <v>35000</v>
      </c>
      <c r="AM9" s="11">
        <f t="shared" ref="AM9:AM46" si="29">AJ9*$C$13</f>
        <v>62424</v>
      </c>
      <c r="AN9" s="11">
        <f t="shared" ref="AN9:AN46" si="30">AK9+AL9+AM9</f>
        <v>180097.5278592</v>
      </c>
      <c r="AO9" s="1">
        <f t="shared" ref="AO9:AO46" si="31">(AN9-$C$23)*$C$22</f>
        <v>63935.110029311996</v>
      </c>
      <c r="AP9" s="1">
        <f t="shared" ref="AP9:AP46" si="32">Q9+R9-AO9</f>
        <v>33488.889970688004</v>
      </c>
      <c r="AQ9" s="11">
        <f t="shared" ref="AQ9:AQ46" si="33">IF(AP9&gt;0, AH9+AP9, AH9-AP9)</f>
        <v>1249276.0643706878</v>
      </c>
      <c r="AR9" s="11">
        <f t="shared" si="6"/>
        <v>1331949.5922298878</v>
      </c>
      <c r="AS9" s="11">
        <f t="shared" ref="AS9:AS46" si="34">AI9</f>
        <v>1000000</v>
      </c>
      <c r="AT9" s="11">
        <f t="shared" ref="AT9:AT46" si="35">AJ9*(1+$C$15)</f>
        <v>1061208</v>
      </c>
      <c r="AU9" s="11">
        <f t="shared" si="7"/>
        <v>61208</v>
      </c>
      <c r="AV9" s="11">
        <f t="shared" ref="AV9:AV46" si="36">AU9*$C$22</f>
        <v>22034.879999999997</v>
      </c>
      <c r="AW9" s="1">
        <f t="shared" si="8"/>
        <v>3393157.5922298878</v>
      </c>
      <c r="AX9" s="11">
        <f t="shared" si="9"/>
        <v>22034.879999999997</v>
      </c>
      <c r="AY9" s="11">
        <f t="shared" si="10"/>
        <v>3371122.712229888</v>
      </c>
      <c r="AZ9" s="11">
        <f>SUM($AO$7:AO9)+AV9</f>
        <v>204537.775629312</v>
      </c>
    </row>
    <row r="10" spans="1:52" s="22" customFormat="1" x14ac:dyDescent="0.25">
      <c r="A10"/>
      <c r="B10" s="2" t="s">
        <v>4</v>
      </c>
      <c r="C10"/>
      <c r="D10"/>
      <c r="E10"/>
      <c r="F10"/>
      <c r="G10"/>
      <c r="H10"/>
      <c r="I10"/>
      <c r="J10"/>
      <c r="L10">
        <v>3</v>
      </c>
      <c r="M10" s="11">
        <f t="shared" si="11"/>
        <v>1468091.5848000001</v>
      </c>
      <c r="N10" s="11">
        <f t="shared" si="12"/>
        <v>1000000</v>
      </c>
      <c r="O10" s="11">
        <f t="shared" si="13"/>
        <v>1061208</v>
      </c>
      <c r="P10" s="11">
        <f t="shared" si="14"/>
        <v>99830.227766400014</v>
      </c>
      <c r="Q10" s="11">
        <f t="shared" si="15"/>
        <v>35000</v>
      </c>
      <c r="R10" s="11">
        <f t="shared" si="16"/>
        <v>63672.479999999996</v>
      </c>
      <c r="S10" s="11">
        <f t="shared" si="17"/>
        <v>98672.48</v>
      </c>
      <c r="T10" s="1">
        <f t="shared" si="18"/>
        <v>18747.771199999999</v>
      </c>
      <c r="U10" s="1">
        <f t="shared" si="19"/>
        <v>79924.708799999993</v>
      </c>
      <c r="V10" s="11">
        <f t="shared" si="20"/>
        <v>1313710.1487999998</v>
      </c>
      <c r="W10" s="11">
        <f t="shared" si="0"/>
        <v>1647846.5213663999</v>
      </c>
      <c r="X10" s="11">
        <f t="shared" si="21"/>
        <v>1000000</v>
      </c>
      <c r="Y10" s="11">
        <f t="shared" si="22"/>
        <v>1082432.1599999999</v>
      </c>
      <c r="Z10" s="1">
        <f t="shared" si="1"/>
        <v>416568.53256640001</v>
      </c>
      <c r="AA10" s="1">
        <f t="shared" si="23"/>
        <v>100584.4100421312</v>
      </c>
      <c r="AB10" s="1">
        <f t="shared" si="2"/>
        <v>190850.22411052324</v>
      </c>
      <c r="AC10" s="1">
        <f t="shared" si="3"/>
        <v>3730278.6813663999</v>
      </c>
      <c r="AD10" s="1">
        <f t="shared" si="4"/>
        <v>291434.63415265444</v>
      </c>
      <c r="AE10" s="1">
        <f t="shared" si="5"/>
        <v>3438844.0472137453</v>
      </c>
      <c r="AF10" s="1">
        <f>SUM(T$7:$T10)+AA10+AB10</f>
        <v>365020.96535265446</v>
      </c>
      <c r="AG10">
        <v>3</v>
      </c>
      <c r="AH10" s="11">
        <f t="shared" si="24"/>
        <v>1331949.5922298878</v>
      </c>
      <c r="AI10" s="11">
        <f t="shared" si="25"/>
        <v>1000000</v>
      </c>
      <c r="AJ10" s="11">
        <f t="shared" si="26"/>
        <v>1061208</v>
      </c>
      <c r="AK10" s="11">
        <f t="shared" si="27"/>
        <v>90572.57227163238</v>
      </c>
      <c r="AL10" s="11">
        <f t="shared" si="28"/>
        <v>35000</v>
      </c>
      <c r="AM10" s="11">
        <f t="shared" si="29"/>
        <v>63672.479999999996</v>
      </c>
      <c r="AN10" s="11">
        <f t="shared" si="30"/>
        <v>189245.05227163236</v>
      </c>
      <c r="AO10" s="1">
        <f t="shared" si="31"/>
        <v>67228.218817787652</v>
      </c>
      <c r="AP10" s="1">
        <f t="shared" si="32"/>
        <v>31444.261182212344</v>
      </c>
      <c r="AQ10" s="11">
        <f t="shared" si="33"/>
        <v>1363393.8534121001</v>
      </c>
      <c r="AR10" s="11">
        <f t="shared" si="6"/>
        <v>1453966.4256837326</v>
      </c>
      <c r="AS10" s="11">
        <f t="shared" si="34"/>
        <v>1000000</v>
      </c>
      <c r="AT10" s="11">
        <f t="shared" si="35"/>
        <v>1082432.1599999999</v>
      </c>
      <c r="AU10" s="11">
        <f t="shared" si="7"/>
        <v>82432.159999999916</v>
      </c>
      <c r="AV10" s="11">
        <f t="shared" si="36"/>
        <v>29675.577599999968</v>
      </c>
      <c r="AW10" s="1">
        <f t="shared" si="8"/>
        <v>3536398.5856837323</v>
      </c>
      <c r="AX10" s="11">
        <f t="shared" si="9"/>
        <v>29675.577599999968</v>
      </c>
      <c r="AY10" s="11">
        <f t="shared" si="10"/>
        <v>3506723.0080837323</v>
      </c>
      <c r="AZ10" s="11">
        <f>SUM($AO$7:AO10)+AV10</f>
        <v>279406.69204709964</v>
      </c>
    </row>
    <row r="11" spans="1:52" s="22" customFormat="1" x14ac:dyDescent="0.25">
      <c r="A11"/>
      <c r="B11" t="s">
        <v>5</v>
      </c>
      <c r="C11" s="4">
        <v>6.8000000000000005E-2</v>
      </c>
      <c r="D11" s="10" t="s">
        <v>18</v>
      </c>
      <c r="E11"/>
      <c r="F11"/>
      <c r="G11"/>
      <c r="H11"/>
      <c r="I11"/>
      <c r="J11"/>
      <c r="L11">
        <v>4</v>
      </c>
      <c r="M11" s="11">
        <f t="shared" si="11"/>
        <v>1647846.5213663999</v>
      </c>
      <c r="N11" s="11">
        <f t="shared" si="12"/>
        <v>1000000</v>
      </c>
      <c r="O11" s="11">
        <f t="shared" si="13"/>
        <v>1082432.1599999999</v>
      </c>
      <c r="P11" s="11">
        <f t="shared" si="14"/>
        <v>112053.5634529152</v>
      </c>
      <c r="Q11" s="11">
        <f t="shared" si="15"/>
        <v>35000</v>
      </c>
      <c r="R11" s="11">
        <f t="shared" si="16"/>
        <v>64945.929599999996</v>
      </c>
      <c r="S11" s="11">
        <f t="shared" si="17"/>
        <v>99945.929600000003</v>
      </c>
      <c r="T11" s="1">
        <f t="shared" si="18"/>
        <v>18989.726624000003</v>
      </c>
      <c r="U11" s="1">
        <f t="shared" si="19"/>
        <v>80956.202976</v>
      </c>
      <c r="V11" s="11">
        <f t="shared" si="20"/>
        <v>1394666.3517759999</v>
      </c>
      <c r="W11" s="11">
        <f t="shared" si="0"/>
        <v>1840856.2877953153</v>
      </c>
      <c r="X11" s="11">
        <f t="shared" si="21"/>
        <v>1000000</v>
      </c>
      <c r="Y11" s="11">
        <f t="shared" si="22"/>
        <v>1104080.8032</v>
      </c>
      <c r="Z11" s="1">
        <f t="shared" si="1"/>
        <v>550270.73921931535</v>
      </c>
      <c r="AA11" s="1">
        <f t="shared" si="23"/>
        <v>135166.17393138335</v>
      </c>
      <c r="AB11" s="1">
        <f t="shared" si="2"/>
        <v>246673.98428981891</v>
      </c>
      <c r="AC11" s="1">
        <f t="shared" si="3"/>
        <v>3944937.0909953155</v>
      </c>
      <c r="AD11" s="1">
        <f t="shared" si="4"/>
        <v>381840.15822120226</v>
      </c>
      <c r="AE11" s="1">
        <f t="shared" si="5"/>
        <v>3563096.932774113</v>
      </c>
      <c r="AF11" s="1">
        <f>SUM(T$7:$T11)+AA11+AB11</f>
        <v>474416.21604520228</v>
      </c>
      <c r="AG11">
        <v>4</v>
      </c>
      <c r="AH11" s="11">
        <f t="shared" si="24"/>
        <v>1453966.4256837326</v>
      </c>
      <c r="AI11" s="11">
        <f t="shared" si="25"/>
        <v>1000000</v>
      </c>
      <c r="AJ11" s="11">
        <f t="shared" si="26"/>
        <v>1082432.1599999999</v>
      </c>
      <c r="AK11" s="11">
        <f t="shared" si="27"/>
        <v>98869.71694649382</v>
      </c>
      <c r="AL11" s="11">
        <f t="shared" si="28"/>
        <v>35000</v>
      </c>
      <c r="AM11" s="11">
        <f t="shared" si="29"/>
        <v>64945.929599999996</v>
      </c>
      <c r="AN11" s="11">
        <f t="shared" si="30"/>
        <v>198815.64654649384</v>
      </c>
      <c r="AO11" s="1">
        <f t="shared" si="31"/>
        <v>70673.632756737774</v>
      </c>
      <c r="AP11" s="1">
        <f t="shared" si="32"/>
        <v>29272.296843262229</v>
      </c>
      <c r="AQ11" s="11">
        <f t="shared" si="33"/>
        <v>1483238.7225269948</v>
      </c>
      <c r="AR11" s="11">
        <f t="shared" si="6"/>
        <v>1582108.4394734886</v>
      </c>
      <c r="AS11" s="11">
        <f t="shared" si="34"/>
        <v>1000000</v>
      </c>
      <c r="AT11" s="11">
        <f t="shared" si="35"/>
        <v>1104080.8032</v>
      </c>
      <c r="AU11" s="11">
        <f t="shared" si="7"/>
        <v>104080.80319999997</v>
      </c>
      <c r="AV11" s="11">
        <f t="shared" si="36"/>
        <v>37469.089151999986</v>
      </c>
      <c r="AW11" s="1">
        <f t="shared" si="8"/>
        <v>3686189.2426734883</v>
      </c>
      <c r="AX11" s="11">
        <f t="shared" si="9"/>
        <v>37469.089151999986</v>
      </c>
      <c r="AY11" s="11">
        <f t="shared" si="10"/>
        <v>3648720.1535214884</v>
      </c>
      <c r="AZ11" s="11">
        <f>SUM($AO$7:AO11)+AV11</f>
        <v>357873.83635583741</v>
      </c>
    </row>
    <row r="12" spans="1:52" s="22" customFormat="1" x14ac:dyDescent="0.25">
      <c r="A12"/>
      <c r="B12" t="s">
        <v>20</v>
      </c>
      <c r="C12" s="4">
        <v>3.5000000000000003E-2</v>
      </c>
      <c r="D12" s="10" t="s">
        <v>21</v>
      </c>
      <c r="E12"/>
      <c r="F12"/>
      <c r="G12"/>
      <c r="H12"/>
      <c r="I12"/>
      <c r="J12"/>
      <c r="L12">
        <v>5</v>
      </c>
      <c r="M12" s="11">
        <f t="shared" si="11"/>
        <v>1840856.2877953153</v>
      </c>
      <c r="N12" s="11">
        <f t="shared" si="12"/>
        <v>1000000</v>
      </c>
      <c r="O12" s="11">
        <f t="shared" si="13"/>
        <v>1104080.8032</v>
      </c>
      <c r="P12" s="11">
        <f t="shared" si="14"/>
        <v>125178.22757008145</v>
      </c>
      <c r="Q12" s="11">
        <f t="shared" si="15"/>
        <v>35000</v>
      </c>
      <c r="R12" s="11">
        <f t="shared" si="16"/>
        <v>66244.84819199999</v>
      </c>
      <c r="S12" s="11">
        <f t="shared" si="17"/>
        <v>101244.84819199999</v>
      </c>
      <c r="T12" s="1">
        <f t="shared" si="18"/>
        <v>19236.521156479997</v>
      </c>
      <c r="U12" s="1">
        <f t="shared" si="19"/>
        <v>82008.327035519993</v>
      </c>
      <c r="V12" s="11">
        <f t="shared" si="20"/>
        <v>1476674.6788115199</v>
      </c>
      <c r="W12" s="11">
        <f t="shared" si="0"/>
        <v>2048042.8424009166</v>
      </c>
      <c r="X12" s="11">
        <f t="shared" si="21"/>
        <v>1000000</v>
      </c>
      <c r="Y12" s="11">
        <f t="shared" si="22"/>
        <v>1126162.4192639999</v>
      </c>
      <c r="Z12" s="1">
        <f t="shared" si="1"/>
        <v>697530.58285339666</v>
      </c>
      <c r="AA12" s="1">
        <f t="shared" si="23"/>
        <v>173247.54005323234</v>
      </c>
      <c r="AB12" s="1">
        <f t="shared" si="2"/>
        <v>305941.89369962207</v>
      </c>
      <c r="AC12" s="1">
        <f t="shared" si="3"/>
        <v>4174205.2616649168</v>
      </c>
      <c r="AD12" s="1">
        <f t="shared" si="4"/>
        <v>479189.43375285441</v>
      </c>
      <c r="AE12" s="1">
        <f t="shared" si="5"/>
        <v>3695015.8279120624</v>
      </c>
      <c r="AF12" s="1">
        <f>SUM(T$7:$T12)+AA12+AB12</f>
        <v>591002.01273333444</v>
      </c>
      <c r="AG12">
        <v>5</v>
      </c>
      <c r="AH12" s="11">
        <f t="shared" si="24"/>
        <v>1582108.4394734886</v>
      </c>
      <c r="AI12" s="11">
        <f t="shared" si="25"/>
        <v>1000000</v>
      </c>
      <c r="AJ12" s="11">
        <f t="shared" si="26"/>
        <v>1104080.8032</v>
      </c>
      <c r="AK12" s="11">
        <f t="shared" si="27"/>
        <v>107583.37388419724</v>
      </c>
      <c r="AL12" s="11">
        <f t="shared" si="28"/>
        <v>35000</v>
      </c>
      <c r="AM12" s="11">
        <f t="shared" si="29"/>
        <v>66244.84819199999</v>
      </c>
      <c r="AN12" s="11">
        <f t="shared" si="30"/>
        <v>208828.22207619721</v>
      </c>
      <c r="AO12" s="1">
        <f t="shared" si="31"/>
        <v>74278.159947430991</v>
      </c>
      <c r="AP12" s="1">
        <f t="shared" si="32"/>
        <v>26966.688244568999</v>
      </c>
      <c r="AQ12" s="11">
        <f t="shared" si="33"/>
        <v>1609075.1277180575</v>
      </c>
      <c r="AR12" s="11">
        <f t="shared" si="6"/>
        <v>1716658.5016022548</v>
      </c>
      <c r="AS12" s="11">
        <f t="shared" si="34"/>
        <v>1000000</v>
      </c>
      <c r="AT12" s="11">
        <f t="shared" si="35"/>
        <v>1126162.4192639999</v>
      </c>
      <c r="AU12" s="11">
        <f t="shared" si="7"/>
        <v>126162.41926399991</v>
      </c>
      <c r="AV12" s="11">
        <f t="shared" si="36"/>
        <v>45418.470935039964</v>
      </c>
      <c r="AW12" s="1">
        <f t="shared" si="8"/>
        <v>3842820.9208662547</v>
      </c>
      <c r="AX12" s="11">
        <f t="shared" si="9"/>
        <v>45418.470935039964</v>
      </c>
      <c r="AY12" s="11">
        <f t="shared" si="10"/>
        <v>3797402.4499312146</v>
      </c>
      <c r="AZ12" s="11">
        <f>SUM($AO$7:AO12)+AV12</f>
        <v>440101.37808630842</v>
      </c>
    </row>
    <row r="13" spans="1:52" s="22" customFormat="1" x14ac:dyDescent="0.25">
      <c r="A13"/>
      <c r="B13" t="s">
        <v>22</v>
      </c>
      <c r="C13" s="3">
        <v>0.06</v>
      </c>
      <c r="D13" s="10" t="s">
        <v>25</v>
      </c>
      <c r="E13"/>
      <c r="F13"/>
      <c r="G13"/>
      <c r="H13"/>
      <c r="I13"/>
      <c r="J13"/>
      <c r="L13">
        <v>6</v>
      </c>
      <c r="M13" s="11">
        <f t="shared" si="11"/>
        <v>2048042.8424009166</v>
      </c>
      <c r="N13" s="11">
        <f t="shared" si="12"/>
        <v>1000000</v>
      </c>
      <c r="O13" s="11">
        <f t="shared" si="13"/>
        <v>1126162.4192639999</v>
      </c>
      <c r="P13" s="11">
        <f t="shared" si="14"/>
        <v>139266.91328326234</v>
      </c>
      <c r="Q13" s="11">
        <f t="shared" si="15"/>
        <v>35000</v>
      </c>
      <c r="R13" s="11">
        <f t="shared" si="16"/>
        <v>67569.745155839992</v>
      </c>
      <c r="S13" s="11">
        <f t="shared" si="17"/>
        <v>102569.74515583999</v>
      </c>
      <c r="T13" s="1">
        <f t="shared" si="18"/>
        <v>19488.251579609598</v>
      </c>
      <c r="U13" s="1">
        <f t="shared" si="19"/>
        <v>83081.493576230394</v>
      </c>
      <c r="V13" s="11">
        <f t="shared" si="20"/>
        <v>1559756.1723877504</v>
      </c>
      <c r="W13" s="11">
        <f t="shared" si="0"/>
        <v>2270391.2492604093</v>
      </c>
      <c r="X13" s="11">
        <f t="shared" si="21"/>
        <v>1000000</v>
      </c>
      <c r="Y13" s="11">
        <f t="shared" si="22"/>
        <v>1148685.6676492798</v>
      </c>
      <c r="Z13" s="1">
        <f t="shared" si="1"/>
        <v>859320.74452193873</v>
      </c>
      <c r="AA13" s="1">
        <f t="shared" si="23"/>
        <v>215079.49475725729</v>
      </c>
      <c r="AB13" s="1">
        <f t="shared" si="2"/>
        <v>368884.20086725382</v>
      </c>
      <c r="AC13" s="1">
        <f t="shared" si="3"/>
        <v>4419076.9169096891</v>
      </c>
      <c r="AD13" s="1">
        <f t="shared" si="4"/>
        <v>583963.69562451111</v>
      </c>
      <c r="AE13" s="1">
        <f t="shared" si="5"/>
        <v>3835113.2212851779</v>
      </c>
      <c r="AF13" s="1">
        <f>SUM(T$7:$T13)+AA13+AB13</f>
        <v>715264.52618460078</v>
      </c>
      <c r="AG13">
        <v>6</v>
      </c>
      <c r="AH13" s="11">
        <f t="shared" si="24"/>
        <v>1716658.5016022548</v>
      </c>
      <c r="AI13" s="11">
        <f t="shared" si="25"/>
        <v>1000000</v>
      </c>
      <c r="AJ13" s="11">
        <f t="shared" si="26"/>
        <v>1126162.4192639999</v>
      </c>
      <c r="AK13" s="11">
        <f t="shared" si="27"/>
        <v>116732.77810895334</v>
      </c>
      <c r="AL13" s="11">
        <f t="shared" si="28"/>
        <v>35000</v>
      </c>
      <c r="AM13" s="11">
        <f t="shared" si="29"/>
        <v>67569.745155839992</v>
      </c>
      <c r="AN13" s="11">
        <f t="shared" si="30"/>
        <v>219302.52326479333</v>
      </c>
      <c r="AO13" s="1">
        <f t="shared" si="31"/>
        <v>78048.908375325598</v>
      </c>
      <c r="AP13" s="1">
        <f t="shared" si="32"/>
        <v>24520.836780514393</v>
      </c>
      <c r="AQ13" s="11">
        <f t="shared" si="33"/>
        <v>1741179.3383827691</v>
      </c>
      <c r="AR13" s="11">
        <f t="shared" si="6"/>
        <v>1857912.1164917224</v>
      </c>
      <c r="AS13" s="11">
        <f t="shared" si="34"/>
        <v>1000000</v>
      </c>
      <c r="AT13" s="11">
        <f t="shared" si="35"/>
        <v>1148685.6676492798</v>
      </c>
      <c r="AU13" s="11">
        <f t="shared" si="7"/>
        <v>148685.66764927981</v>
      </c>
      <c r="AV13" s="11">
        <f t="shared" si="36"/>
        <v>53526.840353740728</v>
      </c>
      <c r="AW13" s="1">
        <f t="shared" si="8"/>
        <v>4006597.7841410022</v>
      </c>
      <c r="AX13" s="11">
        <f t="shared" si="9"/>
        <v>53526.840353740728</v>
      </c>
      <c r="AY13" s="11">
        <f t="shared" si="10"/>
        <v>3953070.9437872614</v>
      </c>
      <c r="AZ13" s="11">
        <f>SUM($AO$7:AO13)+AV13</f>
        <v>526258.65588033479</v>
      </c>
    </row>
    <row r="14" spans="1:52" s="22" customFormat="1" x14ac:dyDescent="0.25">
      <c r="A14"/>
      <c r="B14"/>
      <c r="C14"/>
      <c r="D14"/>
      <c r="E14"/>
      <c r="F14"/>
      <c r="G14"/>
      <c r="H14"/>
      <c r="I14"/>
      <c r="J14"/>
      <c r="L14">
        <v>7</v>
      </c>
      <c r="M14" s="11">
        <f t="shared" si="11"/>
        <v>2270391.2492604093</v>
      </c>
      <c r="N14" s="11">
        <f t="shared" si="12"/>
        <v>1000000</v>
      </c>
      <c r="O14" s="11">
        <f t="shared" si="13"/>
        <v>1148685.6676492798</v>
      </c>
      <c r="P14" s="11">
        <f t="shared" si="14"/>
        <v>154386.60494970783</v>
      </c>
      <c r="Q14" s="11">
        <f t="shared" si="15"/>
        <v>35000</v>
      </c>
      <c r="R14" s="11">
        <f t="shared" si="16"/>
        <v>68921.140058956793</v>
      </c>
      <c r="S14" s="11">
        <f t="shared" si="17"/>
        <v>103921.14005895679</v>
      </c>
      <c r="T14" s="1">
        <f t="shared" si="18"/>
        <v>19745.016611201791</v>
      </c>
      <c r="U14" s="1">
        <f t="shared" si="19"/>
        <v>84176.123447755002</v>
      </c>
      <c r="V14" s="11">
        <f t="shared" si="20"/>
        <v>1643932.2958355052</v>
      </c>
      <c r="W14" s="11">
        <f t="shared" si="0"/>
        <v>2508953.9776578718</v>
      </c>
      <c r="X14" s="11">
        <f t="shared" si="21"/>
        <v>1000000</v>
      </c>
      <c r="Y14" s="11">
        <f t="shared" si="22"/>
        <v>1171659.3810022655</v>
      </c>
      <c r="Z14" s="1">
        <f t="shared" si="1"/>
        <v>1036681.062824632</v>
      </c>
      <c r="AA14" s="1">
        <f t="shared" si="23"/>
        <v>260930.35173276416</v>
      </c>
      <c r="AB14" s="1">
        <f t="shared" si="2"/>
        <v>435746.7321474856</v>
      </c>
      <c r="AC14" s="1">
        <f t="shared" si="3"/>
        <v>4680613.3586601373</v>
      </c>
      <c r="AD14" s="1">
        <f t="shared" si="4"/>
        <v>696677.08388024976</v>
      </c>
      <c r="AE14" s="1">
        <f t="shared" si="5"/>
        <v>3983936.2747798874</v>
      </c>
      <c r="AF14" s="1">
        <f>SUM(T$7:$T14)+AA14+AB14</f>
        <v>847722.93105154112</v>
      </c>
      <c r="AG14">
        <v>7</v>
      </c>
      <c r="AH14" s="11">
        <f t="shared" si="24"/>
        <v>1857912.1164917224</v>
      </c>
      <c r="AI14" s="11">
        <f t="shared" si="25"/>
        <v>1000000</v>
      </c>
      <c r="AJ14" s="11">
        <f t="shared" si="26"/>
        <v>1148685.6676492798</v>
      </c>
      <c r="AK14" s="11">
        <f t="shared" si="27"/>
        <v>126338.02392143714</v>
      </c>
      <c r="AL14" s="11">
        <f t="shared" si="28"/>
        <v>35000</v>
      </c>
      <c r="AM14" s="11">
        <f t="shared" si="29"/>
        <v>68921.140058956793</v>
      </c>
      <c r="AN14" s="11">
        <f t="shared" si="30"/>
        <v>230259.16398039396</v>
      </c>
      <c r="AO14" s="1">
        <f t="shared" si="31"/>
        <v>81993.299032941824</v>
      </c>
      <c r="AP14" s="1">
        <f t="shared" si="32"/>
        <v>21927.841026014969</v>
      </c>
      <c r="AQ14" s="11">
        <f t="shared" si="33"/>
        <v>1879839.9575177373</v>
      </c>
      <c r="AR14" s="11">
        <f t="shared" si="6"/>
        <v>2006177.9814391744</v>
      </c>
      <c r="AS14" s="11">
        <f t="shared" si="34"/>
        <v>1000000</v>
      </c>
      <c r="AT14" s="11">
        <f t="shared" si="35"/>
        <v>1171659.3810022655</v>
      </c>
      <c r="AU14" s="11">
        <f t="shared" si="7"/>
        <v>171659.38100226549</v>
      </c>
      <c r="AV14" s="11">
        <f t="shared" si="36"/>
        <v>61797.377160815573</v>
      </c>
      <c r="AW14" s="1">
        <f t="shared" si="8"/>
        <v>4177837.3624414396</v>
      </c>
      <c r="AX14" s="11">
        <f t="shared" si="9"/>
        <v>61797.377160815573</v>
      </c>
      <c r="AY14" s="11">
        <f t="shared" si="10"/>
        <v>4116039.9852806241</v>
      </c>
      <c r="AZ14" s="11">
        <f>SUM($AO$7:AO14)+AV14</f>
        <v>616522.49172035139</v>
      </c>
    </row>
    <row r="15" spans="1:52" s="22" customFormat="1" x14ac:dyDescent="0.25">
      <c r="A15"/>
      <c r="B15" s="2" t="s">
        <v>23</v>
      </c>
      <c r="C15" s="3">
        <v>0.02</v>
      </c>
      <c r="D15" s="10" t="s">
        <v>24</v>
      </c>
      <c r="E15"/>
      <c r="F15"/>
      <c r="G15"/>
      <c r="H15"/>
      <c r="I15"/>
      <c r="J15"/>
      <c r="L15">
        <v>8</v>
      </c>
      <c r="M15" s="11">
        <f t="shared" si="11"/>
        <v>2508953.9776578718</v>
      </c>
      <c r="N15" s="11">
        <f t="shared" si="12"/>
        <v>1000000</v>
      </c>
      <c r="O15" s="11">
        <f t="shared" si="13"/>
        <v>1171659.3810022655</v>
      </c>
      <c r="P15" s="11">
        <f t="shared" si="14"/>
        <v>170608.87048073529</v>
      </c>
      <c r="Q15" s="11">
        <f t="shared" si="15"/>
        <v>35000</v>
      </c>
      <c r="R15" s="11">
        <f t="shared" si="16"/>
        <v>70299.56286013592</v>
      </c>
      <c r="S15" s="11">
        <f t="shared" si="17"/>
        <v>105299.56286013592</v>
      </c>
      <c r="T15" s="1">
        <f t="shared" si="18"/>
        <v>20006.916943425826</v>
      </c>
      <c r="U15" s="1">
        <f t="shared" si="19"/>
        <v>85292.645916710098</v>
      </c>
      <c r="V15" s="11">
        <f t="shared" si="20"/>
        <v>1729224.9417522154</v>
      </c>
      <c r="W15" s="11">
        <f t="shared" si="0"/>
        <v>2764855.4940553172</v>
      </c>
      <c r="X15" s="11">
        <f t="shared" si="21"/>
        <v>1000000</v>
      </c>
      <c r="Y15" s="11">
        <f t="shared" si="22"/>
        <v>1195092.5686223109</v>
      </c>
      <c r="Z15" s="1">
        <f t="shared" si="1"/>
        <v>1230723.1209254125</v>
      </c>
      <c r="AA15" s="1">
        <f t="shared" si="23"/>
        <v>311086.93547324568</v>
      </c>
      <c r="AB15" s="1">
        <f t="shared" si="2"/>
        <v>506791.94943335868</v>
      </c>
      <c r="AC15" s="1">
        <f t="shared" si="3"/>
        <v>4959948.0626776284</v>
      </c>
      <c r="AD15" s="1">
        <f t="shared" si="4"/>
        <v>817878.88490660442</v>
      </c>
      <c r="AE15" s="1">
        <f t="shared" si="5"/>
        <v>4142069.1777710239</v>
      </c>
      <c r="AF15" s="1">
        <f>SUM(T$7:$T15)+AA15+AB15</f>
        <v>988931.64902132167</v>
      </c>
      <c r="AG15">
        <v>8</v>
      </c>
      <c r="AH15" s="11">
        <f t="shared" si="24"/>
        <v>2006177.9814391744</v>
      </c>
      <c r="AI15" s="11">
        <f t="shared" si="25"/>
        <v>1000000</v>
      </c>
      <c r="AJ15" s="11">
        <f t="shared" si="26"/>
        <v>1171659.3810022655</v>
      </c>
      <c r="AK15" s="11">
        <f t="shared" si="27"/>
        <v>136420.10273786387</v>
      </c>
      <c r="AL15" s="11">
        <f t="shared" si="28"/>
        <v>35000</v>
      </c>
      <c r="AM15" s="11">
        <f t="shared" si="29"/>
        <v>70299.56286013592</v>
      </c>
      <c r="AN15" s="11">
        <f t="shared" si="30"/>
        <v>241719.66559799979</v>
      </c>
      <c r="AO15" s="1">
        <f t="shared" si="31"/>
        <v>86119.079615279916</v>
      </c>
      <c r="AP15" s="1">
        <f t="shared" si="32"/>
        <v>19180.483244856005</v>
      </c>
      <c r="AQ15" s="11">
        <f t="shared" si="33"/>
        <v>2025358.4646840305</v>
      </c>
      <c r="AR15" s="11">
        <f t="shared" si="6"/>
        <v>2161778.5674218941</v>
      </c>
      <c r="AS15" s="11">
        <f t="shared" si="34"/>
        <v>1000000</v>
      </c>
      <c r="AT15" s="11">
        <f t="shared" si="35"/>
        <v>1195092.5686223109</v>
      </c>
      <c r="AU15" s="11">
        <f t="shared" si="7"/>
        <v>195092.56862231088</v>
      </c>
      <c r="AV15" s="11">
        <f t="shared" si="36"/>
        <v>70233.324704031911</v>
      </c>
      <c r="AW15" s="1">
        <f t="shared" si="8"/>
        <v>4356871.1360442052</v>
      </c>
      <c r="AX15" s="11">
        <f t="shared" si="9"/>
        <v>70233.324704031911</v>
      </c>
      <c r="AY15" s="11">
        <f t="shared" si="10"/>
        <v>4286637.8113401737</v>
      </c>
      <c r="AZ15" s="11">
        <f>SUM($AO$7:AO15)+AV15</f>
        <v>711077.51887884771</v>
      </c>
    </row>
    <row r="16" spans="1:52" s="22" customFormat="1" x14ac:dyDescent="0.25">
      <c r="A16"/>
      <c r="B16"/>
      <c r="C16"/>
      <c r="D16"/>
      <c r="E16"/>
      <c r="F16"/>
      <c r="G16"/>
      <c r="H16"/>
      <c r="I16"/>
      <c r="J16"/>
      <c r="L16">
        <v>9</v>
      </c>
      <c r="M16" s="11">
        <f t="shared" si="11"/>
        <v>2764855.4940553172</v>
      </c>
      <c r="N16" s="11">
        <f t="shared" si="12"/>
        <v>1000000</v>
      </c>
      <c r="O16" s="11">
        <f t="shared" si="13"/>
        <v>1195092.5686223109</v>
      </c>
      <c r="P16" s="11">
        <f t="shared" si="14"/>
        <v>188010.17359576159</v>
      </c>
      <c r="Q16" s="11">
        <f t="shared" si="15"/>
        <v>35000</v>
      </c>
      <c r="R16" s="11">
        <f t="shared" si="16"/>
        <v>71705.554117338645</v>
      </c>
      <c r="S16" s="11">
        <f t="shared" si="17"/>
        <v>106705.55411733864</v>
      </c>
      <c r="T16" s="1">
        <f t="shared" si="18"/>
        <v>20274.055282294343</v>
      </c>
      <c r="U16" s="1">
        <f t="shared" si="19"/>
        <v>86431.498835044302</v>
      </c>
      <c r="V16" s="11">
        <f t="shared" si="20"/>
        <v>1815656.4405872596</v>
      </c>
      <c r="W16" s="11">
        <f t="shared" si="0"/>
        <v>3039297.1664861231</v>
      </c>
      <c r="X16" s="11">
        <f t="shared" si="21"/>
        <v>1000000</v>
      </c>
      <c r="Y16" s="11">
        <f t="shared" si="22"/>
        <v>1218994.419994757</v>
      </c>
      <c r="Z16" s="1">
        <f t="shared" si="1"/>
        <v>1442635.1458936203</v>
      </c>
      <c r="AA16" s="1">
        <f t="shared" si="23"/>
        <v>365855.84532053309</v>
      </c>
      <c r="AB16" s="1">
        <f t="shared" si="2"/>
        <v>582300.07975970756</v>
      </c>
      <c r="AC16" s="1">
        <f t="shared" si="3"/>
        <v>5258291.5864808802</v>
      </c>
      <c r="AD16" s="1">
        <f t="shared" si="4"/>
        <v>948155.9250802407</v>
      </c>
      <c r="AE16" s="1">
        <f t="shared" si="5"/>
        <v>4310135.6614006395</v>
      </c>
      <c r="AF16" s="1">
        <f>SUM(T$7:$T16)+AA16+AB16</f>
        <v>1139482.7444772522</v>
      </c>
      <c r="AG16">
        <v>9</v>
      </c>
      <c r="AH16" s="11">
        <f t="shared" si="24"/>
        <v>2161778.5674218941</v>
      </c>
      <c r="AI16" s="11">
        <f t="shared" si="25"/>
        <v>1000000</v>
      </c>
      <c r="AJ16" s="11">
        <f t="shared" si="26"/>
        <v>1195092.5686223109</v>
      </c>
      <c r="AK16" s="11">
        <f t="shared" si="27"/>
        <v>147000.9425846888</v>
      </c>
      <c r="AL16" s="11">
        <f t="shared" si="28"/>
        <v>35000</v>
      </c>
      <c r="AM16" s="11">
        <f t="shared" si="29"/>
        <v>71705.554117338645</v>
      </c>
      <c r="AN16" s="11">
        <f t="shared" si="30"/>
        <v>253706.49670202745</v>
      </c>
      <c r="AO16" s="1">
        <f t="shared" si="31"/>
        <v>90434.338812729882</v>
      </c>
      <c r="AP16" s="1">
        <f t="shared" si="32"/>
        <v>16271.215304608762</v>
      </c>
      <c r="AQ16" s="11">
        <f t="shared" si="33"/>
        <v>2178049.782726503</v>
      </c>
      <c r="AR16" s="11">
        <f t="shared" si="6"/>
        <v>2325050.7253111918</v>
      </c>
      <c r="AS16" s="11">
        <f t="shared" si="34"/>
        <v>1000000</v>
      </c>
      <c r="AT16" s="11">
        <f t="shared" si="35"/>
        <v>1218994.419994757</v>
      </c>
      <c r="AU16" s="11">
        <f t="shared" si="7"/>
        <v>218994.41999475705</v>
      </c>
      <c r="AV16" s="11">
        <f t="shared" si="36"/>
        <v>78837.991198112533</v>
      </c>
      <c r="AW16" s="1">
        <f t="shared" si="8"/>
        <v>4544045.1453059483</v>
      </c>
      <c r="AX16" s="11">
        <f t="shared" si="9"/>
        <v>78837.991198112533</v>
      </c>
      <c r="AY16" s="11">
        <f t="shared" si="10"/>
        <v>4465207.1541078361</v>
      </c>
      <c r="AZ16" s="11">
        <f>SUM($AO$7:AO16)+AV16</f>
        <v>810116.5241856582</v>
      </c>
    </row>
    <row r="17" spans="1:52" s="22" customFormat="1" x14ac:dyDescent="0.25">
      <c r="A17"/>
      <c r="B17" s="2" t="s">
        <v>6</v>
      </c>
      <c r="C17"/>
      <c r="D17" s="6" t="s">
        <v>11</v>
      </c>
      <c r="E17"/>
      <c r="F17"/>
      <c r="G17"/>
      <c r="H17"/>
      <c r="I17"/>
      <c r="J17"/>
      <c r="L17">
        <v>10</v>
      </c>
      <c r="M17" s="11">
        <f t="shared" si="11"/>
        <v>3039297.1664861231</v>
      </c>
      <c r="N17" s="11">
        <f t="shared" si="12"/>
        <v>1000000</v>
      </c>
      <c r="O17" s="11">
        <f t="shared" si="13"/>
        <v>1218994.419994757</v>
      </c>
      <c r="P17" s="11">
        <f t="shared" si="14"/>
        <v>206672.2073210564</v>
      </c>
      <c r="Q17" s="11">
        <f t="shared" si="15"/>
        <v>35000</v>
      </c>
      <c r="R17" s="11">
        <f t="shared" si="16"/>
        <v>73139.66519968542</v>
      </c>
      <c r="S17" s="11">
        <f t="shared" si="17"/>
        <v>108139.66519968542</v>
      </c>
      <c r="T17" s="1">
        <f t="shared" si="18"/>
        <v>20546.536387940228</v>
      </c>
      <c r="U17" s="1">
        <f t="shared" si="19"/>
        <v>87593.128811745191</v>
      </c>
      <c r="V17" s="11">
        <f t="shared" si="20"/>
        <v>1903249.5693990048</v>
      </c>
      <c r="W17" s="11">
        <f t="shared" si="0"/>
        <v>3333562.5026189247</v>
      </c>
      <c r="X17" s="11">
        <f t="shared" si="21"/>
        <v>1000000</v>
      </c>
      <c r="Y17" s="11">
        <f t="shared" si="22"/>
        <v>1243374.3083946521</v>
      </c>
      <c r="Z17" s="1">
        <f t="shared" si="1"/>
        <v>1673687.2416145718</v>
      </c>
      <c r="AA17" s="1">
        <f t="shared" si="23"/>
        <v>425564.80557013815</v>
      </c>
      <c r="AB17" s="1">
        <f t="shared" si="2"/>
        <v>662570.321687466</v>
      </c>
      <c r="AC17" s="1">
        <f t="shared" si="3"/>
        <v>5576936.8110135766</v>
      </c>
      <c r="AD17" s="1">
        <f t="shared" si="4"/>
        <v>1088135.1272576042</v>
      </c>
      <c r="AE17" s="1">
        <f t="shared" si="5"/>
        <v>4488801.6837559724</v>
      </c>
      <c r="AF17" s="1">
        <f>SUM(T$7:$T17)+AA17+AB17</f>
        <v>1300008.4830425559</v>
      </c>
      <c r="AG17">
        <v>10</v>
      </c>
      <c r="AH17" s="11">
        <f t="shared" si="24"/>
        <v>2325050.7253111918</v>
      </c>
      <c r="AI17" s="11">
        <f t="shared" si="25"/>
        <v>1000000</v>
      </c>
      <c r="AJ17" s="11">
        <f t="shared" si="26"/>
        <v>1218994.419994757</v>
      </c>
      <c r="AK17" s="11">
        <f t="shared" si="27"/>
        <v>158103.44932116105</v>
      </c>
      <c r="AL17" s="11">
        <f t="shared" si="28"/>
        <v>35000</v>
      </c>
      <c r="AM17" s="11">
        <f t="shared" si="29"/>
        <v>73139.66519968542</v>
      </c>
      <c r="AN17" s="11">
        <f t="shared" si="30"/>
        <v>266243.11452084646</v>
      </c>
      <c r="AO17" s="1">
        <f t="shared" si="31"/>
        <v>94947.521227504723</v>
      </c>
      <c r="AP17" s="1">
        <f t="shared" si="32"/>
        <v>13192.143972180696</v>
      </c>
      <c r="AQ17" s="11">
        <f t="shared" si="33"/>
        <v>2338242.8692833725</v>
      </c>
      <c r="AR17" s="11">
        <f t="shared" si="6"/>
        <v>2496346.3186045336</v>
      </c>
      <c r="AS17" s="11">
        <f t="shared" si="34"/>
        <v>1000000</v>
      </c>
      <c r="AT17" s="11">
        <f t="shared" si="35"/>
        <v>1243374.3083946521</v>
      </c>
      <c r="AU17" s="11">
        <f t="shared" si="7"/>
        <v>243374.30839465209</v>
      </c>
      <c r="AV17" s="11">
        <f t="shared" si="36"/>
        <v>87614.75102207475</v>
      </c>
      <c r="AW17" s="1">
        <f t="shared" si="8"/>
        <v>4739720.6269991854</v>
      </c>
      <c r="AX17" s="11">
        <f t="shared" si="9"/>
        <v>87614.75102207475</v>
      </c>
      <c r="AY17" s="11">
        <f t="shared" si="10"/>
        <v>4652105.875977111</v>
      </c>
      <c r="AZ17" s="11">
        <f>SUM($AO$7:AO17)+AV17</f>
        <v>913840.80523712514</v>
      </c>
    </row>
    <row r="18" spans="1:52" s="22" customFormat="1" x14ac:dyDescent="0.25">
      <c r="A18"/>
      <c r="B18" t="s">
        <v>7</v>
      </c>
      <c r="C18" s="4">
        <v>0.245</v>
      </c>
      <c r="D18" s="7">
        <v>67000</v>
      </c>
      <c r="E18"/>
      <c r="F18"/>
      <c r="G18"/>
      <c r="H18"/>
      <c r="I18"/>
      <c r="J18"/>
      <c r="L18">
        <v>11</v>
      </c>
      <c r="M18" s="11">
        <f t="shared" si="11"/>
        <v>3333562.5026189247</v>
      </c>
      <c r="N18" s="11">
        <f t="shared" si="12"/>
        <v>1000000</v>
      </c>
      <c r="O18" s="11">
        <f t="shared" si="13"/>
        <v>1243374.3083946521</v>
      </c>
      <c r="P18" s="11">
        <f t="shared" si="14"/>
        <v>226682.25017808689</v>
      </c>
      <c r="Q18" s="11">
        <f t="shared" si="15"/>
        <v>35000</v>
      </c>
      <c r="R18" s="11">
        <f t="shared" si="16"/>
        <v>74602.458503679125</v>
      </c>
      <c r="S18" s="11">
        <f t="shared" si="17"/>
        <v>109602.45850367912</v>
      </c>
      <c r="T18" s="1">
        <f t="shared" si="18"/>
        <v>20824.467115699033</v>
      </c>
      <c r="U18" s="1">
        <f t="shared" si="19"/>
        <v>88777.991387980088</v>
      </c>
      <c r="V18" s="11">
        <f t="shared" si="20"/>
        <v>1992027.5607869849</v>
      </c>
      <c r="W18" s="11">
        <f t="shared" si="0"/>
        <v>3649022.7441849918</v>
      </c>
      <c r="X18" s="11">
        <f t="shared" si="21"/>
        <v>1000000</v>
      </c>
      <c r="Y18" s="11">
        <f t="shared" si="22"/>
        <v>1268241.7945625451</v>
      </c>
      <c r="Z18" s="1">
        <f t="shared" si="1"/>
        <v>1925236.9779605521</v>
      </c>
      <c r="AA18" s="1">
        <f t="shared" si="23"/>
        <v>490564.10749207262</v>
      </c>
      <c r="AB18" s="1">
        <f t="shared" si="2"/>
        <v>747922.13368919364</v>
      </c>
      <c r="AC18" s="1">
        <f t="shared" si="3"/>
        <v>5917264.538747536</v>
      </c>
      <c r="AD18" s="1">
        <f t="shared" si="4"/>
        <v>1238486.2411812663</v>
      </c>
      <c r="AE18" s="1">
        <f t="shared" si="5"/>
        <v>4678778.2975662695</v>
      </c>
      <c r="AF18" s="1">
        <f>SUM(T$7:$T18)+AA18+AB18</f>
        <v>1471184.0640819171</v>
      </c>
      <c r="AG18">
        <v>11</v>
      </c>
      <c r="AH18" s="11">
        <f t="shared" si="24"/>
        <v>2496346.3186045336</v>
      </c>
      <c r="AI18" s="11">
        <f t="shared" si="25"/>
        <v>1000000</v>
      </c>
      <c r="AJ18" s="11">
        <f t="shared" si="26"/>
        <v>1243374.3083946521</v>
      </c>
      <c r="AK18" s="11">
        <f t="shared" si="27"/>
        <v>169751.54966510829</v>
      </c>
      <c r="AL18" s="11">
        <f t="shared" si="28"/>
        <v>35000</v>
      </c>
      <c r="AM18" s="11">
        <f t="shared" si="29"/>
        <v>74602.458503679125</v>
      </c>
      <c r="AN18" s="11">
        <f t="shared" si="30"/>
        <v>279354.0081687874</v>
      </c>
      <c r="AO18" s="1">
        <f t="shared" si="31"/>
        <v>99667.44294076346</v>
      </c>
      <c r="AP18" s="1">
        <f t="shared" si="32"/>
        <v>9935.0155629156652</v>
      </c>
      <c r="AQ18" s="11">
        <f t="shared" si="33"/>
        <v>2506281.3341674493</v>
      </c>
      <c r="AR18" s="11">
        <f t="shared" si="6"/>
        <v>2676032.8838325576</v>
      </c>
      <c r="AS18" s="11">
        <f t="shared" si="34"/>
        <v>1000000</v>
      </c>
      <c r="AT18" s="11">
        <f t="shared" si="35"/>
        <v>1268241.7945625451</v>
      </c>
      <c r="AU18" s="11">
        <f t="shared" si="7"/>
        <v>268241.79456254514</v>
      </c>
      <c r="AV18" s="11">
        <f t="shared" si="36"/>
        <v>96567.046042516246</v>
      </c>
      <c r="AW18" s="1">
        <f t="shared" si="8"/>
        <v>4944274.6783951027</v>
      </c>
      <c r="AX18" s="11">
        <f t="shared" si="9"/>
        <v>96567.046042516246</v>
      </c>
      <c r="AY18" s="11">
        <f t="shared" si="10"/>
        <v>4847707.6323525868</v>
      </c>
      <c r="AZ18" s="11">
        <f>SUM($AO$7:AO18)+AV18</f>
        <v>1022460.5431983301</v>
      </c>
    </row>
    <row r="19" spans="1:52" s="22" customFormat="1" x14ac:dyDescent="0.25">
      <c r="A19"/>
      <c r="B19" t="s">
        <v>8</v>
      </c>
      <c r="C19" s="4">
        <v>0.31</v>
      </c>
      <c r="D19" s="1"/>
      <c r="E19"/>
      <c r="F19"/>
      <c r="G19"/>
      <c r="H19"/>
      <c r="I19"/>
      <c r="J19"/>
      <c r="L19">
        <v>12</v>
      </c>
      <c r="M19" s="11">
        <f t="shared" si="11"/>
        <v>3649022.7441849918</v>
      </c>
      <c r="N19" s="11">
        <f t="shared" si="12"/>
        <v>1000000</v>
      </c>
      <c r="O19" s="11">
        <f t="shared" si="13"/>
        <v>1268241.7945625451</v>
      </c>
      <c r="P19" s="11">
        <f t="shared" si="14"/>
        <v>248133.54660457946</v>
      </c>
      <c r="Q19" s="11">
        <f t="shared" si="15"/>
        <v>35000</v>
      </c>
      <c r="R19" s="11">
        <f t="shared" si="16"/>
        <v>76094.507673752712</v>
      </c>
      <c r="S19" s="11">
        <f t="shared" si="17"/>
        <v>111094.50767375271</v>
      </c>
      <c r="T19" s="1">
        <f t="shared" si="18"/>
        <v>21107.956458013017</v>
      </c>
      <c r="U19" s="1">
        <f t="shared" si="19"/>
        <v>89986.551215739688</v>
      </c>
      <c r="V19" s="11">
        <f t="shared" si="20"/>
        <v>2082014.1120027245</v>
      </c>
      <c r="W19" s="11">
        <f t="shared" si="0"/>
        <v>3987142.8420053106</v>
      </c>
      <c r="X19" s="11">
        <f t="shared" si="21"/>
        <v>1000000</v>
      </c>
      <c r="Y19" s="11">
        <f t="shared" si="22"/>
        <v>1293606.6304537961</v>
      </c>
      <c r="Z19" s="1">
        <f t="shared" si="1"/>
        <v>2198735.3604563819</v>
      </c>
      <c r="AA19" s="1">
        <f t="shared" si="23"/>
        <v>561228.14951956167</v>
      </c>
      <c r="AB19" s="1">
        <f t="shared" si="2"/>
        <v>838696.61011125892</v>
      </c>
      <c r="AC19" s="1">
        <f t="shared" si="3"/>
        <v>6280749.4724591067</v>
      </c>
      <c r="AD19" s="1">
        <f t="shared" si="4"/>
        <v>1399924.7596308207</v>
      </c>
      <c r="AE19" s="1">
        <f t="shared" si="5"/>
        <v>4880824.712828286</v>
      </c>
      <c r="AF19" s="1">
        <f>SUM(T$7:$T19)+AA19+AB19</f>
        <v>1653730.5389894843</v>
      </c>
      <c r="AG19">
        <v>12</v>
      </c>
      <c r="AH19" s="11">
        <f t="shared" si="24"/>
        <v>2676032.8838325576</v>
      </c>
      <c r="AI19" s="11">
        <f t="shared" si="25"/>
        <v>1000000</v>
      </c>
      <c r="AJ19" s="11">
        <f t="shared" si="26"/>
        <v>1268241.7945625451</v>
      </c>
      <c r="AK19" s="11">
        <f t="shared" si="27"/>
        <v>181970.23610061393</v>
      </c>
      <c r="AL19" s="11">
        <f t="shared" si="28"/>
        <v>35000</v>
      </c>
      <c r="AM19" s="11">
        <f t="shared" si="29"/>
        <v>76094.507673752712</v>
      </c>
      <c r="AN19" s="11">
        <f t="shared" si="30"/>
        <v>293064.74377436662</v>
      </c>
      <c r="AO19" s="1">
        <f t="shared" si="31"/>
        <v>104603.30775877197</v>
      </c>
      <c r="AP19" s="1">
        <f t="shared" si="32"/>
        <v>6491.199914980738</v>
      </c>
      <c r="AQ19" s="11">
        <f t="shared" si="33"/>
        <v>2682524.0837475383</v>
      </c>
      <c r="AR19" s="11">
        <f t="shared" si="6"/>
        <v>2864494.3198481523</v>
      </c>
      <c r="AS19" s="11">
        <f t="shared" si="34"/>
        <v>1000000</v>
      </c>
      <c r="AT19" s="11">
        <f t="shared" si="35"/>
        <v>1293606.6304537961</v>
      </c>
      <c r="AU19" s="11">
        <f t="shared" si="7"/>
        <v>293606.63045379613</v>
      </c>
      <c r="AV19" s="11">
        <f t="shared" si="36"/>
        <v>105698.3869633666</v>
      </c>
      <c r="AW19" s="1">
        <f t="shared" si="8"/>
        <v>5158100.9503019489</v>
      </c>
      <c r="AX19" s="11">
        <f t="shared" si="9"/>
        <v>105698.3869633666</v>
      </c>
      <c r="AY19" s="11">
        <f t="shared" si="10"/>
        <v>5052402.5633385824</v>
      </c>
      <c r="AZ19" s="11">
        <f>SUM($AO$7:AO19)+AV19</f>
        <v>1136195.1918779523</v>
      </c>
    </row>
    <row r="20" spans="1:52" s="22" customFormat="1" x14ac:dyDescent="0.25">
      <c r="A20"/>
      <c r="B20" t="s">
        <v>9</v>
      </c>
      <c r="C20" s="4">
        <v>0.19</v>
      </c>
      <c r="D20" s="7">
        <v>200000</v>
      </c>
      <c r="E20"/>
      <c r="F20"/>
      <c r="G20"/>
      <c r="H20"/>
      <c r="I20"/>
      <c r="J20"/>
      <c r="L20">
        <v>13</v>
      </c>
      <c r="M20" s="11">
        <f t="shared" si="11"/>
        <v>3987142.8420053106</v>
      </c>
      <c r="N20" s="11">
        <f t="shared" si="12"/>
        <v>1000000</v>
      </c>
      <c r="O20" s="11">
        <f t="shared" si="13"/>
        <v>1293606.6304537961</v>
      </c>
      <c r="P20" s="11">
        <f t="shared" si="14"/>
        <v>271125.71325636114</v>
      </c>
      <c r="Q20" s="11">
        <f t="shared" si="15"/>
        <v>35000</v>
      </c>
      <c r="R20" s="11">
        <f t="shared" si="16"/>
        <v>77616.39782722776</v>
      </c>
      <c r="S20" s="11">
        <f t="shared" si="17"/>
        <v>112616.39782722776</v>
      </c>
      <c r="T20" s="1">
        <f t="shared" si="18"/>
        <v>21397.115587173274</v>
      </c>
      <c r="U20" s="1">
        <f t="shared" si="19"/>
        <v>91219.282240054483</v>
      </c>
      <c r="V20" s="11">
        <f t="shared" si="20"/>
        <v>2173233.3942427789</v>
      </c>
      <c r="W20" s="11">
        <f t="shared" si="0"/>
        <v>4349487.8375017261</v>
      </c>
      <c r="X20" s="11">
        <f t="shared" si="21"/>
        <v>1000000</v>
      </c>
      <c r="Y20" s="11">
        <f t="shared" si="22"/>
        <v>1319478.763062872</v>
      </c>
      <c r="Z20" s="1">
        <f t="shared" si="1"/>
        <v>2495733.2063218192</v>
      </c>
      <c r="AA20" s="1">
        <f t="shared" si="23"/>
        <v>637957.08228328079</v>
      </c>
      <c r="AB20" s="1">
        <f t="shared" si="2"/>
        <v>935257.95066720841</v>
      </c>
      <c r="AC20" s="1">
        <f t="shared" si="3"/>
        <v>6668966.6005645981</v>
      </c>
      <c r="AD20" s="1">
        <f t="shared" si="4"/>
        <v>1573215.0329504893</v>
      </c>
      <c r="AE20" s="1">
        <f t="shared" si="5"/>
        <v>5095751.5676141083</v>
      </c>
      <c r="AF20" s="1">
        <f>SUM(T$7:$T20)+AA20+AB20</f>
        <v>1848417.9278963264</v>
      </c>
      <c r="AG20">
        <v>13</v>
      </c>
      <c r="AH20" s="11">
        <f t="shared" si="24"/>
        <v>2864494.3198481523</v>
      </c>
      <c r="AI20" s="11">
        <f t="shared" si="25"/>
        <v>1000000</v>
      </c>
      <c r="AJ20" s="11">
        <f t="shared" si="26"/>
        <v>1293606.6304537961</v>
      </c>
      <c r="AK20" s="11">
        <f t="shared" si="27"/>
        <v>194785.61374967438</v>
      </c>
      <c r="AL20" s="11">
        <f t="shared" si="28"/>
        <v>35000</v>
      </c>
      <c r="AM20" s="11">
        <f t="shared" si="29"/>
        <v>77616.39782722776</v>
      </c>
      <c r="AN20" s="11">
        <f t="shared" si="30"/>
        <v>307402.01157690212</v>
      </c>
      <c r="AO20" s="1">
        <f t="shared" si="31"/>
        <v>109764.72416768476</v>
      </c>
      <c r="AP20" s="1">
        <f t="shared" si="32"/>
        <v>2851.6736595429975</v>
      </c>
      <c r="AQ20" s="11">
        <f t="shared" si="33"/>
        <v>2867345.9935076954</v>
      </c>
      <c r="AR20" s="11">
        <f t="shared" si="6"/>
        <v>3062131.6072573699</v>
      </c>
      <c r="AS20" s="11">
        <f t="shared" si="34"/>
        <v>1000000</v>
      </c>
      <c r="AT20" s="11">
        <f t="shared" si="35"/>
        <v>1319478.763062872</v>
      </c>
      <c r="AU20" s="11">
        <f t="shared" si="7"/>
        <v>319478.76306287199</v>
      </c>
      <c r="AV20" s="11">
        <f t="shared" si="36"/>
        <v>115012.35470263391</v>
      </c>
      <c r="AW20" s="1">
        <f t="shared" si="8"/>
        <v>5381610.3703202419</v>
      </c>
      <c r="AX20" s="11">
        <f t="shared" si="9"/>
        <v>115012.35470263391</v>
      </c>
      <c r="AY20" s="11">
        <f t="shared" si="10"/>
        <v>5266598.0156176081</v>
      </c>
      <c r="AZ20" s="11">
        <f>SUM($AO$7:AO20)+AV20</f>
        <v>1255273.8837849044</v>
      </c>
    </row>
    <row r="21" spans="1:52" s="22" customFormat="1" x14ac:dyDescent="0.25">
      <c r="A21"/>
      <c r="B21" t="s">
        <v>10</v>
      </c>
      <c r="C21" s="4">
        <v>0.25800000000000001</v>
      </c>
      <c r="D21"/>
      <c r="E21"/>
      <c r="F21"/>
      <c r="G21"/>
      <c r="H21"/>
      <c r="I21"/>
      <c r="J21"/>
      <c r="L21">
        <v>14</v>
      </c>
      <c r="M21" s="11">
        <f t="shared" si="11"/>
        <v>4349487.8375017261</v>
      </c>
      <c r="N21" s="11">
        <f t="shared" si="12"/>
        <v>1000000</v>
      </c>
      <c r="O21" s="11">
        <f t="shared" si="13"/>
        <v>1319478.763062872</v>
      </c>
      <c r="P21" s="11">
        <f t="shared" si="14"/>
        <v>295765.17295011738</v>
      </c>
      <c r="Q21" s="11">
        <f t="shared" si="15"/>
        <v>35000</v>
      </c>
      <c r="R21" s="11">
        <f t="shared" si="16"/>
        <v>79168.725783772315</v>
      </c>
      <c r="S21" s="11">
        <f t="shared" si="17"/>
        <v>114168.72578377232</v>
      </c>
      <c r="T21" s="1">
        <f t="shared" si="18"/>
        <v>21692.057898916741</v>
      </c>
      <c r="U21" s="1">
        <f t="shared" si="19"/>
        <v>92476.667884855575</v>
      </c>
      <c r="V21" s="11">
        <f t="shared" si="20"/>
        <v>2265710.0621276344</v>
      </c>
      <c r="W21" s="11">
        <f t="shared" si="0"/>
        <v>4737729.6783366995</v>
      </c>
      <c r="X21" s="11">
        <f t="shared" si="21"/>
        <v>1000000</v>
      </c>
      <c r="Y21" s="11">
        <f t="shared" si="22"/>
        <v>1345868.3383241293</v>
      </c>
      <c r="Z21" s="1">
        <f t="shared" si="1"/>
        <v>2817887.9545331942</v>
      </c>
      <c r="AA21" s="1">
        <f t="shared" si="23"/>
        <v>721178.56562286057</v>
      </c>
      <c r="AB21" s="1">
        <f t="shared" si="2"/>
        <v>1037995.0298217703</v>
      </c>
      <c r="AC21" s="1">
        <f t="shared" si="3"/>
        <v>7083598.0166608291</v>
      </c>
      <c r="AD21" s="1">
        <f t="shared" si="4"/>
        <v>1759173.5954446308</v>
      </c>
      <c r="AE21" s="1">
        <f t="shared" si="5"/>
        <v>5324424.4212161982</v>
      </c>
      <c r="AF21" s="1">
        <f>SUM(T$7:$T21)+AA21+AB21</f>
        <v>2056068.5482893847</v>
      </c>
      <c r="AG21">
        <v>14</v>
      </c>
      <c r="AH21" s="11">
        <f t="shared" si="24"/>
        <v>3062131.6072573699</v>
      </c>
      <c r="AI21" s="11">
        <f t="shared" si="25"/>
        <v>1000000</v>
      </c>
      <c r="AJ21" s="11">
        <f t="shared" si="26"/>
        <v>1319478.763062872</v>
      </c>
      <c r="AK21" s="11">
        <f t="shared" si="27"/>
        <v>208224.94929350118</v>
      </c>
      <c r="AL21" s="11">
        <f t="shared" si="28"/>
        <v>35000</v>
      </c>
      <c r="AM21" s="11">
        <f t="shared" si="29"/>
        <v>79168.725783772315</v>
      </c>
      <c r="AN21" s="11">
        <f t="shared" si="30"/>
        <v>322393.67507727351</v>
      </c>
      <c r="AO21" s="1">
        <f t="shared" si="31"/>
        <v>115161.72302781846</v>
      </c>
      <c r="AP21" s="1">
        <f t="shared" si="32"/>
        <v>-992.99724404614244</v>
      </c>
      <c r="AQ21" s="11">
        <f t="shared" si="33"/>
        <v>3063124.604501416</v>
      </c>
      <c r="AR21" s="11">
        <f t="shared" si="6"/>
        <v>3269363.559306825</v>
      </c>
      <c r="AS21" s="11">
        <f t="shared" si="34"/>
        <v>1000000</v>
      </c>
      <c r="AT21" s="11">
        <f t="shared" si="35"/>
        <v>1345868.3383241293</v>
      </c>
      <c r="AU21" s="11">
        <f t="shared" si="7"/>
        <v>345868.33832412935</v>
      </c>
      <c r="AV21" s="11">
        <f t="shared" si="36"/>
        <v>124512.60179668656</v>
      </c>
      <c r="AW21" s="1">
        <f t="shared" si="8"/>
        <v>5615231.8976309542</v>
      </c>
      <c r="AX21" s="11">
        <f t="shared" si="9"/>
        <v>124512.60179668656</v>
      </c>
      <c r="AY21" s="11">
        <f t="shared" si="10"/>
        <v>5490719.2958342675</v>
      </c>
      <c r="AZ21" s="11">
        <f>SUM($AO$7:AO21)+AV21</f>
        <v>1379935.8539067756</v>
      </c>
    </row>
    <row r="22" spans="1:52" s="22" customFormat="1" x14ac:dyDescent="0.25">
      <c r="A22"/>
      <c r="B22" t="s">
        <v>19</v>
      </c>
      <c r="C22" s="3">
        <v>0.36</v>
      </c>
      <c r="D22" s="10" t="s">
        <v>26</v>
      </c>
      <c r="E22"/>
      <c r="F22"/>
      <c r="G22"/>
      <c r="H22"/>
      <c r="I22"/>
      <c r="J22"/>
      <c r="L22">
        <v>15</v>
      </c>
      <c r="M22" s="11">
        <f t="shared" si="11"/>
        <v>4737729.6783366995</v>
      </c>
      <c r="N22" s="11">
        <f t="shared" si="12"/>
        <v>1000000</v>
      </c>
      <c r="O22" s="11">
        <f t="shared" si="13"/>
        <v>1345868.3383241293</v>
      </c>
      <c r="P22" s="11">
        <f t="shared" si="14"/>
        <v>322165.61812689557</v>
      </c>
      <c r="Q22" s="11">
        <f t="shared" si="15"/>
        <v>35000</v>
      </c>
      <c r="R22" s="11">
        <f t="shared" si="16"/>
        <v>80752.10029944776</v>
      </c>
      <c r="S22" s="11">
        <f t="shared" si="17"/>
        <v>115752.10029944776</v>
      </c>
      <c r="T22" s="1">
        <f t="shared" si="18"/>
        <v>21992.899056895076</v>
      </c>
      <c r="U22" s="1">
        <f t="shared" si="19"/>
        <v>93759.201242552692</v>
      </c>
      <c r="V22" s="11">
        <f t="shared" si="20"/>
        <v>2359469.263370187</v>
      </c>
      <c r="W22" s="11">
        <f t="shared" si="0"/>
        <v>5153654.4977061478</v>
      </c>
      <c r="X22" s="11">
        <f t="shared" si="21"/>
        <v>1000000</v>
      </c>
      <c r="Y22" s="11">
        <f t="shared" si="22"/>
        <v>1372785.7050906119</v>
      </c>
      <c r="Z22" s="1">
        <f t="shared" si="1"/>
        <v>3166970.939426573</v>
      </c>
      <c r="AA22" s="1">
        <f t="shared" si="23"/>
        <v>811349.64519241836</v>
      </c>
      <c r="AB22" s="1">
        <f t="shared" si="2"/>
        <v>1147323.0728573459</v>
      </c>
      <c r="AC22" s="1">
        <f t="shared" si="3"/>
        <v>7526440.20279676</v>
      </c>
      <c r="AD22" s="1">
        <f t="shared" si="4"/>
        <v>1958672.7180497642</v>
      </c>
      <c r="AE22" s="1">
        <f t="shared" si="5"/>
        <v>5567767.4847469963</v>
      </c>
      <c r="AF22" s="1">
        <f>SUM(T$7:$T22)+AA22+AB22</f>
        <v>2277560.5699514132</v>
      </c>
      <c r="AG22">
        <v>15</v>
      </c>
      <c r="AH22" s="11">
        <f t="shared" si="24"/>
        <v>3269363.559306825</v>
      </c>
      <c r="AI22" s="11">
        <f t="shared" si="25"/>
        <v>1000000</v>
      </c>
      <c r="AJ22" s="11">
        <f t="shared" si="26"/>
        <v>1345868.3383241293</v>
      </c>
      <c r="AK22" s="11">
        <f t="shared" si="27"/>
        <v>222316.72203286411</v>
      </c>
      <c r="AL22" s="11">
        <f t="shared" si="28"/>
        <v>35000</v>
      </c>
      <c r="AM22" s="11">
        <f t="shared" si="29"/>
        <v>80752.10029944776</v>
      </c>
      <c r="AN22" s="11">
        <f t="shared" si="30"/>
        <v>338068.82233231189</v>
      </c>
      <c r="AO22" s="1">
        <f t="shared" si="31"/>
        <v>120804.77603963227</v>
      </c>
      <c r="AP22" s="1">
        <f t="shared" si="32"/>
        <v>-5052.6757401845098</v>
      </c>
      <c r="AQ22" s="11">
        <f t="shared" si="33"/>
        <v>3274416.2350470098</v>
      </c>
      <c r="AR22" s="11">
        <f t="shared" si="6"/>
        <v>3486627.6055995044</v>
      </c>
      <c r="AS22" s="11">
        <f t="shared" si="34"/>
        <v>1000000</v>
      </c>
      <c r="AT22" s="11">
        <f t="shared" si="35"/>
        <v>1372785.7050906119</v>
      </c>
      <c r="AU22" s="11">
        <f t="shared" si="7"/>
        <v>372785.70509061194</v>
      </c>
      <c r="AV22" s="11">
        <f t="shared" si="36"/>
        <v>134202.85383262028</v>
      </c>
      <c r="AW22" s="1">
        <f t="shared" si="8"/>
        <v>5859413.3106901161</v>
      </c>
      <c r="AX22" s="11">
        <f t="shared" si="9"/>
        <v>134202.85383262028</v>
      </c>
      <c r="AY22" s="11">
        <f t="shared" si="10"/>
        <v>5725210.4568574959</v>
      </c>
      <c r="AZ22" s="11">
        <f>SUM($AO$7:AO22)+AV22</f>
        <v>1510430.8819823414</v>
      </c>
    </row>
    <row r="23" spans="1:52" s="22" customFormat="1" x14ac:dyDescent="0.25">
      <c r="A23"/>
      <c r="B23" t="s">
        <v>35</v>
      </c>
      <c r="C23" s="1">
        <v>2500</v>
      </c>
      <c r="D23"/>
      <c r="E23"/>
      <c r="F23"/>
      <c r="G23"/>
      <c r="H23"/>
      <c r="I23"/>
      <c r="J23"/>
      <c r="L23">
        <v>16</v>
      </c>
      <c r="M23" s="11">
        <f t="shared" si="11"/>
        <v>5153654.4977061478</v>
      </c>
      <c r="N23" s="11">
        <f t="shared" si="12"/>
        <v>1000000</v>
      </c>
      <c r="O23" s="11">
        <f t="shared" si="13"/>
        <v>1372785.7050906119</v>
      </c>
      <c r="P23" s="11">
        <f t="shared" si="14"/>
        <v>350448.50584401807</v>
      </c>
      <c r="Q23" s="11">
        <f t="shared" si="15"/>
        <v>35000</v>
      </c>
      <c r="R23" s="11">
        <f t="shared" si="16"/>
        <v>82367.142305436719</v>
      </c>
      <c r="S23" s="11">
        <f t="shared" si="17"/>
        <v>117367.14230543672</v>
      </c>
      <c r="T23" s="1">
        <f t="shared" si="18"/>
        <v>22299.757038032978</v>
      </c>
      <c r="U23" s="1">
        <f t="shared" si="19"/>
        <v>95067.385267403733</v>
      </c>
      <c r="V23" s="11">
        <f t="shared" si="20"/>
        <v>2454536.6486375909</v>
      </c>
      <c r="W23" s="11">
        <f t="shared" si="0"/>
        <v>5599170.3888175702</v>
      </c>
      <c r="X23" s="11">
        <f t="shared" si="21"/>
        <v>1000000</v>
      </c>
      <c r="Y23" s="11">
        <f t="shared" si="22"/>
        <v>1400241.4191924243</v>
      </c>
      <c r="Z23" s="1">
        <f t="shared" si="1"/>
        <v>3544875.1593724033</v>
      </c>
      <c r="AA23" s="1">
        <f t="shared" si="23"/>
        <v>908958.75679484976</v>
      </c>
      <c r="AB23" s="1">
        <f t="shared" si="2"/>
        <v>1263685.445876695</v>
      </c>
      <c r="AC23" s="1">
        <f t="shared" si="3"/>
        <v>7999411.8080099942</v>
      </c>
      <c r="AD23" s="1">
        <f t="shared" si="4"/>
        <v>2172644.2026715446</v>
      </c>
      <c r="AE23" s="1">
        <f t="shared" si="5"/>
        <v>5826767.6053384496</v>
      </c>
      <c r="AF23" s="1">
        <f>SUM(T$7:$T23)+AA23+AB23</f>
        <v>2513831.8116112268</v>
      </c>
      <c r="AG23">
        <v>16</v>
      </c>
      <c r="AH23" s="11">
        <f t="shared" si="24"/>
        <v>3486627.6055995044</v>
      </c>
      <c r="AI23" s="11">
        <f t="shared" si="25"/>
        <v>1000000</v>
      </c>
      <c r="AJ23" s="11">
        <f t="shared" si="26"/>
        <v>1372785.7050906119</v>
      </c>
      <c r="AK23" s="11">
        <f t="shared" si="27"/>
        <v>237090.67718076633</v>
      </c>
      <c r="AL23" s="11">
        <f t="shared" si="28"/>
        <v>35000</v>
      </c>
      <c r="AM23" s="11">
        <f t="shared" si="29"/>
        <v>82367.142305436719</v>
      </c>
      <c r="AN23" s="11">
        <f t="shared" si="30"/>
        <v>354457.81948620308</v>
      </c>
      <c r="AO23" s="1">
        <f t="shared" si="31"/>
        <v>126704.81501503311</v>
      </c>
      <c r="AP23" s="1">
        <f t="shared" si="32"/>
        <v>-9337.672709596387</v>
      </c>
      <c r="AQ23" s="11">
        <f t="shared" si="33"/>
        <v>3495965.2783091008</v>
      </c>
      <c r="AR23" s="11">
        <f t="shared" si="6"/>
        <v>3714380.6100706742</v>
      </c>
      <c r="AS23" s="11">
        <f t="shared" si="34"/>
        <v>1000000</v>
      </c>
      <c r="AT23" s="11">
        <f t="shared" si="35"/>
        <v>1400241.4191924243</v>
      </c>
      <c r="AU23" s="11">
        <f t="shared" si="7"/>
        <v>400241.41919242428</v>
      </c>
      <c r="AV23" s="11">
        <f t="shared" si="36"/>
        <v>144086.91090927273</v>
      </c>
      <c r="AW23" s="1">
        <f t="shared" si="8"/>
        <v>6114622.0292630978</v>
      </c>
      <c r="AX23" s="11">
        <f t="shared" si="9"/>
        <v>144086.91090927273</v>
      </c>
      <c r="AY23" s="11">
        <f t="shared" si="10"/>
        <v>5970535.1183538251</v>
      </c>
      <c r="AZ23" s="11">
        <f>SUM($AO$7:AO23)+AV23</f>
        <v>1647019.7540740271</v>
      </c>
    </row>
    <row r="24" spans="1:52" s="22" customFormat="1" x14ac:dyDescent="0.25">
      <c r="A24"/>
      <c r="B24"/>
      <c r="C24"/>
      <c r="D24"/>
      <c r="E24"/>
      <c r="F24"/>
      <c r="G24"/>
      <c r="H24"/>
      <c r="I24"/>
      <c r="J24"/>
      <c r="L24">
        <v>17</v>
      </c>
      <c r="M24" s="11">
        <f t="shared" si="11"/>
        <v>5599170.3888175702</v>
      </c>
      <c r="N24" s="11">
        <f t="shared" si="12"/>
        <v>1000000</v>
      </c>
      <c r="O24" s="11">
        <f t="shared" si="13"/>
        <v>1400241.4191924243</v>
      </c>
      <c r="P24" s="11">
        <f t="shared" si="14"/>
        <v>380743.5864395948</v>
      </c>
      <c r="Q24" s="11">
        <f t="shared" si="15"/>
        <v>35000</v>
      </c>
      <c r="R24" s="11">
        <f t="shared" si="16"/>
        <v>84014.48515154545</v>
      </c>
      <c r="S24" s="11">
        <f t="shared" si="17"/>
        <v>119014.48515154545</v>
      </c>
      <c r="T24" s="1">
        <f t="shared" si="18"/>
        <v>22612.752178793635</v>
      </c>
      <c r="U24" s="1">
        <f t="shared" si="19"/>
        <v>96401.732972751808</v>
      </c>
      <c r="V24" s="11">
        <f t="shared" si="20"/>
        <v>2550938.3816103428</v>
      </c>
      <c r="W24" s="11">
        <f t="shared" si="0"/>
        <v>6076315.7082299162</v>
      </c>
      <c r="X24" s="11">
        <f t="shared" si="21"/>
        <v>1000000</v>
      </c>
      <c r="Y24" s="11">
        <f t="shared" si="22"/>
        <v>1428246.2475762728</v>
      </c>
      <c r="Z24" s="1">
        <f t="shared" si="1"/>
        <v>3953623.574195846</v>
      </c>
      <c r="AA24" s="1">
        <f t="shared" si="23"/>
        <v>1014527.8671328335</v>
      </c>
      <c r="AB24" s="1">
        <f t="shared" si="2"/>
        <v>1387555.56748874</v>
      </c>
      <c r="AC24" s="1">
        <f t="shared" si="3"/>
        <v>8504561.9558061883</v>
      </c>
      <c r="AD24" s="1">
        <f t="shared" si="4"/>
        <v>2402083.4346215734</v>
      </c>
      <c r="AE24" s="1">
        <f t="shared" si="5"/>
        <v>6102478.5211846149</v>
      </c>
      <c r="AF24" s="1">
        <f>SUM(T$7:$T24)+AA24+AB24</f>
        <v>2765883.7957400493</v>
      </c>
      <c r="AG24">
        <v>17</v>
      </c>
      <c r="AH24" s="11">
        <f t="shared" si="24"/>
        <v>3714380.6100706742</v>
      </c>
      <c r="AI24" s="11">
        <f t="shared" si="25"/>
        <v>1000000</v>
      </c>
      <c r="AJ24" s="11">
        <f t="shared" si="26"/>
        <v>1400241.4191924243</v>
      </c>
      <c r="AK24" s="11">
        <f t="shared" si="27"/>
        <v>252577.88148480587</v>
      </c>
      <c r="AL24" s="11">
        <f t="shared" si="28"/>
        <v>35000</v>
      </c>
      <c r="AM24" s="11">
        <f t="shared" si="29"/>
        <v>84014.48515154545</v>
      </c>
      <c r="AN24" s="11">
        <f t="shared" si="30"/>
        <v>371592.36663635127</v>
      </c>
      <c r="AO24" s="1">
        <f t="shared" si="31"/>
        <v>132873.25198908645</v>
      </c>
      <c r="AP24" s="1">
        <f t="shared" si="32"/>
        <v>-13858.766837540999</v>
      </c>
      <c r="AQ24" s="11">
        <f t="shared" si="33"/>
        <v>3728239.3769082152</v>
      </c>
      <c r="AR24" s="11">
        <f t="shared" si="6"/>
        <v>3953099.7247179393</v>
      </c>
      <c r="AS24" s="11">
        <f t="shared" si="34"/>
        <v>1000000</v>
      </c>
      <c r="AT24" s="11">
        <f t="shared" si="35"/>
        <v>1428246.2475762728</v>
      </c>
      <c r="AU24" s="11">
        <f t="shared" si="7"/>
        <v>428246.24757627281</v>
      </c>
      <c r="AV24" s="11">
        <f t="shared" si="36"/>
        <v>154168.64912745819</v>
      </c>
      <c r="AW24" s="1">
        <f t="shared" si="8"/>
        <v>6381345.9722942123</v>
      </c>
      <c r="AX24" s="11">
        <f t="shared" si="9"/>
        <v>154168.64912745819</v>
      </c>
      <c r="AY24" s="11">
        <f t="shared" si="10"/>
        <v>6227177.3231667541</v>
      </c>
      <c r="AZ24" s="11">
        <f>SUM($AO$7:AO24)+AV24</f>
        <v>1789974.7442812989</v>
      </c>
    </row>
    <row r="25" spans="1:52" s="22" customFormat="1" x14ac:dyDescent="0.25">
      <c r="A25"/>
      <c r="B25" s="2" t="s">
        <v>12</v>
      </c>
      <c r="C25"/>
      <c r="D25"/>
      <c r="E25"/>
      <c r="F25"/>
      <c r="G25"/>
      <c r="H25"/>
      <c r="I25"/>
      <c r="J25"/>
      <c r="L25">
        <v>18</v>
      </c>
      <c r="M25" s="11">
        <f t="shared" si="11"/>
        <v>6076315.7082299162</v>
      </c>
      <c r="N25" s="11">
        <f t="shared" si="12"/>
        <v>1000000</v>
      </c>
      <c r="O25" s="11">
        <f t="shared" si="13"/>
        <v>1428246.2475762728</v>
      </c>
      <c r="P25" s="11">
        <f t="shared" si="14"/>
        <v>413189.46815963433</v>
      </c>
      <c r="Q25" s="11">
        <f t="shared" si="15"/>
        <v>35000</v>
      </c>
      <c r="R25" s="11">
        <f t="shared" si="16"/>
        <v>85694.774854576361</v>
      </c>
      <c r="S25" s="11">
        <f t="shared" si="17"/>
        <v>120694.77485457636</v>
      </c>
      <c r="T25" s="1">
        <f t="shared" si="18"/>
        <v>22932.00722236951</v>
      </c>
      <c r="U25" s="1">
        <f t="shared" si="19"/>
        <v>97762.767632206844</v>
      </c>
      <c r="V25" s="11">
        <f t="shared" si="20"/>
        <v>2648701.1492425497</v>
      </c>
      <c r="W25" s="11">
        <f t="shared" si="0"/>
        <v>6587267.9440217577</v>
      </c>
      <c r="X25" s="11">
        <f t="shared" si="21"/>
        <v>1000000</v>
      </c>
      <c r="Y25" s="11">
        <f t="shared" si="22"/>
        <v>1456811.1725277982</v>
      </c>
      <c r="Z25" s="1">
        <f t="shared" si="1"/>
        <v>4395377.967307006</v>
      </c>
      <c r="AA25" s="1">
        <f t="shared" si="23"/>
        <v>1128614.7602553186</v>
      </c>
      <c r="AB25" s="1">
        <f t="shared" si="2"/>
        <v>1519438.9504512134</v>
      </c>
      <c r="AC25" s="1">
        <f t="shared" si="3"/>
        <v>9044079.1165495552</v>
      </c>
      <c r="AD25" s="1">
        <f t="shared" si="4"/>
        <v>2648053.710706532</v>
      </c>
      <c r="AE25" s="1">
        <f t="shared" si="5"/>
        <v>6396025.4058430232</v>
      </c>
      <c r="AF25" s="1">
        <f>SUM(T$7:$T25)+AA25+AB25</f>
        <v>3034786.0790473772</v>
      </c>
      <c r="AG25">
        <v>18</v>
      </c>
      <c r="AH25" s="11">
        <f t="shared" si="24"/>
        <v>3953099.7247179393</v>
      </c>
      <c r="AI25" s="11">
        <f t="shared" si="25"/>
        <v>1000000</v>
      </c>
      <c r="AJ25" s="11">
        <f t="shared" si="26"/>
        <v>1428246.2475762728</v>
      </c>
      <c r="AK25" s="11">
        <f t="shared" si="27"/>
        <v>268810.78128081991</v>
      </c>
      <c r="AL25" s="11">
        <f t="shared" si="28"/>
        <v>35000</v>
      </c>
      <c r="AM25" s="11">
        <f t="shared" si="29"/>
        <v>85694.774854576361</v>
      </c>
      <c r="AN25" s="11">
        <f t="shared" si="30"/>
        <v>389505.55613539624</v>
      </c>
      <c r="AO25" s="1">
        <f t="shared" si="31"/>
        <v>139322.00020874265</v>
      </c>
      <c r="AP25" s="1">
        <f t="shared" si="32"/>
        <v>-18627.225354166294</v>
      </c>
      <c r="AQ25" s="11">
        <f t="shared" si="33"/>
        <v>3971726.9500721055</v>
      </c>
      <c r="AR25" s="11">
        <f t="shared" si="6"/>
        <v>4203283.2806445928</v>
      </c>
      <c r="AS25" s="11">
        <f t="shared" si="34"/>
        <v>1000000</v>
      </c>
      <c r="AT25" s="11">
        <f t="shared" si="35"/>
        <v>1456811.1725277982</v>
      </c>
      <c r="AU25" s="11">
        <f t="shared" si="7"/>
        <v>456811.17252779822</v>
      </c>
      <c r="AV25" s="11">
        <f t="shared" si="36"/>
        <v>164452.02211000735</v>
      </c>
      <c r="AW25" s="1">
        <f t="shared" si="8"/>
        <v>6660094.4531723913</v>
      </c>
      <c r="AX25" s="11">
        <f t="shared" si="9"/>
        <v>164452.02211000735</v>
      </c>
      <c r="AY25" s="11">
        <f t="shared" si="10"/>
        <v>6495642.4310623836</v>
      </c>
      <c r="AZ25" s="11">
        <f>SUM($AO$7:AO25)+AV25</f>
        <v>1939580.1174725909</v>
      </c>
    </row>
    <row r="26" spans="1:52" s="22" customFormat="1" x14ac:dyDescent="0.25">
      <c r="A26"/>
      <c r="B26" t="s">
        <v>69</v>
      </c>
      <c r="C26"/>
      <c r="D26"/>
      <c r="E26"/>
      <c r="F26"/>
      <c r="G26"/>
      <c r="H26"/>
      <c r="I26"/>
      <c r="J26"/>
      <c r="L26">
        <v>19</v>
      </c>
      <c r="M26" s="11">
        <f t="shared" si="11"/>
        <v>6587267.9440217577</v>
      </c>
      <c r="N26" s="11">
        <f t="shared" si="12"/>
        <v>1000000</v>
      </c>
      <c r="O26" s="11">
        <f t="shared" si="13"/>
        <v>1456811.1725277982</v>
      </c>
      <c r="P26" s="11">
        <f t="shared" si="14"/>
        <v>447934.22019347956</v>
      </c>
      <c r="Q26" s="11">
        <f t="shared" si="15"/>
        <v>35000</v>
      </c>
      <c r="R26" s="11">
        <f t="shared" si="16"/>
        <v>87408.670351667883</v>
      </c>
      <c r="S26" s="11">
        <f t="shared" si="17"/>
        <v>122408.67035166788</v>
      </c>
      <c r="T26" s="1">
        <f t="shared" si="18"/>
        <v>23257.647366816898</v>
      </c>
      <c r="U26" s="1">
        <f t="shared" si="19"/>
        <v>99151.022984850977</v>
      </c>
      <c r="V26" s="11">
        <f t="shared" si="20"/>
        <v>2747852.1722274008</v>
      </c>
      <c r="W26" s="11">
        <f t="shared" si="0"/>
        <v>7134353.1872000881</v>
      </c>
      <c r="X26" s="11">
        <f t="shared" si="21"/>
        <v>1000000</v>
      </c>
      <c r="Y26" s="11">
        <f t="shared" si="22"/>
        <v>1485947.3959783542</v>
      </c>
      <c r="Z26" s="1">
        <f t="shared" si="1"/>
        <v>4872448.4109510407</v>
      </c>
      <c r="AA26" s="1">
        <f t="shared" si="23"/>
        <v>1251815.479609282</v>
      </c>
      <c r="AB26" s="1">
        <f t="shared" si="2"/>
        <v>1659875.3821064397</v>
      </c>
      <c r="AC26" s="1">
        <f t="shared" si="3"/>
        <v>9620300.583178442</v>
      </c>
      <c r="AD26" s="1">
        <f t="shared" si="4"/>
        <v>2911690.8617157219</v>
      </c>
      <c r="AE26" s="1">
        <f t="shared" si="5"/>
        <v>6708609.7214627201</v>
      </c>
      <c r="AF26" s="1">
        <f>SUM(T$7:$T26)+AA26+AB26</f>
        <v>3321680.8774233833</v>
      </c>
      <c r="AG26">
        <v>19</v>
      </c>
      <c r="AH26" s="11">
        <f t="shared" si="24"/>
        <v>4203283.2806445928</v>
      </c>
      <c r="AI26" s="11">
        <f t="shared" si="25"/>
        <v>1000000</v>
      </c>
      <c r="AJ26" s="11">
        <f t="shared" si="26"/>
        <v>1456811.1725277982</v>
      </c>
      <c r="AK26" s="11">
        <f t="shared" si="27"/>
        <v>285823.26308383234</v>
      </c>
      <c r="AL26" s="11">
        <f t="shared" si="28"/>
        <v>35000</v>
      </c>
      <c r="AM26" s="11">
        <f t="shared" si="29"/>
        <v>87408.670351667883</v>
      </c>
      <c r="AN26" s="11">
        <f t="shared" si="30"/>
        <v>408231.93343550025</v>
      </c>
      <c r="AO26" s="1">
        <f t="shared" si="31"/>
        <v>146063.4960367801</v>
      </c>
      <c r="AP26" s="1">
        <f t="shared" si="32"/>
        <v>-23654.825685112213</v>
      </c>
      <c r="AQ26" s="11">
        <f t="shared" si="33"/>
        <v>4226938.1063297046</v>
      </c>
      <c r="AR26" s="11">
        <f t="shared" si="6"/>
        <v>4465451.7180433134</v>
      </c>
      <c r="AS26" s="11">
        <f t="shared" si="34"/>
        <v>1000000</v>
      </c>
      <c r="AT26" s="11">
        <f t="shared" si="35"/>
        <v>1485947.3959783542</v>
      </c>
      <c r="AU26" s="11">
        <f t="shared" si="7"/>
        <v>485947.39597835415</v>
      </c>
      <c r="AV26" s="11">
        <f t="shared" si="36"/>
        <v>174941.0625522075</v>
      </c>
      <c r="AW26" s="1">
        <f t="shared" si="8"/>
        <v>6951399.1140216673</v>
      </c>
      <c r="AX26" s="11">
        <f t="shared" si="9"/>
        <v>174941.0625522075</v>
      </c>
      <c r="AY26" s="11">
        <f t="shared" si="10"/>
        <v>6776458.0514694601</v>
      </c>
      <c r="AZ26" s="11">
        <f>SUM($AO$7:AO26)+AV26</f>
        <v>2096132.6539515709</v>
      </c>
    </row>
    <row r="27" spans="1:52" s="22" customFormat="1" x14ac:dyDescent="0.25">
      <c r="A27"/>
      <c r="B27" t="s">
        <v>27</v>
      </c>
      <c r="C27"/>
      <c r="D27"/>
      <c r="E27"/>
      <c r="F27"/>
      <c r="G27"/>
      <c r="H27"/>
      <c r="I27"/>
      <c r="J27"/>
      <c r="L27">
        <v>20</v>
      </c>
      <c r="M27" s="11">
        <f t="shared" si="11"/>
        <v>7134353.1872000881</v>
      </c>
      <c r="N27" s="11">
        <f t="shared" si="12"/>
        <v>1000000</v>
      </c>
      <c r="O27" s="11">
        <f t="shared" si="13"/>
        <v>1485947.3959783542</v>
      </c>
      <c r="P27" s="11">
        <f t="shared" si="14"/>
        <v>485136.01672960602</v>
      </c>
      <c r="Q27" s="11">
        <f t="shared" si="15"/>
        <v>35000</v>
      </c>
      <c r="R27" s="11">
        <f t="shared" si="16"/>
        <v>89156.843758701245</v>
      </c>
      <c r="S27" s="11">
        <f t="shared" si="17"/>
        <v>124156.84375870124</v>
      </c>
      <c r="T27" s="1">
        <f t="shared" si="18"/>
        <v>23589.800314153235</v>
      </c>
      <c r="U27" s="1">
        <f t="shared" si="19"/>
        <v>100567.04344454801</v>
      </c>
      <c r="V27" s="11">
        <f t="shared" si="20"/>
        <v>2848419.2156719486</v>
      </c>
      <c r="W27" s="11">
        <f t="shared" si="0"/>
        <v>7720056.2473742422</v>
      </c>
      <c r="X27" s="11">
        <f t="shared" si="21"/>
        <v>1000000</v>
      </c>
      <c r="Y27" s="11">
        <f t="shared" si="22"/>
        <v>1515666.3438979213</v>
      </c>
      <c r="Z27" s="1">
        <f t="shared" si="1"/>
        <v>5387303.3756002141</v>
      </c>
      <c r="AA27" s="1">
        <f t="shared" si="23"/>
        <v>1384766.9362804468</v>
      </c>
      <c r="AB27" s="1">
        <f t="shared" si="2"/>
        <v>1809441.2530474325</v>
      </c>
      <c r="AC27" s="1">
        <f t="shared" si="3"/>
        <v>10235722.591272164</v>
      </c>
      <c r="AD27" s="1">
        <f t="shared" si="4"/>
        <v>3194208.1893278793</v>
      </c>
      <c r="AE27" s="1">
        <f t="shared" si="5"/>
        <v>7041514.4019442853</v>
      </c>
      <c r="AF27" s="1">
        <f>SUM(T$7:$T27)+AA27+AB27</f>
        <v>3627788.0053496948</v>
      </c>
      <c r="AG27">
        <v>20</v>
      </c>
      <c r="AH27" s="11">
        <f t="shared" si="24"/>
        <v>4465451.7180433134</v>
      </c>
      <c r="AI27" s="11">
        <f t="shared" si="25"/>
        <v>1000000</v>
      </c>
      <c r="AJ27" s="11">
        <f t="shared" si="26"/>
        <v>1485947.3959783542</v>
      </c>
      <c r="AK27" s="11">
        <f t="shared" si="27"/>
        <v>303650.71682694531</v>
      </c>
      <c r="AL27" s="11">
        <f t="shared" si="28"/>
        <v>35000</v>
      </c>
      <c r="AM27" s="11">
        <f t="shared" si="29"/>
        <v>89156.843758701245</v>
      </c>
      <c r="AN27" s="11">
        <f t="shared" si="30"/>
        <v>427807.56058564654</v>
      </c>
      <c r="AO27" s="1">
        <f t="shared" si="31"/>
        <v>153110.72181083274</v>
      </c>
      <c r="AP27" s="1">
        <f t="shared" si="32"/>
        <v>-28953.878052131491</v>
      </c>
      <c r="AQ27" s="11">
        <f t="shared" si="33"/>
        <v>4494405.5960954446</v>
      </c>
      <c r="AR27" s="11">
        <f t="shared" si="6"/>
        <v>4740148.5568181276</v>
      </c>
      <c r="AS27" s="11">
        <f t="shared" si="34"/>
        <v>1000000</v>
      </c>
      <c r="AT27" s="11">
        <f t="shared" si="35"/>
        <v>1515666.3438979213</v>
      </c>
      <c r="AU27" s="11">
        <f t="shared" si="7"/>
        <v>515666.34389792127</v>
      </c>
      <c r="AV27" s="11">
        <f t="shared" si="36"/>
        <v>185639.88380325164</v>
      </c>
      <c r="AW27" s="1">
        <f t="shared" si="8"/>
        <v>7255814.9007160487</v>
      </c>
      <c r="AX27" s="11">
        <f t="shared" si="9"/>
        <v>185639.88380325164</v>
      </c>
      <c r="AY27" s="11">
        <f t="shared" si="10"/>
        <v>7070175.0169127975</v>
      </c>
      <c r="AZ27" s="11">
        <f>SUM($AO$7:AO27)+AV27</f>
        <v>2259942.197013448</v>
      </c>
    </row>
    <row r="28" spans="1:52" s="22" customFormat="1" x14ac:dyDescent="0.25">
      <c r="A28"/>
      <c r="B28" t="s">
        <v>29</v>
      </c>
      <c r="C28"/>
      <c r="D28"/>
      <c r="E28"/>
      <c r="F28"/>
      <c r="G28"/>
      <c r="H28"/>
      <c r="I28"/>
      <c r="J28"/>
      <c r="L28">
        <v>21</v>
      </c>
      <c r="M28" s="11">
        <f t="shared" si="11"/>
        <v>7720056.2473742422</v>
      </c>
      <c r="N28" s="11">
        <f t="shared" ref="N28:N45" si="37">X27</f>
        <v>1000000</v>
      </c>
      <c r="O28" s="11">
        <f t="shared" ref="O28:O45" si="38">Y27</f>
        <v>1515666.3438979213</v>
      </c>
      <c r="P28" s="11">
        <f t="shared" ref="P28:P45" si="39">M28*$C$11</f>
        <v>524963.82482144854</v>
      </c>
      <c r="Q28" s="11">
        <f t="shared" ref="Q28:Q45" si="40">N28*$C$12</f>
        <v>35000</v>
      </c>
      <c r="R28" s="11">
        <f t="shared" ref="R28:R45" si="41">O28*$C$13</f>
        <v>90939.980633875268</v>
      </c>
      <c r="S28" s="11">
        <f t="shared" ref="S28:S45" si="42">Q28+R28</f>
        <v>125939.98063387527</v>
      </c>
      <c r="T28" s="1">
        <f t="shared" ref="T28:T45" si="43">IF(S28&gt;$D$20, (S28-D$20)*$C$21+$C$20*$D$20, S28*$C$20)</f>
        <v>23928.5963204363</v>
      </c>
      <c r="U28" s="1">
        <f t="shared" ref="U28:U45" si="44">Q28+R28-T28</f>
        <v>102011.38431343896</v>
      </c>
      <c r="V28" s="11">
        <f t="shared" si="20"/>
        <v>2950430.5999853876</v>
      </c>
      <c r="W28" s="11">
        <f t="shared" si="0"/>
        <v>8347031.4565091301</v>
      </c>
      <c r="X28" s="11">
        <f t="shared" ref="X28:X45" si="45">N28</f>
        <v>1000000</v>
      </c>
      <c r="Y28" s="11">
        <f t="shared" ref="Y28:Y45" si="46">O28*(1+$C$15)</f>
        <v>1545979.6707758796</v>
      </c>
      <c r="Z28" s="1">
        <f t="shared" si="1"/>
        <v>5942580.5272996221</v>
      </c>
      <c r="AA28" s="1">
        <f t="shared" ref="AA28:AA44" si="47">IF((S28+Z28)&gt;$D$20,(S28+Z28-$D$20)*$C$21+$C$20*$D$20-T28,(S28+Z28)*$C$21-T28)</f>
        <v>1528149.6947264061</v>
      </c>
      <c r="AB28" s="1">
        <f t="shared" si="2"/>
        <v>1968752.0440931672</v>
      </c>
      <c r="AC28" s="1">
        <f t="shared" si="3"/>
        <v>10893011.127285009</v>
      </c>
      <c r="AD28" s="1">
        <f t="shared" si="4"/>
        <v>3496901.7388195731</v>
      </c>
      <c r="AE28" s="1">
        <f t="shared" si="5"/>
        <v>7396109.3884654362</v>
      </c>
      <c r="AF28" s="1">
        <f>SUM(T$7:$T28)+AA28+AB28</f>
        <v>3954410.1511618248</v>
      </c>
      <c r="AG28">
        <v>21</v>
      </c>
      <c r="AH28" s="11">
        <f t="shared" si="24"/>
        <v>4740148.5568181276</v>
      </c>
      <c r="AI28" s="11">
        <f t="shared" si="25"/>
        <v>1000000</v>
      </c>
      <c r="AJ28" s="11">
        <f t="shared" si="26"/>
        <v>1515666.3438979213</v>
      </c>
      <c r="AK28" s="11">
        <f t="shared" si="27"/>
        <v>322330.10186363268</v>
      </c>
      <c r="AL28" s="11">
        <f t="shared" si="28"/>
        <v>35000</v>
      </c>
      <c r="AM28" s="11">
        <f t="shared" si="29"/>
        <v>90939.980633875268</v>
      </c>
      <c r="AN28" s="11">
        <f t="shared" si="30"/>
        <v>448270.08249750792</v>
      </c>
      <c r="AO28" s="1">
        <f t="shared" si="31"/>
        <v>160477.22969910284</v>
      </c>
      <c r="AP28" s="1">
        <f t="shared" si="32"/>
        <v>-34537.249065227574</v>
      </c>
      <c r="AQ28" s="11">
        <f t="shared" si="33"/>
        <v>4774685.8058833554</v>
      </c>
      <c r="AR28" s="11">
        <f t="shared" si="6"/>
        <v>5027941.4096165327</v>
      </c>
      <c r="AS28" s="11">
        <f t="shared" si="34"/>
        <v>1000000</v>
      </c>
      <c r="AT28" s="11">
        <f t="shared" si="35"/>
        <v>1545979.6707758796</v>
      </c>
      <c r="AU28" s="11">
        <f t="shared" si="7"/>
        <v>545979.67077587964</v>
      </c>
      <c r="AV28" s="11">
        <f t="shared" si="36"/>
        <v>196552.68147931667</v>
      </c>
      <c r="AW28" s="1">
        <f t="shared" si="8"/>
        <v>7573921.0803924128</v>
      </c>
      <c r="AX28" s="11">
        <f t="shared" si="9"/>
        <v>196552.68147931667</v>
      </c>
      <c r="AY28" s="11">
        <f t="shared" si="10"/>
        <v>7377368.3989130966</v>
      </c>
      <c r="AZ28" s="11">
        <f>SUM($AO$7:AO28)+AV28</f>
        <v>2431332.2243886157</v>
      </c>
    </row>
    <row r="29" spans="1:52" s="22" customFormat="1" x14ac:dyDescent="0.25">
      <c r="A29"/>
      <c r="B29" t="s">
        <v>28</v>
      </c>
      <c r="C29"/>
      <c r="D29"/>
      <c r="E29"/>
      <c r="F29"/>
      <c r="G29"/>
      <c r="H29"/>
      <c r="I29"/>
      <c r="J29"/>
      <c r="L29">
        <v>22</v>
      </c>
      <c r="M29" s="11">
        <f t="shared" si="11"/>
        <v>8347031.4565091301</v>
      </c>
      <c r="N29" s="11">
        <f t="shared" si="37"/>
        <v>1000000</v>
      </c>
      <c r="O29" s="11">
        <f t="shared" si="38"/>
        <v>1545979.6707758796</v>
      </c>
      <c r="P29" s="11">
        <f t="shared" si="39"/>
        <v>567598.1390426209</v>
      </c>
      <c r="Q29" s="11">
        <f t="shared" si="40"/>
        <v>35000</v>
      </c>
      <c r="R29" s="11">
        <f t="shared" si="41"/>
        <v>92758.780246552778</v>
      </c>
      <c r="S29" s="11">
        <f t="shared" si="42"/>
        <v>127758.78024655278</v>
      </c>
      <c r="T29" s="1">
        <f t="shared" si="43"/>
        <v>24274.168246845027</v>
      </c>
      <c r="U29" s="1">
        <f t="shared" si="44"/>
        <v>103484.61199970775</v>
      </c>
      <c r="V29" s="11">
        <f t="shared" si="20"/>
        <v>3053915.2119850954</v>
      </c>
      <c r="W29" s="11">
        <f t="shared" si="0"/>
        <v>9018114.2075514589</v>
      </c>
      <c r="X29" s="11">
        <f t="shared" si="45"/>
        <v>1000000</v>
      </c>
      <c r="Y29" s="11">
        <f t="shared" si="46"/>
        <v>1576899.2641913972</v>
      </c>
      <c r="Z29" s="1">
        <f t="shared" si="1"/>
        <v>6541098.2597577609</v>
      </c>
      <c r="AA29" s="1">
        <f t="shared" si="47"/>
        <v>1682690.9480742679</v>
      </c>
      <c r="AB29" s="1">
        <f t="shared" si="2"/>
        <v>2138464.982337262</v>
      </c>
      <c r="AC29" s="1">
        <f t="shared" si="3"/>
        <v>11595013.471742855</v>
      </c>
      <c r="AD29" s="1">
        <f t="shared" si="4"/>
        <v>3821155.9304115297</v>
      </c>
      <c r="AE29" s="1">
        <f t="shared" si="5"/>
        <v>7773857.5413313257</v>
      </c>
      <c r="AF29" s="1">
        <f>SUM(T$7:$T29)+AA29+AB29</f>
        <v>4302938.5110006258</v>
      </c>
      <c r="AG29">
        <v>22</v>
      </c>
      <c r="AH29" s="11">
        <f t="shared" si="24"/>
        <v>5027941.4096165327</v>
      </c>
      <c r="AI29" s="11">
        <f t="shared" si="25"/>
        <v>1000000</v>
      </c>
      <c r="AJ29" s="11">
        <f t="shared" si="26"/>
        <v>1545979.6707758796</v>
      </c>
      <c r="AK29" s="11">
        <f t="shared" si="27"/>
        <v>341900.01585392427</v>
      </c>
      <c r="AL29" s="11">
        <f t="shared" si="28"/>
        <v>35000</v>
      </c>
      <c r="AM29" s="11">
        <f t="shared" si="29"/>
        <v>92758.780246552778</v>
      </c>
      <c r="AN29" s="11">
        <f t="shared" si="30"/>
        <v>469658.79610047705</v>
      </c>
      <c r="AO29" s="1">
        <f t="shared" si="31"/>
        <v>168177.16659617174</v>
      </c>
      <c r="AP29" s="1">
        <f t="shared" si="32"/>
        <v>-40418.386349618959</v>
      </c>
      <c r="AQ29" s="11">
        <f t="shared" si="33"/>
        <v>5068359.7959661521</v>
      </c>
      <c r="AR29" s="11">
        <f t="shared" si="6"/>
        <v>5329423.039120838</v>
      </c>
      <c r="AS29" s="11">
        <f t="shared" si="34"/>
        <v>1000000</v>
      </c>
      <c r="AT29" s="11">
        <f t="shared" si="35"/>
        <v>1576899.2641913972</v>
      </c>
      <c r="AU29" s="11">
        <f t="shared" si="7"/>
        <v>576899.26419139723</v>
      </c>
      <c r="AV29" s="11">
        <f t="shared" si="36"/>
        <v>207683.735108903</v>
      </c>
      <c r="AW29" s="1">
        <f t="shared" si="8"/>
        <v>7906322.3033122355</v>
      </c>
      <c r="AX29" s="11">
        <f t="shared" si="9"/>
        <v>207683.735108903</v>
      </c>
      <c r="AY29" s="11">
        <f t="shared" si="10"/>
        <v>7698638.5682033328</v>
      </c>
      <c r="AZ29" s="11">
        <f>SUM($AO$7:AO29)+AV29</f>
        <v>2610640.4446143741</v>
      </c>
    </row>
    <row r="30" spans="1:52" s="22" customFormat="1" x14ac:dyDescent="0.25">
      <c r="A30"/>
      <c r="B30" t="s">
        <v>30</v>
      </c>
      <c r="C30"/>
      <c r="D30"/>
      <c r="E30"/>
      <c r="F30"/>
      <c r="G30"/>
      <c r="H30"/>
      <c r="I30"/>
      <c r="J30"/>
      <c r="L30">
        <v>23</v>
      </c>
      <c r="M30" s="11">
        <f t="shared" si="11"/>
        <v>9018114.2075514589</v>
      </c>
      <c r="N30" s="11">
        <f t="shared" si="37"/>
        <v>1000000</v>
      </c>
      <c r="O30" s="11">
        <f t="shared" si="38"/>
        <v>1576899.2641913972</v>
      </c>
      <c r="P30" s="11">
        <f t="shared" si="39"/>
        <v>613231.7661134993</v>
      </c>
      <c r="Q30" s="11">
        <f t="shared" si="40"/>
        <v>35000</v>
      </c>
      <c r="R30" s="11">
        <f t="shared" si="41"/>
        <v>94613.955851483828</v>
      </c>
      <c r="S30" s="11">
        <f t="shared" si="42"/>
        <v>129613.95585148383</v>
      </c>
      <c r="T30" s="1">
        <f t="shared" si="43"/>
        <v>24626.651611781926</v>
      </c>
      <c r="U30" s="1">
        <f t="shared" si="44"/>
        <v>104987.3042397019</v>
      </c>
      <c r="V30" s="11">
        <f t="shared" si="20"/>
        <v>3158902.5162247973</v>
      </c>
      <c r="W30" s="11">
        <f t="shared" si="0"/>
        <v>9736333.2779046595</v>
      </c>
      <c r="X30" s="11">
        <f t="shared" si="45"/>
        <v>1000000</v>
      </c>
      <c r="Y30" s="11">
        <f t="shared" si="46"/>
        <v>1608437.2494752251</v>
      </c>
      <c r="Z30" s="1">
        <f t="shared" si="1"/>
        <v>7185868.0111550866</v>
      </c>
      <c r="AA30" s="1">
        <f t="shared" si="47"/>
        <v>1849167.6958759134</v>
      </c>
      <c r="AB30" s="1">
        <f t="shared" si="2"/>
        <v>2319281.8777662315</v>
      </c>
      <c r="AC30" s="1">
        <f t="shared" si="3"/>
        <v>12344770.527379885</v>
      </c>
      <c r="AD30" s="1">
        <f t="shared" si="4"/>
        <v>4168449.5736421449</v>
      </c>
      <c r="AE30" s="1">
        <f t="shared" si="5"/>
        <v>8176320.9537377404</v>
      </c>
      <c r="AF30" s="1">
        <f>SUM(T$7:$T30)+AA30+AB30</f>
        <v>4674858.8058430236</v>
      </c>
      <c r="AG30">
        <v>23</v>
      </c>
      <c r="AH30" s="11">
        <f t="shared" si="24"/>
        <v>5329423.039120838</v>
      </c>
      <c r="AI30" s="11">
        <f t="shared" si="25"/>
        <v>1000000</v>
      </c>
      <c r="AJ30" s="11">
        <f t="shared" si="26"/>
        <v>1576899.2641913972</v>
      </c>
      <c r="AK30" s="11">
        <f t="shared" si="27"/>
        <v>362400.76666021702</v>
      </c>
      <c r="AL30" s="11">
        <f t="shared" si="28"/>
        <v>35000</v>
      </c>
      <c r="AM30" s="11">
        <f t="shared" si="29"/>
        <v>94613.955851483828</v>
      </c>
      <c r="AN30" s="11">
        <f t="shared" si="30"/>
        <v>492014.72251170082</v>
      </c>
      <c r="AO30" s="1">
        <f t="shared" si="31"/>
        <v>176225.30010421228</v>
      </c>
      <c r="AP30" s="1">
        <f t="shared" si="32"/>
        <v>-46611.34425272845</v>
      </c>
      <c r="AQ30" s="11">
        <f t="shared" si="33"/>
        <v>5376034.3833735669</v>
      </c>
      <c r="AR30" s="11">
        <f t="shared" si="6"/>
        <v>5645212.4615283264</v>
      </c>
      <c r="AS30" s="11">
        <f t="shared" si="34"/>
        <v>1000000</v>
      </c>
      <c r="AT30" s="11">
        <f t="shared" si="35"/>
        <v>1608437.2494752251</v>
      </c>
      <c r="AU30" s="11">
        <f t="shared" si="7"/>
        <v>608437.24947522511</v>
      </c>
      <c r="AV30" s="11">
        <f t="shared" si="36"/>
        <v>219037.40981108104</v>
      </c>
      <c r="AW30" s="1">
        <f t="shared" si="8"/>
        <v>8253649.7110035513</v>
      </c>
      <c r="AX30" s="11">
        <f t="shared" si="9"/>
        <v>219037.40981108104</v>
      </c>
      <c r="AY30" s="11">
        <f t="shared" si="10"/>
        <v>8034612.3011924699</v>
      </c>
      <c r="AZ30" s="11">
        <f>SUM($AO$7:AO30)+AV30</f>
        <v>2798219.4194207643</v>
      </c>
    </row>
    <row r="31" spans="1:52" s="22" customFormat="1" x14ac:dyDescent="0.25">
      <c r="A31"/>
      <c r="B31" t="s">
        <v>52</v>
      </c>
      <c r="C31"/>
      <c r="D31"/>
      <c r="E31"/>
      <c r="F31"/>
      <c r="G31"/>
      <c r="H31"/>
      <c r="I31"/>
      <c r="J31"/>
      <c r="L31">
        <v>24</v>
      </c>
      <c r="M31" s="11">
        <f t="shared" si="11"/>
        <v>9736333.2779046595</v>
      </c>
      <c r="N31" s="11">
        <f t="shared" si="37"/>
        <v>1000000</v>
      </c>
      <c r="O31" s="11">
        <f t="shared" si="38"/>
        <v>1608437.2494752251</v>
      </c>
      <c r="P31" s="11">
        <f t="shared" si="39"/>
        <v>662070.66289751686</v>
      </c>
      <c r="Q31" s="11">
        <f t="shared" si="40"/>
        <v>35000</v>
      </c>
      <c r="R31" s="11">
        <f t="shared" si="41"/>
        <v>96506.234968513498</v>
      </c>
      <c r="S31" s="11">
        <f t="shared" si="42"/>
        <v>131506.23496851348</v>
      </c>
      <c r="T31" s="1">
        <f t="shared" si="43"/>
        <v>24986.184644017561</v>
      </c>
      <c r="U31" s="1">
        <f t="shared" si="44"/>
        <v>106520.05032449593</v>
      </c>
      <c r="V31" s="11">
        <f t="shared" si="20"/>
        <v>3265422.5665492932</v>
      </c>
      <c r="W31" s="11">
        <f t="shared" si="0"/>
        <v>10504923.991126671</v>
      </c>
      <c r="X31" s="11">
        <f t="shared" si="45"/>
        <v>1000000</v>
      </c>
      <c r="Y31" s="11">
        <f t="shared" si="46"/>
        <v>1640605.9944647297</v>
      </c>
      <c r="Z31" s="1">
        <f t="shared" si="1"/>
        <v>7880107.4190421067</v>
      </c>
      <c r="AA31" s="1">
        <f t="shared" si="47"/>
        <v>2028410.1380907225</v>
      </c>
      <c r="AB31" s="1">
        <f t="shared" si="2"/>
        <v>2511952.1527252104</v>
      </c>
      <c r="AC31" s="1">
        <f t="shared" si="3"/>
        <v>13145529.9855914</v>
      </c>
      <c r="AD31" s="1">
        <f t="shared" si="4"/>
        <v>4540362.2908159327</v>
      </c>
      <c r="AE31" s="1">
        <f t="shared" si="5"/>
        <v>8605167.6947754677</v>
      </c>
      <c r="AF31" s="1">
        <f>SUM(T$7:$T31)+AA31+AB31</f>
        <v>5071757.7076608287</v>
      </c>
      <c r="AG31">
        <v>24</v>
      </c>
      <c r="AH31" s="11">
        <f t="shared" si="24"/>
        <v>5645212.4615283264</v>
      </c>
      <c r="AI31" s="11">
        <f t="shared" si="25"/>
        <v>1000000</v>
      </c>
      <c r="AJ31" s="11">
        <f t="shared" si="26"/>
        <v>1608437.2494752251</v>
      </c>
      <c r="AK31" s="11">
        <f t="shared" si="27"/>
        <v>383874.44738392625</v>
      </c>
      <c r="AL31" s="11">
        <f t="shared" si="28"/>
        <v>35000</v>
      </c>
      <c r="AM31" s="11">
        <f t="shared" si="29"/>
        <v>96506.234968513498</v>
      </c>
      <c r="AN31" s="11">
        <f t="shared" si="30"/>
        <v>515380.68235243973</v>
      </c>
      <c r="AO31" s="1">
        <f t="shared" si="31"/>
        <v>184637.04564687831</v>
      </c>
      <c r="AP31" s="1">
        <f t="shared" si="32"/>
        <v>-53130.810678364825</v>
      </c>
      <c r="AQ31" s="11">
        <f t="shared" si="33"/>
        <v>5698343.2722066911</v>
      </c>
      <c r="AR31" s="11">
        <f t="shared" si="6"/>
        <v>5975956.0982338879</v>
      </c>
      <c r="AS31" s="11">
        <f t="shared" si="34"/>
        <v>1000000</v>
      </c>
      <c r="AT31" s="11">
        <f t="shared" si="35"/>
        <v>1640605.9944647297</v>
      </c>
      <c r="AU31" s="11">
        <f t="shared" si="7"/>
        <v>640605.99446472968</v>
      </c>
      <c r="AV31" s="11">
        <f t="shared" si="36"/>
        <v>230618.15800730267</v>
      </c>
      <c r="AW31" s="1">
        <f t="shared" si="8"/>
        <v>8616562.0926986169</v>
      </c>
      <c r="AX31" s="11">
        <f t="shared" si="9"/>
        <v>230618.15800730267</v>
      </c>
      <c r="AY31" s="11">
        <f t="shared" si="10"/>
        <v>8385943.9346913146</v>
      </c>
      <c r="AZ31" s="11">
        <f>SUM($AO$7:AO31)+AV31</f>
        <v>2994437.2132638646</v>
      </c>
    </row>
    <row r="32" spans="1:52" s="22" customFormat="1" x14ac:dyDescent="0.25">
      <c r="A32"/>
      <c r="B32" t="s">
        <v>31</v>
      </c>
      <c r="C32"/>
      <c r="D32"/>
      <c r="E32"/>
      <c r="F32"/>
      <c r="G32"/>
      <c r="H32"/>
      <c r="I32"/>
      <c r="J32"/>
      <c r="L32">
        <v>25</v>
      </c>
      <c r="M32" s="11">
        <f t="shared" si="11"/>
        <v>10504923.991126671</v>
      </c>
      <c r="N32" s="11">
        <f t="shared" si="37"/>
        <v>1000000</v>
      </c>
      <c r="O32" s="11">
        <f t="shared" si="38"/>
        <v>1640605.9944647297</v>
      </c>
      <c r="P32" s="11">
        <f t="shared" si="39"/>
        <v>714334.83139661374</v>
      </c>
      <c r="Q32" s="11">
        <f t="shared" si="40"/>
        <v>35000</v>
      </c>
      <c r="R32" s="11">
        <f t="shared" si="41"/>
        <v>98436.359667883778</v>
      </c>
      <c r="S32" s="11">
        <f t="shared" si="42"/>
        <v>133436.35966788378</v>
      </c>
      <c r="T32" s="1">
        <f t="shared" si="43"/>
        <v>25352.908336897919</v>
      </c>
      <c r="U32" s="1">
        <f t="shared" si="44"/>
        <v>108083.45133098586</v>
      </c>
      <c r="V32" s="11">
        <f t="shared" si="20"/>
        <v>3373506.0178802791</v>
      </c>
      <c r="W32" s="11">
        <f t="shared" si="0"/>
        <v>11327342.273854271</v>
      </c>
      <c r="X32" s="11">
        <f t="shared" si="45"/>
        <v>1000000</v>
      </c>
      <c r="Y32" s="11">
        <f t="shared" si="46"/>
        <v>1673418.1143540244</v>
      </c>
      <c r="Z32" s="1">
        <f t="shared" si="1"/>
        <v>8627254.3703280147</v>
      </c>
      <c r="AA32" s="1">
        <f t="shared" si="47"/>
        <v>2221305.3000020441</v>
      </c>
      <c r="AB32" s="1">
        <f t="shared" si="2"/>
        <v>2717276.0773439375</v>
      </c>
      <c r="AC32" s="1">
        <f t="shared" si="3"/>
        <v>14000760.388208294</v>
      </c>
      <c r="AD32" s="1">
        <f t="shared" si="4"/>
        <v>4938581.3773459811</v>
      </c>
      <c r="AE32" s="1">
        <f t="shared" si="5"/>
        <v>9062179.0108623132</v>
      </c>
      <c r="AF32" s="1">
        <f>SUM(T$7:$T32)+AA32+AB32</f>
        <v>5495329.7025277754</v>
      </c>
      <c r="AG32">
        <v>25</v>
      </c>
      <c r="AH32" s="11">
        <f t="shared" si="24"/>
        <v>5975956.0982338879</v>
      </c>
      <c r="AI32" s="11">
        <f t="shared" si="25"/>
        <v>1000000</v>
      </c>
      <c r="AJ32" s="11">
        <f t="shared" si="26"/>
        <v>1640605.9944647297</v>
      </c>
      <c r="AK32" s="11">
        <f t="shared" si="27"/>
        <v>406365.01467990439</v>
      </c>
      <c r="AL32" s="11">
        <f t="shared" si="28"/>
        <v>35000</v>
      </c>
      <c r="AM32" s="11">
        <f t="shared" si="29"/>
        <v>98436.359667883778</v>
      </c>
      <c r="AN32" s="11">
        <f t="shared" si="30"/>
        <v>539801.37434778817</v>
      </c>
      <c r="AO32" s="1">
        <f t="shared" si="31"/>
        <v>193428.49476520374</v>
      </c>
      <c r="AP32" s="1">
        <f t="shared" si="32"/>
        <v>-59992.135097319959</v>
      </c>
      <c r="AQ32" s="11">
        <f t="shared" si="33"/>
        <v>6035948.2333312081</v>
      </c>
      <c r="AR32" s="11">
        <f t="shared" si="6"/>
        <v>6322328.9778164718</v>
      </c>
      <c r="AS32" s="11">
        <f t="shared" si="34"/>
        <v>1000000</v>
      </c>
      <c r="AT32" s="11">
        <f t="shared" si="35"/>
        <v>1673418.1143540244</v>
      </c>
      <c r="AU32" s="11">
        <f t="shared" si="7"/>
        <v>673418.11435402441</v>
      </c>
      <c r="AV32" s="11">
        <f t="shared" si="36"/>
        <v>242430.52116744878</v>
      </c>
      <c r="AW32" s="1">
        <f t="shared" si="8"/>
        <v>8995747.0921704955</v>
      </c>
      <c r="AX32" s="11">
        <f t="shared" si="9"/>
        <v>242430.52116744878</v>
      </c>
      <c r="AY32" s="11">
        <f t="shared" si="10"/>
        <v>8753316.5710030459</v>
      </c>
      <c r="AZ32" s="11">
        <f>SUM($AO$7:AO32)+AV32</f>
        <v>3199678.0711892145</v>
      </c>
    </row>
    <row r="33" spans="1:52" s="22" customFormat="1" x14ac:dyDescent="0.25">
      <c r="A33"/>
      <c r="B33" t="s">
        <v>41</v>
      </c>
      <c r="C33"/>
      <c r="D33"/>
      <c r="E33"/>
      <c r="F33"/>
      <c r="G33"/>
      <c r="H33"/>
      <c r="I33"/>
      <c r="J33"/>
      <c r="L33">
        <v>26</v>
      </c>
      <c r="M33" s="11">
        <f t="shared" si="11"/>
        <v>11327342.273854271</v>
      </c>
      <c r="N33" s="11">
        <f t="shared" si="37"/>
        <v>1000000</v>
      </c>
      <c r="O33" s="11">
        <f t="shared" si="38"/>
        <v>1673418.1143540244</v>
      </c>
      <c r="P33" s="11">
        <f t="shared" si="39"/>
        <v>770259.27462209051</v>
      </c>
      <c r="Q33" s="11">
        <f t="shared" si="40"/>
        <v>35000</v>
      </c>
      <c r="R33" s="11">
        <f t="shared" si="41"/>
        <v>100405.08686124146</v>
      </c>
      <c r="S33" s="11">
        <f t="shared" si="42"/>
        <v>135405.08686124146</v>
      </c>
      <c r="T33" s="1">
        <f t="shared" si="43"/>
        <v>25726.966503635878</v>
      </c>
      <c r="U33" s="1">
        <f t="shared" si="44"/>
        <v>109678.12035760559</v>
      </c>
      <c r="V33" s="11">
        <f t="shared" si="20"/>
        <v>3483184.1382378847</v>
      </c>
      <c r="W33" s="11">
        <f t="shared" si="0"/>
        <v>12207279.668833965</v>
      </c>
      <c r="X33" s="11">
        <f t="shared" si="45"/>
        <v>1000000</v>
      </c>
      <c r="Y33" s="11">
        <f t="shared" si="46"/>
        <v>1706886.476641105</v>
      </c>
      <c r="Z33" s="1">
        <f t="shared" si="1"/>
        <v>9430982.0072371867</v>
      </c>
      <c r="AA33" s="1">
        <f t="shared" si="47"/>
        <v>2428800.9037737586</v>
      </c>
      <c r="AB33" s="1">
        <f t="shared" si="2"/>
        <v>2936108.2249274068</v>
      </c>
      <c r="AC33" s="1">
        <f t="shared" si="3"/>
        <v>14914166.145475071</v>
      </c>
      <c r="AD33" s="1">
        <f t="shared" si="4"/>
        <v>5364909.1287011653</v>
      </c>
      <c r="AE33" s="1">
        <f t="shared" si="5"/>
        <v>9549257.0167739056</v>
      </c>
      <c r="AF33" s="1">
        <f>SUM(T$7:$T33)+AA33+AB33</f>
        <v>5947384.4203865957</v>
      </c>
      <c r="AG33">
        <v>26</v>
      </c>
      <c r="AH33" s="11">
        <f t="shared" si="24"/>
        <v>6322328.9778164718</v>
      </c>
      <c r="AI33" s="11">
        <f t="shared" si="25"/>
        <v>1000000</v>
      </c>
      <c r="AJ33" s="11">
        <f t="shared" si="26"/>
        <v>1673418.1143540244</v>
      </c>
      <c r="AK33" s="11">
        <f t="shared" si="27"/>
        <v>429918.37049152009</v>
      </c>
      <c r="AL33" s="11">
        <f t="shared" si="28"/>
        <v>35000</v>
      </c>
      <c r="AM33" s="11">
        <f t="shared" si="29"/>
        <v>100405.08686124146</v>
      </c>
      <c r="AN33" s="11">
        <f t="shared" si="30"/>
        <v>565323.45735276153</v>
      </c>
      <c r="AO33" s="1">
        <f t="shared" si="31"/>
        <v>202616.44464699415</v>
      </c>
      <c r="AP33" s="1">
        <f t="shared" si="32"/>
        <v>-67211.357785752683</v>
      </c>
      <c r="AQ33" s="11">
        <f t="shared" si="33"/>
        <v>6389540.3356022248</v>
      </c>
      <c r="AR33" s="11">
        <f t="shared" si="6"/>
        <v>6685035.9905222394</v>
      </c>
      <c r="AS33" s="11">
        <f t="shared" si="34"/>
        <v>1000000</v>
      </c>
      <c r="AT33" s="11">
        <f t="shared" si="35"/>
        <v>1706886.476641105</v>
      </c>
      <c r="AU33" s="11">
        <f t="shared" si="7"/>
        <v>706886.47664110502</v>
      </c>
      <c r="AV33" s="11">
        <f t="shared" si="36"/>
        <v>254479.1315907978</v>
      </c>
      <c r="AW33" s="1">
        <f t="shared" si="8"/>
        <v>9391922.4671633448</v>
      </c>
      <c r="AX33" s="11">
        <f t="shared" si="9"/>
        <v>254479.1315907978</v>
      </c>
      <c r="AY33" s="11">
        <f t="shared" si="10"/>
        <v>9137443.3355725463</v>
      </c>
      <c r="AZ33" s="11">
        <f>SUM($AO$7:AO33)+AV33</f>
        <v>3414343.1262595579</v>
      </c>
    </row>
    <row r="34" spans="1:52" s="22" customFormat="1" x14ac:dyDescent="0.25">
      <c r="A34"/>
      <c r="B34" s="22" t="s">
        <v>42</v>
      </c>
      <c r="C34"/>
      <c r="D34"/>
      <c r="E34"/>
      <c r="F34"/>
      <c r="G34"/>
      <c r="H34"/>
      <c r="I34"/>
      <c r="J34"/>
      <c r="L34">
        <v>27</v>
      </c>
      <c r="M34" s="11">
        <f t="shared" si="11"/>
        <v>12207279.668833965</v>
      </c>
      <c r="N34" s="11">
        <f t="shared" si="37"/>
        <v>1000000</v>
      </c>
      <c r="O34" s="11">
        <f t="shared" si="38"/>
        <v>1706886.476641105</v>
      </c>
      <c r="P34" s="11">
        <f t="shared" si="39"/>
        <v>830095.01748070971</v>
      </c>
      <c r="Q34" s="11">
        <f t="shared" si="40"/>
        <v>35000</v>
      </c>
      <c r="R34" s="11">
        <f t="shared" si="41"/>
        <v>102413.18859846629</v>
      </c>
      <c r="S34" s="11">
        <f t="shared" si="42"/>
        <v>137413.18859846628</v>
      </c>
      <c r="T34" s="1">
        <f t="shared" si="43"/>
        <v>26108.505833708594</v>
      </c>
      <c r="U34" s="1">
        <f t="shared" si="44"/>
        <v>111304.68276475769</v>
      </c>
      <c r="V34" s="11">
        <f t="shared" si="20"/>
        <v>3594488.8210026426</v>
      </c>
      <c r="W34" s="11">
        <f t="shared" si="0"/>
        <v>13148679.369079433</v>
      </c>
      <c r="X34" s="11">
        <f t="shared" si="45"/>
        <v>1000000</v>
      </c>
      <c r="Y34" s="11">
        <f t="shared" si="46"/>
        <v>1741024.2061739271</v>
      </c>
      <c r="Z34" s="1">
        <f t="shared" si="1"/>
        <v>10295214.754250716</v>
      </c>
      <c r="AA34" s="1">
        <f t="shared" si="47"/>
        <v>2651909.5034213807</v>
      </c>
      <c r="AB34" s="1">
        <f t="shared" si="2"/>
        <v>3169361.1622679136</v>
      </c>
      <c r="AC34" s="1">
        <f t="shared" si="3"/>
        <v>15889703.57525336</v>
      </c>
      <c r="AD34" s="1">
        <f t="shared" si="4"/>
        <v>5821270.6656892942</v>
      </c>
      <c r="AE34" s="1">
        <f t="shared" si="5"/>
        <v>10068432.909564067</v>
      </c>
      <c r="AF34" s="1">
        <f>SUM(T$7:$T34)+AA34+AB34</f>
        <v>6429854.4632084332</v>
      </c>
      <c r="AG34">
        <v>27</v>
      </c>
      <c r="AH34" s="11">
        <f t="shared" si="24"/>
        <v>6685035.9905222394</v>
      </c>
      <c r="AI34" s="11">
        <f t="shared" si="25"/>
        <v>1000000</v>
      </c>
      <c r="AJ34" s="11">
        <f t="shared" si="26"/>
        <v>1706886.476641105</v>
      </c>
      <c r="AK34" s="11">
        <f t="shared" si="27"/>
        <v>454582.4473555123</v>
      </c>
      <c r="AL34" s="11">
        <f t="shared" si="28"/>
        <v>35000</v>
      </c>
      <c r="AM34" s="11">
        <f t="shared" si="29"/>
        <v>102413.18859846629</v>
      </c>
      <c r="AN34" s="11">
        <f t="shared" si="30"/>
        <v>591995.63595397864</v>
      </c>
      <c r="AO34" s="1">
        <f t="shared" si="31"/>
        <v>212218.42894343231</v>
      </c>
      <c r="AP34" s="1">
        <f t="shared" si="32"/>
        <v>-74805.240344966034</v>
      </c>
      <c r="AQ34" s="11">
        <f t="shared" si="33"/>
        <v>6759841.2308672052</v>
      </c>
      <c r="AR34" s="11">
        <f t="shared" si="6"/>
        <v>7064813.1975327861</v>
      </c>
      <c r="AS34" s="11">
        <f t="shared" si="34"/>
        <v>1000000</v>
      </c>
      <c r="AT34" s="11">
        <f t="shared" si="35"/>
        <v>1741024.2061739271</v>
      </c>
      <c r="AU34" s="11">
        <f t="shared" si="7"/>
        <v>741024.20617392706</v>
      </c>
      <c r="AV34" s="11">
        <f t="shared" si="36"/>
        <v>266768.71422261372</v>
      </c>
      <c r="AW34" s="1">
        <f t="shared" si="8"/>
        <v>9805837.4037067126</v>
      </c>
      <c r="AX34" s="11">
        <f t="shared" si="9"/>
        <v>266768.71422261372</v>
      </c>
      <c r="AY34" s="11">
        <f t="shared" si="10"/>
        <v>9539068.6894840989</v>
      </c>
      <c r="AZ34" s="11">
        <f>SUM($AO$7:AO34)+AV34</f>
        <v>3638851.137834806</v>
      </c>
    </row>
    <row r="35" spans="1:52" s="22" customFormat="1" x14ac:dyDescent="0.25">
      <c r="A35"/>
      <c r="B35" t="s">
        <v>33</v>
      </c>
      <c r="C35"/>
      <c r="D35"/>
      <c r="E35"/>
      <c r="F35"/>
      <c r="G35"/>
      <c r="H35"/>
      <c r="I35"/>
      <c r="J35"/>
      <c r="L35">
        <v>28</v>
      </c>
      <c r="M35" s="11">
        <f t="shared" si="11"/>
        <v>13148679.369079433</v>
      </c>
      <c r="N35" s="11">
        <f t="shared" si="37"/>
        <v>1000000</v>
      </c>
      <c r="O35" s="11">
        <f t="shared" si="38"/>
        <v>1741024.2061739271</v>
      </c>
      <c r="P35" s="11">
        <f t="shared" si="39"/>
        <v>894110.19709740148</v>
      </c>
      <c r="Q35" s="11">
        <f t="shared" si="40"/>
        <v>35000</v>
      </c>
      <c r="R35" s="11">
        <f t="shared" si="41"/>
        <v>104461.45237043563</v>
      </c>
      <c r="S35" s="11">
        <f t="shared" si="42"/>
        <v>139461.45237043564</v>
      </c>
      <c r="T35" s="1">
        <f t="shared" si="43"/>
        <v>26497.675950382771</v>
      </c>
      <c r="U35" s="1">
        <f t="shared" si="44"/>
        <v>112963.77642005286</v>
      </c>
      <c r="V35" s="11">
        <f t="shared" si="20"/>
        <v>3707452.5974226957</v>
      </c>
      <c r="W35" s="11">
        <f t="shared" si="0"/>
        <v>14155753.342596889</v>
      </c>
      <c r="X35" s="11">
        <f t="shared" si="45"/>
        <v>1000000</v>
      </c>
      <c r="Y35" s="11">
        <f t="shared" si="46"/>
        <v>1775844.6902974057</v>
      </c>
      <c r="Z35" s="1">
        <f t="shared" si="1"/>
        <v>11224145.435471598</v>
      </c>
      <c r="AA35" s="1">
        <f t="shared" si="47"/>
        <v>2891712.9011128619</v>
      </c>
      <c r="AB35" s="1">
        <f t="shared" si="2"/>
        <v>3418009.3908522441</v>
      </c>
      <c r="AC35" s="1">
        <f t="shared" si="3"/>
        <v>16931598.032894295</v>
      </c>
      <c r="AD35" s="1">
        <f t="shared" si="4"/>
        <v>6309722.2919651065</v>
      </c>
      <c r="AE35" s="1">
        <f t="shared" si="5"/>
        <v>10621875.740929188</v>
      </c>
      <c r="AF35" s="1">
        <f>SUM(T$7:$T35)+AA35+AB35</f>
        <v>6944803.7654346265</v>
      </c>
      <c r="AG35">
        <v>28</v>
      </c>
      <c r="AH35" s="11">
        <f t="shared" si="24"/>
        <v>7064813.1975327861</v>
      </c>
      <c r="AI35" s="11">
        <f t="shared" si="25"/>
        <v>1000000</v>
      </c>
      <c r="AJ35" s="11">
        <f t="shared" si="26"/>
        <v>1741024.2061739271</v>
      </c>
      <c r="AK35" s="11">
        <f t="shared" si="27"/>
        <v>480407.2974322295</v>
      </c>
      <c r="AL35" s="11">
        <f t="shared" si="28"/>
        <v>35000</v>
      </c>
      <c r="AM35" s="11">
        <f t="shared" si="29"/>
        <v>104461.45237043563</v>
      </c>
      <c r="AN35" s="11">
        <f t="shared" si="30"/>
        <v>619868.74980266509</v>
      </c>
      <c r="AO35" s="1">
        <f t="shared" si="31"/>
        <v>222252.74992895941</v>
      </c>
      <c r="AP35" s="1">
        <f t="shared" si="32"/>
        <v>-82791.297558523773</v>
      </c>
      <c r="AQ35" s="11">
        <f t="shared" si="33"/>
        <v>7147604.4950913098</v>
      </c>
      <c r="AR35" s="11">
        <f t="shared" si="6"/>
        <v>7462429.1974064922</v>
      </c>
      <c r="AS35" s="11">
        <f t="shared" si="34"/>
        <v>1000000</v>
      </c>
      <c r="AT35" s="11">
        <f t="shared" si="35"/>
        <v>1775844.6902974057</v>
      </c>
      <c r="AU35" s="11">
        <f t="shared" si="7"/>
        <v>775844.6902974057</v>
      </c>
      <c r="AV35" s="11">
        <f t="shared" si="36"/>
        <v>279304.08850706602</v>
      </c>
      <c r="AW35" s="1">
        <f t="shared" si="8"/>
        <v>10238273.887703899</v>
      </c>
      <c r="AX35" s="11">
        <f t="shared" si="9"/>
        <v>279304.08850706602</v>
      </c>
      <c r="AY35" s="11">
        <f t="shared" si="10"/>
        <v>9958969.7991968337</v>
      </c>
      <c r="AZ35" s="11">
        <f>SUM($AO$7:AO35)+AV35</f>
        <v>3873639.2620482179</v>
      </c>
    </row>
    <row r="36" spans="1:52" s="22" customFormat="1" x14ac:dyDescent="0.25">
      <c r="A36"/>
      <c r="B36" t="s">
        <v>32</v>
      </c>
      <c r="C36"/>
      <c r="D36"/>
      <c r="E36"/>
      <c r="F36"/>
      <c r="G36"/>
      <c r="H36"/>
      <c r="I36"/>
      <c r="J36"/>
      <c r="L36">
        <v>29</v>
      </c>
      <c r="M36" s="11">
        <f t="shared" si="11"/>
        <v>14155753.342596889</v>
      </c>
      <c r="N36" s="11">
        <f t="shared" si="37"/>
        <v>1000000</v>
      </c>
      <c r="O36" s="11">
        <f t="shared" si="38"/>
        <v>1775844.6902974057</v>
      </c>
      <c r="P36" s="11">
        <f t="shared" si="39"/>
        <v>962591.22729658848</v>
      </c>
      <c r="Q36" s="11">
        <f t="shared" si="40"/>
        <v>35000</v>
      </c>
      <c r="R36" s="11">
        <f t="shared" si="41"/>
        <v>106550.68141784433</v>
      </c>
      <c r="S36" s="11">
        <f t="shared" si="42"/>
        <v>141550.68141784432</v>
      </c>
      <c r="T36" s="1">
        <f t="shared" si="43"/>
        <v>26894.62946939042</v>
      </c>
      <c r="U36" s="1">
        <f t="shared" si="44"/>
        <v>114656.0519484539</v>
      </c>
      <c r="V36" s="11">
        <f t="shared" si="20"/>
        <v>3822108.6493711495</v>
      </c>
      <c r="W36" s="11">
        <f t="shared" si="0"/>
        <v>15233000.621841932</v>
      </c>
      <c r="X36" s="11">
        <f t="shared" si="45"/>
        <v>1000000</v>
      </c>
      <c r="Y36" s="11">
        <f t="shared" si="46"/>
        <v>1811361.5841033538</v>
      </c>
      <c r="Z36" s="1">
        <f t="shared" si="1"/>
        <v>12222253.556574136</v>
      </c>
      <c r="AA36" s="1">
        <f t="shared" si="47"/>
        <v>3149366.8639325406</v>
      </c>
      <c r="AB36" s="1">
        <f t="shared" si="2"/>
        <v>3683093.5560239512</v>
      </c>
      <c r="AC36" s="1">
        <f t="shared" si="3"/>
        <v>18044362.205945287</v>
      </c>
      <c r="AD36" s="1">
        <f t="shared" si="4"/>
        <v>6832460.4199564923</v>
      </c>
      <c r="AE36" s="1">
        <f t="shared" si="5"/>
        <v>11211901.785988795</v>
      </c>
      <c r="AF36" s="1">
        <f>SUM(T$7:$T36)+AA36+AB36</f>
        <v>7494436.5228954032</v>
      </c>
      <c r="AG36">
        <v>29</v>
      </c>
      <c r="AH36" s="11">
        <f t="shared" si="24"/>
        <v>7462429.1974064922</v>
      </c>
      <c r="AI36" s="11">
        <f t="shared" si="25"/>
        <v>1000000</v>
      </c>
      <c r="AJ36" s="11">
        <f t="shared" si="26"/>
        <v>1775844.6902974057</v>
      </c>
      <c r="AK36" s="11">
        <f t="shared" si="27"/>
        <v>507445.18542364152</v>
      </c>
      <c r="AL36" s="11">
        <f t="shared" si="28"/>
        <v>35000</v>
      </c>
      <c r="AM36" s="11">
        <f t="shared" si="29"/>
        <v>106550.68141784433</v>
      </c>
      <c r="AN36" s="11">
        <f t="shared" si="30"/>
        <v>648995.86684148584</v>
      </c>
      <c r="AO36" s="1">
        <f t="shared" si="31"/>
        <v>232738.5120629349</v>
      </c>
      <c r="AP36" s="1">
        <f t="shared" si="32"/>
        <v>-91187.83064509058</v>
      </c>
      <c r="AQ36" s="11">
        <f t="shared" si="33"/>
        <v>7553617.0280515831</v>
      </c>
      <c r="AR36" s="11">
        <f t="shared" si="6"/>
        <v>7878686.5521850428</v>
      </c>
      <c r="AS36" s="11">
        <f t="shared" si="34"/>
        <v>1000000</v>
      </c>
      <c r="AT36" s="11">
        <f t="shared" si="35"/>
        <v>1811361.5841033538</v>
      </c>
      <c r="AU36" s="11">
        <f t="shared" si="7"/>
        <v>811361.58410335379</v>
      </c>
      <c r="AV36" s="11">
        <f t="shared" si="36"/>
        <v>292090.17027720733</v>
      </c>
      <c r="AW36" s="1">
        <f t="shared" si="8"/>
        <v>10690048.136288397</v>
      </c>
      <c r="AX36" s="11">
        <f t="shared" si="9"/>
        <v>292090.17027720733</v>
      </c>
      <c r="AY36" s="11">
        <f t="shared" si="10"/>
        <v>10397957.966011189</v>
      </c>
      <c r="AZ36" s="11">
        <f>SUM($AO$7:AO36)+AV36</f>
        <v>4119163.8558812938</v>
      </c>
    </row>
    <row r="37" spans="1:52" s="22" customFormat="1" x14ac:dyDescent="0.25">
      <c r="A37"/>
      <c r="B37" t="s">
        <v>34</v>
      </c>
      <c r="C37"/>
      <c r="D37"/>
      <c r="E37"/>
      <c r="F37"/>
      <c r="G37"/>
      <c r="H37"/>
      <c r="I37"/>
      <c r="J37"/>
      <c r="L37">
        <v>30</v>
      </c>
      <c r="M37" s="11">
        <f t="shared" si="11"/>
        <v>15233000.621841932</v>
      </c>
      <c r="N37" s="11">
        <f t="shared" si="37"/>
        <v>1000000</v>
      </c>
      <c r="O37" s="11">
        <f t="shared" si="38"/>
        <v>1811361.5841033538</v>
      </c>
      <c r="P37" s="11">
        <f t="shared" si="39"/>
        <v>1035844.0422852514</v>
      </c>
      <c r="Q37" s="11">
        <f t="shared" si="40"/>
        <v>35000</v>
      </c>
      <c r="R37" s="11">
        <f t="shared" si="41"/>
        <v>108681.69504620122</v>
      </c>
      <c r="S37" s="11">
        <f t="shared" si="42"/>
        <v>143681.69504620123</v>
      </c>
      <c r="T37" s="1">
        <f t="shared" si="43"/>
        <v>27299.522058778235</v>
      </c>
      <c r="U37" s="1">
        <f t="shared" si="44"/>
        <v>116382.17298742299</v>
      </c>
      <c r="V37" s="11">
        <f t="shared" si="20"/>
        <v>3938490.8223585724</v>
      </c>
      <c r="W37" s="11">
        <f t="shared" si="0"/>
        <v>16385226.837114606</v>
      </c>
      <c r="X37" s="11">
        <f t="shared" si="45"/>
        <v>1000000</v>
      </c>
      <c r="Y37" s="11">
        <f t="shared" si="46"/>
        <v>1847588.8157854208</v>
      </c>
      <c r="Z37" s="1">
        <f t="shared" si="1"/>
        <v>13294324.830541454</v>
      </c>
      <c r="AA37" s="1">
        <f t="shared" si="47"/>
        <v>3426106.1615428366</v>
      </c>
      <c r="AB37" s="1">
        <f t="shared" si="2"/>
        <v>3965724.9423207287</v>
      </c>
      <c r="AC37" s="1">
        <f t="shared" si="3"/>
        <v>19232815.652900025</v>
      </c>
      <c r="AD37" s="1">
        <f t="shared" si="4"/>
        <v>7391831.1038635653</v>
      </c>
      <c r="AE37" s="1">
        <f t="shared" si="5"/>
        <v>11840984.54903646</v>
      </c>
      <c r="AF37" s="1">
        <f>SUM(T$7:$T37)+AA37+AB37</f>
        <v>8081106.7288612546</v>
      </c>
      <c r="AG37">
        <v>30</v>
      </c>
      <c r="AH37" s="11">
        <f t="shared" si="24"/>
        <v>7878686.5521850428</v>
      </c>
      <c r="AI37" s="11">
        <f t="shared" si="25"/>
        <v>1000000</v>
      </c>
      <c r="AJ37" s="11">
        <f t="shared" si="26"/>
        <v>1811361.5841033538</v>
      </c>
      <c r="AK37" s="11">
        <f t="shared" si="27"/>
        <v>535750.68554858293</v>
      </c>
      <c r="AL37" s="11">
        <f t="shared" si="28"/>
        <v>35000</v>
      </c>
      <c r="AM37" s="11">
        <f t="shared" si="29"/>
        <v>108681.69504620122</v>
      </c>
      <c r="AN37" s="11">
        <f t="shared" si="30"/>
        <v>679432.38059478416</v>
      </c>
      <c r="AO37" s="1">
        <f t="shared" si="31"/>
        <v>243695.65701412229</v>
      </c>
      <c r="AP37" s="1">
        <f t="shared" si="32"/>
        <v>-100013.96196792106</v>
      </c>
      <c r="AQ37" s="11">
        <f t="shared" si="33"/>
        <v>7978700.5141529636</v>
      </c>
      <c r="AR37" s="11">
        <f t="shared" si="6"/>
        <v>8314423.275765704</v>
      </c>
      <c r="AS37" s="11">
        <f t="shared" si="34"/>
        <v>1000000</v>
      </c>
      <c r="AT37" s="11">
        <f t="shared" si="35"/>
        <v>1847588.8157854208</v>
      </c>
      <c r="AU37" s="11">
        <f t="shared" si="7"/>
        <v>847588.81578542083</v>
      </c>
      <c r="AV37" s="11">
        <f t="shared" si="36"/>
        <v>305131.97368275147</v>
      </c>
      <c r="AW37" s="1">
        <f t="shared" si="8"/>
        <v>11162012.091551125</v>
      </c>
      <c r="AX37" s="11">
        <f t="shared" si="9"/>
        <v>305131.97368275147</v>
      </c>
      <c r="AY37" s="11">
        <f t="shared" si="10"/>
        <v>10856880.117868373</v>
      </c>
      <c r="AZ37" s="11">
        <f>SUM($AO$7:AO37)+AV37</f>
        <v>4375901.3163009603</v>
      </c>
    </row>
    <row r="38" spans="1:52" s="22" customFormat="1" x14ac:dyDescent="0.25">
      <c r="A38"/>
      <c r="B38" t="s">
        <v>15</v>
      </c>
      <c r="C38"/>
      <c r="D38"/>
      <c r="E38"/>
      <c r="F38"/>
      <c r="G38"/>
      <c r="H38"/>
      <c r="I38"/>
      <c r="J38"/>
      <c r="L38">
        <v>31</v>
      </c>
      <c r="M38" s="11">
        <f t="shared" si="11"/>
        <v>16385226.837114606</v>
      </c>
      <c r="N38" s="11">
        <f t="shared" si="37"/>
        <v>1000000</v>
      </c>
      <c r="O38" s="11">
        <f t="shared" si="38"/>
        <v>1847588.8157854208</v>
      </c>
      <c r="P38" s="11">
        <f t="shared" si="39"/>
        <v>1114195.4249237932</v>
      </c>
      <c r="Q38" s="11">
        <f t="shared" si="40"/>
        <v>35000</v>
      </c>
      <c r="R38" s="11">
        <f t="shared" si="41"/>
        <v>110855.32894712525</v>
      </c>
      <c r="S38" s="11">
        <f t="shared" si="42"/>
        <v>145855.32894712524</v>
      </c>
      <c r="T38" s="1">
        <f t="shared" si="43"/>
        <v>27712.512499953795</v>
      </c>
      <c r="U38" s="1">
        <f t="shared" si="44"/>
        <v>118142.81644717144</v>
      </c>
      <c r="V38" s="11">
        <f t="shared" si="20"/>
        <v>4056633.6388057438</v>
      </c>
      <c r="W38" s="11">
        <f t="shared" si="0"/>
        <v>17617565.078485571</v>
      </c>
      <c r="X38" s="11">
        <f t="shared" si="45"/>
        <v>1000000</v>
      </c>
      <c r="Y38" s="11">
        <f t="shared" si="46"/>
        <v>1884540.5921011292</v>
      </c>
      <c r="Z38" s="1">
        <f t="shared" si="1"/>
        <v>14445472.031780956</v>
      </c>
      <c r="AA38" s="1">
        <f t="shared" si="47"/>
        <v>3723249.9465678916</v>
      </c>
      <c r="AB38" s="1">
        <f t="shared" si="2"/>
        <v>4267090.2744458308</v>
      </c>
      <c r="AC38" s="1">
        <f t="shared" si="3"/>
        <v>20502105.670586701</v>
      </c>
      <c r="AD38" s="1">
        <f t="shared" si="4"/>
        <v>7990340.2210137229</v>
      </c>
      <c r="AE38" s="1">
        <f t="shared" si="5"/>
        <v>12511765.449572979</v>
      </c>
      <c r="AF38" s="1">
        <f>SUM(T$7:$T38)+AA38+AB38</f>
        <v>8707328.358511366</v>
      </c>
      <c r="AG38">
        <v>31</v>
      </c>
      <c r="AH38" s="11">
        <f t="shared" si="24"/>
        <v>8314423.275765704</v>
      </c>
      <c r="AI38" s="11">
        <f t="shared" si="25"/>
        <v>1000000</v>
      </c>
      <c r="AJ38" s="11">
        <f t="shared" si="26"/>
        <v>1847588.8157854208</v>
      </c>
      <c r="AK38" s="11">
        <f t="shared" si="27"/>
        <v>565380.7827520679</v>
      </c>
      <c r="AL38" s="11">
        <f t="shared" si="28"/>
        <v>35000</v>
      </c>
      <c r="AM38" s="11">
        <f t="shared" si="29"/>
        <v>110855.32894712525</v>
      </c>
      <c r="AN38" s="11">
        <f t="shared" si="30"/>
        <v>711236.11169919313</v>
      </c>
      <c r="AO38" s="1">
        <f t="shared" si="31"/>
        <v>255145.00021170953</v>
      </c>
      <c r="AP38" s="1">
        <f t="shared" si="32"/>
        <v>-109289.67126458429</v>
      </c>
      <c r="AQ38" s="11">
        <f t="shared" si="33"/>
        <v>8423712.9470302891</v>
      </c>
      <c r="AR38" s="11">
        <f t="shared" si="6"/>
        <v>8770514.3872531876</v>
      </c>
      <c r="AS38" s="11">
        <f t="shared" si="34"/>
        <v>1000000</v>
      </c>
      <c r="AT38" s="11">
        <f t="shared" si="35"/>
        <v>1884540.5921011292</v>
      </c>
      <c r="AU38" s="11">
        <f t="shared" si="7"/>
        <v>884540.59210112924</v>
      </c>
      <c r="AV38" s="11">
        <f t="shared" si="36"/>
        <v>318434.6131564065</v>
      </c>
      <c r="AW38" s="1">
        <f t="shared" si="8"/>
        <v>11655054.979354316</v>
      </c>
      <c r="AX38" s="11">
        <f t="shared" si="9"/>
        <v>318434.6131564065</v>
      </c>
      <c r="AY38" s="11">
        <f t="shared" si="10"/>
        <v>11336620.36619791</v>
      </c>
      <c r="AZ38" s="11">
        <f>SUM($AO$7:AO38)+AV38</f>
        <v>4644348.9559863247</v>
      </c>
    </row>
    <row r="39" spans="1:52" s="22" customFormat="1" x14ac:dyDescent="0.25">
      <c r="A39"/>
      <c r="B39"/>
      <c r="C39"/>
      <c r="D39"/>
      <c r="E39"/>
      <c r="F39"/>
      <c r="G39"/>
      <c r="H39"/>
      <c r="I39"/>
      <c r="J39"/>
      <c r="L39">
        <v>32</v>
      </c>
      <c r="M39" s="11">
        <f t="shared" si="11"/>
        <v>17617565.078485571</v>
      </c>
      <c r="N39" s="11">
        <f t="shared" si="37"/>
        <v>1000000</v>
      </c>
      <c r="O39" s="11">
        <f t="shared" si="38"/>
        <v>1884540.5921011292</v>
      </c>
      <c r="P39" s="11">
        <f t="shared" si="39"/>
        <v>1197994.4253370189</v>
      </c>
      <c r="Q39" s="11">
        <f t="shared" si="40"/>
        <v>35000</v>
      </c>
      <c r="R39" s="11">
        <f t="shared" si="41"/>
        <v>113072.43552606775</v>
      </c>
      <c r="S39" s="11">
        <f t="shared" si="42"/>
        <v>148072.43552606774</v>
      </c>
      <c r="T39" s="1">
        <f t="shared" si="43"/>
        <v>28133.762749952872</v>
      </c>
      <c r="U39" s="1">
        <f t="shared" si="44"/>
        <v>119938.67277611486</v>
      </c>
      <c r="V39" s="11">
        <f t="shared" si="20"/>
        <v>4176572.3115818584</v>
      </c>
      <c r="W39" s="11">
        <f t="shared" si="0"/>
        <v>18935498.176598705</v>
      </c>
      <c r="X39" s="11">
        <f t="shared" si="45"/>
        <v>1000000</v>
      </c>
      <c r="Y39" s="11">
        <f t="shared" si="46"/>
        <v>1922231.4039431519</v>
      </c>
      <c r="Z39" s="1">
        <f t="shared" si="1"/>
        <v>15681157.268959999</v>
      </c>
      <c r="AA39" s="1">
        <f t="shared" si="47"/>
        <v>4042207.5010074526</v>
      </c>
      <c r="AB39" s="1">
        <f t="shared" si="2"/>
        <v>4588456.8446556656</v>
      </c>
      <c r="AC39" s="1">
        <f t="shared" si="3"/>
        <v>21857729.580541857</v>
      </c>
      <c r="AD39" s="1">
        <f t="shared" si="4"/>
        <v>8630664.3456631191</v>
      </c>
      <c r="AE39" s="1">
        <f t="shared" si="5"/>
        <v>13227065.234878737</v>
      </c>
      <c r="AF39" s="1">
        <f>SUM(T$7:$T39)+AA39+AB39</f>
        <v>9375786.2459107153</v>
      </c>
      <c r="AG39">
        <v>32</v>
      </c>
      <c r="AH39" s="11">
        <f t="shared" si="24"/>
        <v>8770514.3872531876</v>
      </c>
      <c r="AI39" s="11">
        <f t="shared" si="25"/>
        <v>1000000</v>
      </c>
      <c r="AJ39" s="11">
        <f t="shared" si="26"/>
        <v>1884540.5921011292</v>
      </c>
      <c r="AK39" s="11">
        <f t="shared" si="27"/>
        <v>596394.97833321674</v>
      </c>
      <c r="AL39" s="11">
        <f t="shared" si="28"/>
        <v>35000</v>
      </c>
      <c r="AM39" s="11">
        <f t="shared" si="29"/>
        <v>113072.43552606775</v>
      </c>
      <c r="AN39" s="11">
        <f t="shared" si="30"/>
        <v>744467.41385928448</v>
      </c>
      <c r="AO39" s="1">
        <f t="shared" si="31"/>
        <v>267108.26898934238</v>
      </c>
      <c r="AP39" s="1">
        <f t="shared" si="32"/>
        <v>-119035.83346327464</v>
      </c>
      <c r="AQ39" s="11">
        <f t="shared" si="33"/>
        <v>8889550.2207164615</v>
      </c>
      <c r="AR39" s="11">
        <f t="shared" si="6"/>
        <v>9247873.5321231298</v>
      </c>
      <c r="AS39" s="11">
        <f t="shared" si="34"/>
        <v>1000000</v>
      </c>
      <c r="AT39" s="11">
        <f t="shared" si="35"/>
        <v>1922231.4039431519</v>
      </c>
      <c r="AU39" s="11">
        <f t="shared" si="7"/>
        <v>922231.40394315193</v>
      </c>
      <c r="AV39" s="11">
        <f t="shared" si="36"/>
        <v>332003.30541953468</v>
      </c>
      <c r="AW39" s="1">
        <f t="shared" si="8"/>
        <v>12170104.936066281</v>
      </c>
      <c r="AX39" s="11">
        <f t="shared" si="9"/>
        <v>332003.30541953468</v>
      </c>
      <c r="AY39" s="11">
        <f t="shared" si="10"/>
        <v>11838101.630646747</v>
      </c>
      <c r="AZ39" s="11">
        <f>SUM($AO$7:AO39)+AV39</f>
        <v>4925025.9172387952</v>
      </c>
    </row>
    <row r="40" spans="1:52" s="22" customFormat="1" x14ac:dyDescent="0.25">
      <c r="A40"/>
      <c r="B40"/>
      <c r="C40"/>
      <c r="D40"/>
      <c r="E40"/>
      <c r="F40"/>
      <c r="G40"/>
      <c r="H40"/>
      <c r="I40"/>
      <c r="J40"/>
      <c r="L40">
        <v>33</v>
      </c>
      <c r="M40" s="11">
        <f t="shared" si="11"/>
        <v>18935498.176598705</v>
      </c>
      <c r="N40" s="11">
        <f t="shared" si="37"/>
        <v>1000000</v>
      </c>
      <c r="O40" s="11">
        <f t="shared" si="38"/>
        <v>1922231.4039431519</v>
      </c>
      <c r="P40" s="11">
        <f t="shared" si="39"/>
        <v>1287613.876008712</v>
      </c>
      <c r="Q40" s="11">
        <f t="shared" si="40"/>
        <v>35000</v>
      </c>
      <c r="R40" s="11">
        <f t="shared" si="41"/>
        <v>115333.88423658912</v>
      </c>
      <c r="S40" s="11">
        <f t="shared" si="42"/>
        <v>150333.88423658913</v>
      </c>
      <c r="T40" s="1">
        <f t="shared" si="43"/>
        <v>28563.438004951935</v>
      </c>
      <c r="U40" s="1">
        <f t="shared" si="44"/>
        <v>121770.44623163719</v>
      </c>
      <c r="V40" s="11">
        <f t="shared" si="20"/>
        <v>4298342.7578134956</v>
      </c>
      <c r="W40" s="11">
        <f t="shared" si="0"/>
        <v>20344882.498839054</v>
      </c>
      <c r="X40" s="11">
        <f t="shared" si="45"/>
        <v>1000000</v>
      </c>
      <c r="Y40" s="11">
        <f t="shared" si="46"/>
        <v>1960676.032022015</v>
      </c>
      <c r="Z40" s="1">
        <f t="shared" si="1"/>
        <v>17007215.773047574</v>
      </c>
      <c r="AA40" s="1">
        <f t="shared" si="47"/>
        <v>4384484.3735743621</v>
      </c>
      <c r="AB40" s="1">
        <f t="shared" si="2"/>
        <v>4931177.9887588788</v>
      </c>
      <c r="AC40" s="1">
        <f t="shared" si="3"/>
        <v>23305558.530861069</v>
      </c>
      <c r="AD40" s="1">
        <f t="shared" si="4"/>
        <v>9315662.3623332419</v>
      </c>
      <c r="AE40" s="1">
        <f t="shared" si="5"/>
        <v>13989896.168527827</v>
      </c>
      <c r="AF40" s="1">
        <f>SUM(T$7:$T40)+AA40+AB40</f>
        <v>10089347.70058579</v>
      </c>
      <c r="AG40">
        <v>33</v>
      </c>
      <c r="AH40" s="11">
        <f t="shared" si="24"/>
        <v>9247873.5321231298</v>
      </c>
      <c r="AI40" s="11">
        <f t="shared" si="25"/>
        <v>1000000</v>
      </c>
      <c r="AJ40" s="11">
        <f t="shared" si="26"/>
        <v>1922231.4039431519</v>
      </c>
      <c r="AK40" s="11">
        <f t="shared" si="27"/>
        <v>628855.40018437291</v>
      </c>
      <c r="AL40" s="11">
        <f t="shared" si="28"/>
        <v>35000</v>
      </c>
      <c r="AM40" s="11">
        <f t="shared" si="29"/>
        <v>115333.88423658912</v>
      </c>
      <c r="AN40" s="11">
        <f t="shared" si="30"/>
        <v>779189.28442096198</v>
      </c>
      <c r="AO40" s="1">
        <f t="shared" si="31"/>
        <v>279608.14239154628</v>
      </c>
      <c r="AP40" s="1">
        <f t="shared" si="32"/>
        <v>-129274.25815495715</v>
      </c>
      <c r="AQ40" s="11">
        <f t="shared" si="33"/>
        <v>9377147.7902780864</v>
      </c>
      <c r="AR40" s="11">
        <f t="shared" si="6"/>
        <v>9747454.6741525456</v>
      </c>
      <c r="AS40" s="11">
        <f t="shared" si="34"/>
        <v>1000000</v>
      </c>
      <c r="AT40" s="11">
        <f t="shared" si="35"/>
        <v>1960676.032022015</v>
      </c>
      <c r="AU40" s="11">
        <f t="shared" si="7"/>
        <v>960676.03202201496</v>
      </c>
      <c r="AV40" s="11">
        <f t="shared" si="36"/>
        <v>345843.37152792537</v>
      </c>
      <c r="AW40" s="1">
        <f t="shared" si="8"/>
        <v>12708130.70617456</v>
      </c>
      <c r="AX40" s="11">
        <f t="shared" si="9"/>
        <v>345843.37152792537</v>
      </c>
      <c r="AY40" s="11">
        <f t="shared" si="10"/>
        <v>12362287.334646635</v>
      </c>
      <c r="AZ40" s="11">
        <f>SUM($AO$7:AO40)+AV40</f>
        <v>5218474.1257387325</v>
      </c>
    </row>
    <row r="41" spans="1:52" s="22" customFormat="1" x14ac:dyDescent="0.25">
      <c r="A41"/>
      <c r="B41"/>
      <c r="C41"/>
      <c r="D41"/>
      <c r="E41"/>
      <c r="F41"/>
      <c r="G41"/>
      <c r="H41"/>
      <c r="I41"/>
      <c r="J41"/>
      <c r="L41">
        <v>34</v>
      </c>
      <c r="M41" s="11">
        <f t="shared" si="11"/>
        <v>20344882.498839054</v>
      </c>
      <c r="N41" s="11">
        <f t="shared" si="37"/>
        <v>1000000</v>
      </c>
      <c r="O41" s="11">
        <f t="shared" si="38"/>
        <v>1960676.032022015</v>
      </c>
      <c r="P41" s="11">
        <f t="shared" si="39"/>
        <v>1383452.0099210558</v>
      </c>
      <c r="Q41" s="11">
        <f t="shared" si="40"/>
        <v>35000</v>
      </c>
      <c r="R41" s="11">
        <f t="shared" si="41"/>
        <v>117640.5619213209</v>
      </c>
      <c r="S41" s="11">
        <f t="shared" si="42"/>
        <v>152640.56192132091</v>
      </c>
      <c r="T41" s="1">
        <f t="shared" si="43"/>
        <v>29001.706765050974</v>
      </c>
      <c r="U41" s="1">
        <f t="shared" si="44"/>
        <v>123638.85515626994</v>
      </c>
      <c r="V41" s="11">
        <f t="shared" si="20"/>
        <v>4421981.6129697654</v>
      </c>
      <c r="W41" s="11">
        <f t="shared" si="0"/>
        <v>21851973.363916378</v>
      </c>
      <c r="X41" s="11">
        <f t="shared" si="45"/>
        <v>1000000</v>
      </c>
      <c r="Y41" s="11">
        <f t="shared" si="46"/>
        <v>1999889.5526624552</v>
      </c>
      <c r="Z41" s="1">
        <f t="shared" si="1"/>
        <v>18429881.303609066</v>
      </c>
      <c r="AA41" s="1">
        <f t="shared" si="47"/>
        <v>4751688.9345417889</v>
      </c>
      <c r="AB41" s="1">
        <f t="shared" si="2"/>
        <v>5296698.934431484</v>
      </c>
      <c r="AC41" s="1">
        <f t="shared" si="3"/>
        <v>24851862.916578833</v>
      </c>
      <c r="AD41" s="1">
        <f t="shared" si="4"/>
        <v>10048387.868973274</v>
      </c>
      <c r="AE41" s="1">
        <f t="shared" si="5"/>
        <v>14803475.047605559</v>
      </c>
      <c r="AF41" s="1">
        <f>SUM(T$7:$T41)+AA41+AB41</f>
        <v>10851074.913990872</v>
      </c>
      <c r="AG41">
        <v>34</v>
      </c>
      <c r="AH41" s="11">
        <f t="shared" si="24"/>
        <v>9747454.6741525456</v>
      </c>
      <c r="AI41" s="11">
        <f t="shared" si="25"/>
        <v>1000000</v>
      </c>
      <c r="AJ41" s="11">
        <f t="shared" si="26"/>
        <v>1960676.032022015</v>
      </c>
      <c r="AK41" s="11">
        <f t="shared" si="27"/>
        <v>662826.91784237314</v>
      </c>
      <c r="AL41" s="11">
        <f t="shared" si="28"/>
        <v>35000</v>
      </c>
      <c r="AM41" s="11">
        <f t="shared" si="29"/>
        <v>117640.5619213209</v>
      </c>
      <c r="AN41" s="11">
        <f t="shared" si="30"/>
        <v>815467.47976369399</v>
      </c>
      <c r="AO41" s="1">
        <f t="shared" si="31"/>
        <v>292668.29271492985</v>
      </c>
      <c r="AP41" s="1">
        <f t="shared" si="32"/>
        <v>-140027.73079360893</v>
      </c>
      <c r="AQ41" s="11">
        <f t="shared" si="33"/>
        <v>9887482.404946154</v>
      </c>
      <c r="AR41" s="11">
        <f t="shared" si="6"/>
        <v>10270253.861201311</v>
      </c>
      <c r="AS41" s="11">
        <f t="shared" si="34"/>
        <v>1000000</v>
      </c>
      <c r="AT41" s="11">
        <f t="shared" si="35"/>
        <v>1999889.5526624552</v>
      </c>
      <c r="AU41" s="11">
        <f t="shared" si="7"/>
        <v>999889.55266245524</v>
      </c>
      <c r="AV41" s="11">
        <f t="shared" si="36"/>
        <v>359960.23895848385</v>
      </c>
      <c r="AW41" s="1">
        <f t="shared" si="8"/>
        <v>13270143.413863765</v>
      </c>
      <c r="AX41" s="11">
        <f t="shared" si="9"/>
        <v>359960.23895848385</v>
      </c>
      <c r="AY41" s="11">
        <f t="shared" si="10"/>
        <v>12910183.174905282</v>
      </c>
      <c r="AZ41" s="11">
        <f>SUM($AO$7:AO41)+AV41</f>
        <v>5525259.2858842211</v>
      </c>
    </row>
    <row r="42" spans="1:52" s="22" customFormat="1" x14ac:dyDescent="0.25">
      <c r="A42"/>
      <c r="B42"/>
      <c r="C42"/>
      <c r="D42"/>
      <c r="E42"/>
      <c r="F42"/>
      <c r="G42"/>
      <c r="H42"/>
      <c r="I42"/>
      <c r="J42"/>
      <c r="L42">
        <v>35</v>
      </c>
      <c r="M42" s="11">
        <f t="shared" si="11"/>
        <v>21851973.363916378</v>
      </c>
      <c r="N42" s="11">
        <f t="shared" si="37"/>
        <v>1000000</v>
      </c>
      <c r="O42" s="11">
        <f t="shared" si="38"/>
        <v>1999889.5526624552</v>
      </c>
      <c r="P42" s="11">
        <f t="shared" si="39"/>
        <v>1485934.1887463138</v>
      </c>
      <c r="Q42" s="11">
        <f t="shared" si="40"/>
        <v>35000</v>
      </c>
      <c r="R42" s="11">
        <f t="shared" si="41"/>
        <v>119993.37315974731</v>
      </c>
      <c r="S42" s="11">
        <f t="shared" si="42"/>
        <v>154993.37315974731</v>
      </c>
      <c r="T42" s="1">
        <f t="shared" si="43"/>
        <v>29448.74090035199</v>
      </c>
      <c r="U42" s="1">
        <f t="shared" si="44"/>
        <v>125544.63225939532</v>
      </c>
      <c r="V42" s="11">
        <f t="shared" si="20"/>
        <v>4547526.2452291604</v>
      </c>
      <c r="W42" s="11">
        <f t="shared" si="0"/>
        <v>23463452.184922088</v>
      </c>
      <c r="X42" s="11">
        <f t="shared" si="45"/>
        <v>1000000</v>
      </c>
      <c r="Y42" s="11">
        <f t="shared" si="46"/>
        <v>2039887.3437157043</v>
      </c>
      <c r="Z42" s="1">
        <f t="shared" si="1"/>
        <v>19955813.283408634</v>
      </c>
      <c r="AA42" s="1">
        <f t="shared" si="47"/>
        <v>5145539.3764942912</v>
      </c>
      <c r="AB42" s="1">
        <f t="shared" si="2"/>
        <v>5686563.0471644849</v>
      </c>
      <c r="AC42" s="1">
        <f t="shared" si="3"/>
        <v>26503339.528637793</v>
      </c>
      <c r="AD42" s="1">
        <f t="shared" si="4"/>
        <v>10832102.423658777</v>
      </c>
      <c r="AE42" s="1">
        <f t="shared" si="5"/>
        <v>15671237.104979016</v>
      </c>
      <c r="AF42" s="1">
        <f>SUM(T$7:$T42)+AA42+AB42</f>
        <v>11664238.209576728</v>
      </c>
      <c r="AG42">
        <v>35</v>
      </c>
      <c r="AH42" s="11">
        <f t="shared" si="24"/>
        <v>10270253.861201311</v>
      </c>
      <c r="AI42" s="11">
        <f t="shared" si="25"/>
        <v>1000000</v>
      </c>
      <c r="AJ42" s="11">
        <f t="shared" si="26"/>
        <v>1999889.5526624552</v>
      </c>
      <c r="AK42" s="11">
        <f t="shared" si="27"/>
        <v>698377.26256168913</v>
      </c>
      <c r="AL42" s="11">
        <f t="shared" si="28"/>
        <v>35000</v>
      </c>
      <c r="AM42" s="11">
        <f t="shared" si="29"/>
        <v>119993.37315974731</v>
      </c>
      <c r="AN42" s="11">
        <f t="shared" si="30"/>
        <v>853370.63572143647</v>
      </c>
      <c r="AO42" s="1">
        <f t="shared" si="31"/>
        <v>306313.4288597171</v>
      </c>
      <c r="AP42" s="1">
        <f t="shared" si="32"/>
        <v>-151320.05569996979</v>
      </c>
      <c r="AQ42" s="11">
        <f t="shared" si="33"/>
        <v>10421573.916901281</v>
      </c>
      <c r="AR42" s="11">
        <f t="shared" si="6"/>
        <v>10817311.068063028</v>
      </c>
      <c r="AS42" s="11">
        <f t="shared" si="34"/>
        <v>1000000</v>
      </c>
      <c r="AT42" s="11">
        <f t="shared" si="35"/>
        <v>2039887.3437157043</v>
      </c>
      <c r="AU42" s="11">
        <f t="shared" si="7"/>
        <v>1039887.3437157043</v>
      </c>
      <c r="AV42" s="11">
        <f t="shared" si="36"/>
        <v>374359.44373765355</v>
      </c>
      <c r="AW42" s="1">
        <f t="shared" si="8"/>
        <v>13857198.411778733</v>
      </c>
      <c r="AX42" s="11">
        <f t="shared" si="9"/>
        <v>374359.44373765355</v>
      </c>
      <c r="AY42" s="11">
        <f t="shared" si="10"/>
        <v>13482838.968041079</v>
      </c>
      <c r="AZ42" s="11">
        <f>SUM($AO$7:AO42)+AV42</f>
        <v>5845971.9195231088</v>
      </c>
    </row>
    <row r="43" spans="1:52" s="22" customFormat="1" x14ac:dyDescent="0.25">
      <c r="A43"/>
      <c r="B43"/>
      <c r="C43"/>
      <c r="D43"/>
      <c r="E43"/>
      <c r="F43"/>
      <c r="G43"/>
      <c r="H43"/>
      <c r="I43"/>
      <c r="J43"/>
      <c r="L43">
        <v>36</v>
      </c>
      <c r="M43" s="11">
        <f t="shared" si="11"/>
        <v>23463452.184922088</v>
      </c>
      <c r="N43" s="11">
        <f t="shared" si="37"/>
        <v>1000000</v>
      </c>
      <c r="O43" s="11">
        <f t="shared" si="38"/>
        <v>2039887.3437157043</v>
      </c>
      <c r="P43" s="11">
        <f t="shared" si="39"/>
        <v>1595514.7485747021</v>
      </c>
      <c r="Q43" s="11">
        <f t="shared" si="40"/>
        <v>35000</v>
      </c>
      <c r="R43" s="11">
        <f t="shared" si="41"/>
        <v>122393.24062294225</v>
      </c>
      <c r="S43" s="11">
        <f t="shared" si="42"/>
        <v>157393.24062294225</v>
      </c>
      <c r="T43" s="1">
        <f t="shared" si="43"/>
        <v>29904.715718359028</v>
      </c>
      <c r="U43" s="1">
        <f t="shared" si="44"/>
        <v>127488.52490458322</v>
      </c>
      <c r="V43" s="11">
        <f t="shared" si="20"/>
        <v>4675014.770133744</v>
      </c>
      <c r="W43" s="11">
        <f t="shared" si="0"/>
        <v>25186455.458401371</v>
      </c>
      <c r="X43" s="11">
        <f t="shared" si="45"/>
        <v>1000000</v>
      </c>
      <c r="Y43" s="11">
        <f t="shared" si="46"/>
        <v>2080685.0905900183</v>
      </c>
      <c r="Z43" s="1">
        <f t="shared" si="1"/>
        <v>21592125.778857645</v>
      </c>
      <c r="AA43" s="1">
        <f t="shared" si="47"/>
        <v>5567871.1913076323</v>
      </c>
      <c r="AB43" s="1">
        <f t="shared" si="2"/>
        <v>6102418.5008819643</v>
      </c>
      <c r="AC43" s="1">
        <f t="shared" si="3"/>
        <v>28267140.54899139</v>
      </c>
      <c r="AD43" s="1">
        <f t="shared" si="4"/>
        <v>11670289.692189597</v>
      </c>
      <c r="AE43" s="1">
        <f t="shared" si="5"/>
        <v>16596850.856801793</v>
      </c>
      <c r="AF43" s="1">
        <f>SUM(T$7:$T43)+AA43+AB43</f>
        <v>12532330.193825908</v>
      </c>
      <c r="AG43">
        <v>36</v>
      </c>
      <c r="AH43" s="11">
        <f t="shared" si="24"/>
        <v>10817311.068063028</v>
      </c>
      <c r="AI43" s="11">
        <f t="shared" si="25"/>
        <v>1000000</v>
      </c>
      <c r="AJ43" s="11">
        <f t="shared" si="26"/>
        <v>2039887.3437157043</v>
      </c>
      <c r="AK43" s="11">
        <f t="shared" si="27"/>
        <v>735577.15262828593</v>
      </c>
      <c r="AL43" s="11">
        <f t="shared" si="28"/>
        <v>35000</v>
      </c>
      <c r="AM43" s="11">
        <f t="shared" si="29"/>
        <v>122393.24062294225</v>
      </c>
      <c r="AN43" s="11">
        <f t="shared" si="30"/>
        <v>892970.39325122815</v>
      </c>
      <c r="AO43" s="1">
        <f t="shared" si="31"/>
        <v>320569.34157044213</v>
      </c>
      <c r="AP43" s="1">
        <f t="shared" si="32"/>
        <v>-163176.10094749989</v>
      </c>
      <c r="AQ43" s="11">
        <f t="shared" si="33"/>
        <v>10980487.169010527</v>
      </c>
      <c r="AR43" s="11">
        <f t="shared" si="6"/>
        <v>11389712.119743815</v>
      </c>
      <c r="AS43" s="11">
        <f t="shared" si="34"/>
        <v>1000000</v>
      </c>
      <c r="AT43" s="11">
        <f t="shared" si="35"/>
        <v>2080685.0905900183</v>
      </c>
      <c r="AU43" s="11">
        <f t="shared" si="7"/>
        <v>1080685.0905900183</v>
      </c>
      <c r="AV43" s="11">
        <f t="shared" si="36"/>
        <v>389046.63261240657</v>
      </c>
      <c r="AW43" s="1">
        <f t="shared" si="8"/>
        <v>14470397.210333833</v>
      </c>
      <c r="AX43" s="11">
        <f t="shared" si="9"/>
        <v>389046.63261240657</v>
      </c>
      <c r="AY43" s="11">
        <f t="shared" si="10"/>
        <v>14081350.577721426</v>
      </c>
      <c r="AZ43" s="11">
        <f>SUM($AO$7:AO43)+AV43</f>
        <v>6181228.4499683036</v>
      </c>
    </row>
    <row r="44" spans="1:52" s="22" customFormat="1" x14ac:dyDescent="0.25">
      <c r="A44"/>
      <c r="B44"/>
      <c r="C44"/>
      <c r="D44"/>
      <c r="E44"/>
      <c r="F44"/>
      <c r="G44"/>
      <c r="H44"/>
      <c r="I44"/>
      <c r="J44"/>
      <c r="L44">
        <v>37</v>
      </c>
      <c r="M44" s="11">
        <f t="shared" si="11"/>
        <v>25186455.458401371</v>
      </c>
      <c r="N44" s="11">
        <f t="shared" si="37"/>
        <v>1000000</v>
      </c>
      <c r="O44" s="11">
        <f t="shared" si="38"/>
        <v>2080685.0905900183</v>
      </c>
      <c r="P44" s="11">
        <f t="shared" si="39"/>
        <v>1712678.9711712934</v>
      </c>
      <c r="Q44" s="11">
        <f t="shared" si="40"/>
        <v>35000</v>
      </c>
      <c r="R44" s="11">
        <f t="shared" si="41"/>
        <v>124841.1054354011</v>
      </c>
      <c r="S44" s="11">
        <f t="shared" si="42"/>
        <v>159841.10543540108</v>
      </c>
      <c r="T44" s="1">
        <f t="shared" si="43"/>
        <v>30369.810032726207</v>
      </c>
      <c r="U44" s="1">
        <f t="shared" si="44"/>
        <v>129471.29540267488</v>
      </c>
      <c r="V44" s="11">
        <f t="shared" si="20"/>
        <v>4804486.0655364189</v>
      </c>
      <c r="W44" s="11">
        <f t="shared" si="0"/>
        <v>27028605.72497534</v>
      </c>
      <c r="X44" s="11">
        <f t="shared" si="45"/>
        <v>1000000</v>
      </c>
      <c r="Y44" s="11">
        <f t="shared" si="46"/>
        <v>2122298.7924018186</v>
      </c>
      <c r="Z44" s="1">
        <f t="shared" si="1"/>
        <v>23346418.451840743</v>
      </c>
      <c r="AA44" s="1">
        <f t="shared" si="47"/>
        <v>6020645.1557445191</v>
      </c>
      <c r="AB44" s="1">
        <f t="shared" si="2"/>
        <v>6546025.4021061184</v>
      </c>
      <c r="AC44" s="1">
        <f t="shared" si="3"/>
        <v>30150904.51737716</v>
      </c>
      <c r="AD44" s="1">
        <f t="shared" si="4"/>
        <v>12566670.557850637</v>
      </c>
      <c r="AE44" s="1">
        <f t="shared" si="5"/>
        <v>17584233.959526524</v>
      </c>
      <c r="AF44" s="1">
        <f>SUM(T$7:$T44)+AA44+AB44</f>
        <v>13459080.869519673</v>
      </c>
      <c r="AG44">
        <v>37</v>
      </c>
      <c r="AH44" s="11">
        <f t="shared" si="24"/>
        <v>11389712.119743815</v>
      </c>
      <c r="AI44" s="11">
        <f t="shared" si="25"/>
        <v>1000000</v>
      </c>
      <c r="AJ44" s="11">
        <f t="shared" si="26"/>
        <v>2080685.0905900183</v>
      </c>
      <c r="AK44" s="11">
        <f t="shared" si="27"/>
        <v>774500.42414257943</v>
      </c>
      <c r="AL44" s="11">
        <f t="shared" si="28"/>
        <v>35000</v>
      </c>
      <c r="AM44" s="11">
        <f t="shared" si="29"/>
        <v>124841.1054354011</v>
      </c>
      <c r="AN44" s="11">
        <f t="shared" si="30"/>
        <v>934341.52957798052</v>
      </c>
      <c r="AO44" s="1">
        <f t="shared" si="31"/>
        <v>335462.95064807299</v>
      </c>
      <c r="AP44" s="1">
        <f t="shared" si="32"/>
        <v>-175621.84521267191</v>
      </c>
      <c r="AQ44" s="11">
        <f t="shared" si="33"/>
        <v>11565333.964956487</v>
      </c>
      <c r="AR44" s="11">
        <f t="shared" si="6"/>
        <v>11988590.698673721</v>
      </c>
      <c r="AS44" s="11">
        <f t="shared" si="34"/>
        <v>1000000</v>
      </c>
      <c r="AT44" s="11">
        <f t="shared" si="35"/>
        <v>2122298.7924018186</v>
      </c>
      <c r="AU44" s="11">
        <f t="shared" si="7"/>
        <v>1122298.7924018186</v>
      </c>
      <c r="AV44" s="11">
        <f t="shared" si="36"/>
        <v>404027.5652646547</v>
      </c>
      <c r="AW44" s="1">
        <f t="shared" si="8"/>
        <v>15110889.49107554</v>
      </c>
      <c r="AX44" s="11">
        <f t="shared" si="9"/>
        <v>404027.5652646547</v>
      </c>
      <c r="AY44" s="11">
        <f t="shared" si="10"/>
        <v>14706861.925810885</v>
      </c>
      <c r="AZ44" s="11">
        <f>SUM($AO$7:AO44)+AV44</f>
        <v>6531672.3332686247</v>
      </c>
    </row>
    <row r="45" spans="1:52" s="22" customFormat="1" x14ac:dyDescent="0.25">
      <c r="A45"/>
      <c r="B45"/>
      <c r="C45"/>
      <c r="D45"/>
      <c r="E45"/>
      <c r="F45"/>
      <c r="G45"/>
      <c r="H45"/>
      <c r="I45"/>
      <c r="J45"/>
      <c r="L45">
        <v>38</v>
      </c>
      <c r="M45" s="11">
        <f t="shared" si="11"/>
        <v>27028605.72497534</v>
      </c>
      <c r="N45" s="11">
        <f>X44</f>
        <v>1000000</v>
      </c>
      <c r="O45" s="11">
        <f>Y44</f>
        <v>2122298.7924018186</v>
      </c>
      <c r="P45" s="11">
        <f>M45*$C$11</f>
        <v>1837945.1892983234</v>
      </c>
      <c r="Q45" s="11">
        <f>N45*$C$12</f>
        <v>35000</v>
      </c>
      <c r="R45" s="11">
        <f>O45*$C$13</f>
        <v>127337.92754410912</v>
      </c>
      <c r="S45" s="11">
        <f>Q45+R45</f>
        <v>162337.92754410912</v>
      </c>
      <c r="T45" s="1">
        <f>IF(S45&gt;$D$20, (S45-D$20)*$C$21+$C$20*$D$20, S45*$C$20)</f>
        <v>30844.206233380733</v>
      </c>
      <c r="U45" s="1">
        <f>Q45+R45-T45</f>
        <v>131493.72131072838</v>
      </c>
      <c r="V45" s="11">
        <f t="shared" si="20"/>
        <v>4935979.7868471472</v>
      </c>
      <c r="W45" s="11">
        <f t="shared" si="0"/>
        <v>28998044.635584392</v>
      </c>
      <c r="X45" s="11">
        <f>N45</f>
        <v>1000000</v>
      </c>
      <c r="Y45" s="11">
        <f>O45*(1+$C$15)</f>
        <v>2164744.7682498549</v>
      </c>
      <c r="Z45" s="1">
        <f t="shared" si="1"/>
        <v>25226809.616987098</v>
      </c>
      <c r="AA45" s="1">
        <f>IF((S45+Z45)&gt;$D$20,(S45+Z45-$D$20)*$C$21+$C$20*$D$20-T45,(S45+Z45)*$C$21-T45)</f>
        <v>6505955.8602556717</v>
      </c>
      <c r="AB45" s="1">
        <f t="shared" si="2"/>
        <v>7019263.3985093571</v>
      </c>
      <c r="AC45" s="1">
        <f t="shared" si="3"/>
        <v>32162789.403834246</v>
      </c>
      <c r="AD45" s="1">
        <f t="shared" si="4"/>
        <v>13525219.258765029</v>
      </c>
      <c r="AE45" s="1">
        <f t="shared" si="5"/>
        <v>18637570.145069219</v>
      </c>
      <c r="AF45" s="1">
        <f>SUM(T$7:$T45)+AA45+AB45</f>
        <v>14448473.776667446</v>
      </c>
      <c r="AG45">
        <v>38</v>
      </c>
      <c r="AH45" s="11">
        <f t="shared" si="24"/>
        <v>11988590.698673721</v>
      </c>
      <c r="AI45" s="11">
        <f t="shared" si="25"/>
        <v>1000000</v>
      </c>
      <c r="AJ45" s="11">
        <f t="shared" si="26"/>
        <v>2122298.7924018186</v>
      </c>
      <c r="AK45" s="11">
        <f t="shared" si="27"/>
        <v>815224.16750981309</v>
      </c>
      <c r="AL45" s="11">
        <f t="shared" si="28"/>
        <v>35000</v>
      </c>
      <c r="AM45" s="11">
        <f t="shared" si="29"/>
        <v>127337.92754410912</v>
      </c>
      <c r="AN45" s="11">
        <f t="shared" si="30"/>
        <v>977562.09505392215</v>
      </c>
      <c r="AO45" s="1">
        <f t="shared" si="31"/>
        <v>351022.35421941197</v>
      </c>
      <c r="AP45" s="1">
        <f t="shared" si="32"/>
        <v>-188684.42667530285</v>
      </c>
      <c r="AQ45" s="11">
        <f t="shared" si="33"/>
        <v>12177275.125349024</v>
      </c>
      <c r="AR45" s="11">
        <f t="shared" si="6"/>
        <v>12615130.439508231</v>
      </c>
      <c r="AS45" s="11">
        <f t="shared" si="34"/>
        <v>1000000</v>
      </c>
      <c r="AT45" s="11">
        <f t="shared" si="35"/>
        <v>2164744.7682498549</v>
      </c>
      <c r="AU45" s="11">
        <f t="shared" si="7"/>
        <v>1164744.7682498549</v>
      </c>
      <c r="AV45" s="11">
        <f t="shared" si="36"/>
        <v>419308.11656994774</v>
      </c>
      <c r="AW45" s="1">
        <f t="shared" si="8"/>
        <v>15779875.207758086</v>
      </c>
      <c r="AX45" s="11">
        <f t="shared" si="9"/>
        <v>419308.11656994774</v>
      </c>
      <c r="AY45" s="11">
        <f t="shared" si="10"/>
        <v>15360567.091188138</v>
      </c>
      <c r="AZ45" s="11">
        <f>SUM($AO$7:AO45)+AV45</f>
        <v>6897975.2387933303</v>
      </c>
    </row>
    <row r="46" spans="1:52" s="22" customFormat="1" x14ac:dyDescent="0.25">
      <c r="A46"/>
      <c r="B46"/>
      <c r="C46"/>
      <c r="D46"/>
      <c r="E46"/>
      <c r="F46"/>
      <c r="G46"/>
      <c r="H46"/>
      <c r="I46"/>
      <c r="J46"/>
      <c r="L46">
        <v>39</v>
      </c>
      <c r="M46" s="11">
        <f t="shared" si="11"/>
        <v>28998044.635584392</v>
      </c>
      <c r="N46" s="11">
        <f>X45</f>
        <v>1000000</v>
      </c>
      <c r="O46" s="11">
        <f>Y45</f>
        <v>2164744.7682498549</v>
      </c>
      <c r="P46" s="11">
        <f>M46*$C$11</f>
        <v>1971867.0352197387</v>
      </c>
      <c r="Q46" s="11">
        <f>N46*$C$12</f>
        <v>35000</v>
      </c>
      <c r="R46" s="11">
        <f>O46*$C$13</f>
        <v>129884.6860949913</v>
      </c>
      <c r="S46" s="11">
        <f>Q46+R46</f>
        <v>164884.68609499128</v>
      </c>
      <c r="T46" s="1">
        <f>IF(S46&gt;$D$20, (S46-D$20)*$C$21+$C$20*$D$20, S46*$C$20)</f>
        <v>31328.090358048343</v>
      </c>
      <c r="U46" s="1">
        <f>Q46+R46-T46</f>
        <v>133556.59573694295</v>
      </c>
      <c r="V46" s="11">
        <f t="shared" si="20"/>
        <v>5069536.3825840903</v>
      </c>
      <c r="W46" s="11">
        <f t="shared" si="0"/>
        <v>31103468.266541075</v>
      </c>
      <c r="X46" s="11">
        <f>N46</f>
        <v>1000000</v>
      </c>
      <c r="Y46" s="11">
        <f>O46*(1+$C$15)</f>
        <v>2208039.6636148519</v>
      </c>
      <c r="Z46" s="1">
        <f t="shared" si="1"/>
        <v>27241971.547571834</v>
      </c>
      <c r="AA46" s="1">
        <f>IF((S46+Z46)&gt;$D$20,(S46+Z46-$D$20)*$C$21+$C$20*$D$20-T46,(S46+Z46)*$C$21-T46)</f>
        <v>7026040.8179279929</v>
      </c>
      <c r="AB46" s="1">
        <f t="shared" si="2"/>
        <v>7524139.8047906589</v>
      </c>
      <c r="AC46" s="1">
        <f t="shared" si="3"/>
        <v>34311507.930155925</v>
      </c>
      <c r="AD46" s="1">
        <f t="shared" si="4"/>
        <v>14550180.622718651</v>
      </c>
      <c r="AE46" s="1">
        <f t="shared" si="5"/>
        <v>19761327.307437275</v>
      </c>
      <c r="AF46" s="1">
        <f>SUM(T$7:$T46)+AA46+AB46</f>
        <v>15504763.230979118</v>
      </c>
      <c r="AG46">
        <v>39</v>
      </c>
      <c r="AH46" s="11">
        <f t="shared" si="24"/>
        <v>12615130.439508231</v>
      </c>
      <c r="AI46" s="11">
        <f t="shared" si="25"/>
        <v>1000000</v>
      </c>
      <c r="AJ46" s="11">
        <f t="shared" si="26"/>
        <v>2164744.7682498549</v>
      </c>
      <c r="AK46" s="11">
        <f t="shared" si="27"/>
        <v>857828.86988655978</v>
      </c>
      <c r="AL46" s="11">
        <f t="shared" si="28"/>
        <v>35000</v>
      </c>
      <c r="AM46" s="11">
        <f t="shared" si="29"/>
        <v>129884.6860949913</v>
      </c>
      <c r="AN46" s="11">
        <f t="shared" si="30"/>
        <v>1022713.5559815511</v>
      </c>
      <c r="AO46" s="1">
        <f t="shared" si="31"/>
        <v>367276.88015335839</v>
      </c>
      <c r="AP46" s="1">
        <f t="shared" si="32"/>
        <v>-202392.19405836711</v>
      </c>
      <c r="AQ46" s="11">
        <f t="shared" si="33"/>
        <v>12817522.633566599</v>
      </c>
      <c r="AR46" s="11">
        <f t="shared" si="6"/>
        <v>13270567.115336424</v>
      </c>
      <c r="AS46" s="11">
        <f t="shared" si="34"/>
        <v>1000000</v>
      </c>
      <c r="AT46" s="11">
        <f t="shared" si="35"/>
        <v>2208039.6636148519</v>
      </c>
      <c r="AU46" s="11">
        <f t="shared" si="7"/>
        <v>1208039.6636148519</v>
      </c>
      <c r="AV46" s="11">
        <f t="shared" si="36"/>
        <v>434894.27890134667</v>
      </c>
      <c r="AW46" s="1">
        <f t="shared" si="8"/>
        <v>16478606.778951276</v>
      </c>
      <c r="AX46" s="11">
        <f t="shared" si="9"/>
        <v>434894.27890134667</v>
      </c>
      <c r="AY46" s="11">
        <f t="shared" si="10"/>
        <v>16043712.50004993</v>
      </c>
      <c r="AZ46" s="11">
        <f>SUM($AO$7:AO46)+AV46</f>
        <v>7280838.2812780878</v>
      </c>
    </row>
    <row r="47" spans="1:52" s="22" customFormat="1" x14ac:dyDescent="0.25">
      <c r="A47"/>
      <c r="B47"/>
      <c r="C47"/>
      <c r="D47"/>
      <c r="E47"/>
      <c r="F47"/>
      <c r="G47"/>
      <c r="H47"/>
      <c r="I47"/>
      <c r="J47"/>
    </row>
    <row r="48" spans="1:52" x14ac:dyDescent="0.25">
      <c r="U48" s="11"/>
      <c r="W48" s="11"/>
    </row>
    <row r="49" spans="18:24" x14ac:dyDescent="0.25">
      <c r="W49" s="11"/>
    </row>
    <row r="50" spans="18:24" x14ac:dyDescent="0.25">
      <c r="R50" s="11"/>
      <c r="W50" s="11"/>
    </row>
    <row r="51" spans="18:24" x14ac:dyDescent="0.25">
      <c r="R51" s="11"/>
      <c r="W51" s="11"/>
      <c r="X51" s="11"/>
    </row>
    <row r="52" spans="18:24" x14ac:dyDescent="0.25">
      <c r="R52" s="11"/>
      <c r="W52" s="11"/>
      <c r="X52" s="11"/>
    </row>
    <row r="53" spans="18:24" x14ac:dyDescent="0.25">
      <c r="X53" s="11"/>
    </row>
    <row r="54" spans="18:24" x14ac:dyDescent="0.25">
      <c r="W54" s="11"/>
      <c r="X54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Vanderlinde, Arjan (GE Aerospace)</dc:creator>
  <cp:lastModifiedBy>Vanderlinde, Arjan (GE Aerospace)</cp:lastModifiedBy>
  <dcterms:created xsi:type="dcterms:W3CDTF">2024-10-25T12:30:48Z</dcterms:created>
  <dcterms:modified xsi:type="dcterms:W3CDTF">2024-10-26T15:29:56Z</dcterms:modified>
</cp:coreProperties>
</file>