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li\Desktop\AC Programmin\ACE\"/>
    </mc:Choice>
  </mc:AlternateContent>
  <xr:revisionPtr revIDLastSave="0" documentId="13_ncr:1_{8A4A90A5-0C3D-449E-8B0F-C2960E06C51E}" xr6:coauthVersionLast="41" xr6:coauthVersionMax="41" xr10:uidLastSave="{00000000-0000-0000-0000-000000000000}"/>
  <bookViews>
    <workbookView xWindow="-18225" yWindow="450" windowWidth="14400" windowHeight="10755" xr2:uid="{00000000-000D-0000-FFFF-FFFF00000000}"/>
  </bookViews>
  <sheets>
    <sheet name="Wands" sheetId="1" r:id="rId1"/>
    <sheet name="Missile" sheetId="2" r:id="rId2"/>
    <sheet name="DamageMit" sheetId="3" r:id="rId3"/>
    <sheet name="ACE Dam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F30" i="1"/>
  <c r="C30" i="1"/>
  <c r="N30" i="1" s="1"/>
  <c r="F25" i="1"/>
  <c r="C25" i="1"/>
  <c r="L25" i="1" s="1"/>
  <c r="L8" i="4"/>
  <c r="K8" i="4"/>
  <c r="N37" i="4"/>
  <c r="K32" i="4"/>
  <c r="L32" i="4" s="1"/>
  <c r="L26" i="4"/>
  <c r="L20" i="4"/>
  <c r="L14" i="4"/>
  <c r="L30" i="1" l="1"/>
  <c r="K30" i="1" s="1"/>
  <c r="M30" i="1" s="1"/>
  <c r="K25" i="1"/>
  <c r="M25" i="1"/>
  <c r="L37" i="4"/>
  <c r="M20" i="2"/>
  <c r="G35" i="1"/>
  <c r="C35" i="1"/>
  <c r="G25" i="1"/>
  <c r="N25" i="1" s="1"/>
  <c r="K35" i="1" l="1"/>
  <c r="L35" i="1" s="1"/>
  <c r="M19" i="2"/>
  <c r="M24" i="2" l="1"/>
  <c r="M18" i="2"/>
  <c r="M17" i="2"/>
  <c r="M16" i="2"/>
  <c r="M9" i="2" l="1"/>
  <c r="M6" i="2"/>
  <c r="G8" i="1"/>
  <c r="C8" i="1"/>
  <c r="K8" i="1" s="1"/>
  <c r="G4" i="1"/>
  <c r="C4" i="1"/>
  <c r="K4" i="1" s="1"/>
  <c r="L4" i="1" s="1"/>
</calcChain>
</file>

<file path=xl/sharedStrings.xml><?xml version="1.0" encoding="utf-8"?>
<sst xmlns="http://schemas.openxmlformats.org/spreadsheetml/2006/main" count="164" uniqueCount="104">
  <si>
    <t>Skill</t>
  </si>
  <si>
    <t>SpDiff (8)</t>
  </si>
  <si>
    <t>Skill Bonus</t>
  </si>
  <si>
    <t>OD lvl 8 max</t>
  </si>
  <si>
    <t>CritDmg 1.5 of Max</t>
  </si>
  <si>
    <t>DR</t>
  </si>
  <si>
    <t>CDR</t>
  </si>
  <si>
    <t>Elmt Bonus</t>
  </si>
  <si>
    <t>Total Damage</t>
  </si>
  <si>
    <t>Lvl 8 Vuln Avg</t>
  </si>
  <si>
    <t xml:space="preserve">TEST </t>
  </si>
  <si>
    <t>Wand Bonus</t>
  </si>
  <si>
    <t>TD = [(100+DR+CDR)/100] x (OD * SkillBonus * WandBonus + CritBonus)</t>
  </si>
  <si>
    <t>Where TD = Total Damage</t>
  </si>
  <si>
    <t>DR = Damage Rating</t>
  </si>
  <si>
    <t>NOTES</t>
  </si>
  <si>
    <t>CDR = Critical Damage Rating</t>
  </si>
  <si>
    <t>Render Max Damage = Level 6 vuln at 360 skill (Max)</t>
  </si>
  <si>
    <t>OD = Original Damage</t>
  </si>
  <si>
    <t>Example - Lightning Vuln 6 = 150% more Damage</t>
  </si>
  <si>
    <t>Skill Bonus = 1+(skill-diff)/1000</t>
  </si>
  <si>
    <t>Expressed as 2.5</t>
  </si>
  <si>
    <t>Wand Bonus = 1+wand mod</t>
  </si>
  <si>
    <t>Lvl7 Vuln</t>
  </si>
  <si>
    <t>Crit Bonus = MaxOD/2 for a normal / CS crit, MaxOD*5 for a CB crit</t>
  </si>
  <si>
    <t>lvl8 vuln</t>
  </si>
  <si>
    <t>SpDiff = level Spell Difficulty (Level 8 = 350)</t>
  </si>
  <si>
    <t>Shockwave 8 = 135-195</t>
  </si>
  <si>
    <t>BASE = (1 + %bonus/100%) * (AmmoMax + BowBonus + ElementalBonus + BD + Cantrip)</t>
  </si>
  <si>
    <t>Angier's Fomula from Retail</t>
  </si>
  <si>
    <t>Modifier</t>
  </si>
  <si>
    <t>AmmoMax</t>
  </si>
  <si>
    <t>Bow Bonus</t>
  </si>
  <si>
    <t>Elemental Bonus</t>
  </si>
  <si>
    <t>Blood Drinker</t>
  </si>
  <si>
    <t>Cantrip</t>
  </si>
  <si>
    <t>Base Damage</t>
  </si>
  <si>
    <t>How I think its being Calculated in ACE</t>
  </si>
  <si>
    <t>BASE = (1 + %bonus/100%) * (AmmoMax + BowBonus +  BD + Cantrip) +ElementalBonus+</t>
  </si>
  <si>
    <t>`</t>
  </si>
  <si>
    <t>avg</t>
  </si>
  <si>
    <t>Damage Mitigation</t>
  </si>
  <si>
    <t>Gross Damage</t>
  </si>
  <si>
    <t>Net Damage</t>
  </si>
  <si>
    <t>ElementResistance</t>
  </si>
  <si>
    <t>ArmorMod = 200.0f / 3.0f;</t>
  </si>
  <si>
    <t xml:space="preserve">	For AL &gt; 0: AL / (AL + (200/3)), </t>
  </si>
  <si>
    <t>Armor Mod</t>
  </si>
  <si>
    <t>Damage Restist Rate</t>
  </si>
  <si>
    <t>TAL</t>
  </si>
  <si>
    <t>AMOD</t>
  </si>
  <si>
    <t>ERM</t>
  </si>
  <si>
    <t>DDR</t>
  </si>
  <si>
    <t>((TAL*AMOD)ERM)*DDR</t>
  </si>
  <si>
    <t>=Total AL (all layers)</t>
  </si>
  <si>
    <t>=Armor Modifier</t>
  </si>
  <si>
    <t>=Element Resist Mod (Bane)</t>
  </si>
  <si>
    <t>=Damage Resist Rating</t>
  </si>
  <si>
    <t>Damage Mitigation Formula</t>
  </si>
  <si>
    <t>Layer 1</t>
  </si>
  <si>
    <t>Layer 2</t>
  </si>
  <si>
    <t xml:space="preserve">ArmorLevel </t>
  </si>
  <si>
    <t>ACE Damage Formulas</t>
  </si>
  <si>
    <t>Missile</t>
  </si>
  <si>
    <t>Base  Missile Damage</t>
  </si>
  <si>
    <t>BASE = (1 + Modifer/100%) * (AmmoMax + BowBonus + ElementalBonus + BD + Cantrip)</t>
  </si>
  <si>
    <t>Bow Damage</t>
  </si>
  <si>
    <t>Attribute Bonus</t>
  </si>
  <si>
    <t>Coord Skill</t>
  </si>
  <si>
    <t>Base formula: 1.0 + ((Attribute-55)*M)</t>
  </si>
  <si>
    <t>Missile Val</t>
  </si>
  <si>
    <t>Attribute Modifier</t>
  </si>
  <si>
    <t>PowerMod</t>
  </si>
  <si>
    <t>Power Mod</t>
  </si>
  <si>
    <t>Power Modifier</t>
  </si>
  <si>
    <t xml:space="preserve">Base Formula: 1 for bow (Accuracy Bar/Power Bar) </t>
  </si>
  <si>
    <t>Slayer Mod</t>
  </si>
  <si>
    <t>Base formula: 1 + Slayer % (1 for now, will depend on Slayer)</t>
  </si>
  <si>
    <t>Slayer Modifier</t>
  </si>
  <si>
    <t>Damage Rating</t>
  </si>
  <si>
    <t>DR Modifier</t>
  </si>
  <si>
    <t>Heritage</t>
  </si>
  <si>
    <t>SubTotal</t>
  </si>
  <si>
    <t>Base DamageMax</t>
  </si>
  <si>
    <t>Base DamageMin</t>
  </si>
  <si>
    <t>AmmoMin</t>
  </si>
  <si>
    <t>Gross Damage MAX</t>
  </si>
  <si>
    <t>Base Formula: (100 + &lt;total damage rating&gt;)/100 = 1.xx (for this purpose of this test Ignoring Recklessness &amp; Sneak Attack)</t>
  </si>
  <si>
    <t>Sneak</t>
  </si>
  <si>
    <t>Recklessness</t>
  </si>
  <si>
    <t>ACE Values</t>
  </si>
  <si>
    <t>ACE</t>
  </si>
  <si>
    <t>DamageBeforeMitigation = BaseDamage * AttributeMod * PowerMod * SlayerMod * DamageRatingMod;</t>
  </si>
  <si>
    <t>Crit Max</t>
  </si>
  <si>
    <t>Max (non Crit)</t>
  </si>
  <si>
    <t>Min</t>
  </si>
  <si>
    <t>OD lvl 8 Min</t>
  </si>
  <si>
    <t>Variance %</t>
  </si>
  <si>
    <t>Avg Damage</t>
  </si>
  <si>
    <t>Void Example</t>
  </si>
  <si>
    <t>Asheron's Board Formula</t>
  </si>
  <si>
    <t>ACE Formula</t>
  </si>
  <si>
    <t>Retail Wand Damage Calculation (Void/War)</t>
  </si>
  <si>
    <t>Retail Missile Damage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</si>
</sst>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9" tint="-0.249977111117893"/>
      <name val="Arial"/>
      <family val="2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 applyAlignment="1"/>
    <xf numFmtId="0" fontId="0" fillId="0" borderId="0" xfId="0"/>
    <xf numFmtId="0" fontId="4" fillId="0" borderId="0" xfId="0" applyFont="1"/>
    <xf numFmtId="9" fontId="0" fillId="0" borderId="0" xfId="1" applyFont="1"/>
    <xf numFmtId="0" fontId="5" fillId="0" borderId="0" xfId="0" applyFont="1"/>
    <xf numFmtId="0" fontId="0" fillId="0" borderId="0" xfId="0" quotePrefix="1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>
      <alignment horizontal="center"/>
    </xf>
    <xf numFmtId="0" fontId="0" fillId="4" borderId="0" xfId="0" applyFont="1" applyFill="1" applyAlignment="1"/>
    <xf numFmtId="0" fontId="6" fillId="4" borderId="0" xfId="0" applyFont="1" applyFill="1" applyAlignment="1"/>
    <xf numFmtId="0" fontId="3" fillId="0" borderId="0" xfId="0" applyFont="1" applyAlignment="1">
      <alignment horizontal="left"/>
    </xf>
    <xf numFmtId="0" fontId="3" fillId="4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0" fillId="0" borderId="0" xfId="0" applyFont="1"/>
    <xf numFmtId="9" fontId="3" fillId="0" borderId="0" xfId="1" applyFont="1"/>
    <xf numFmtId="0" fontId="6" fillId="0" borderId="0" xfId="0" applyFont="1" applyAlignment="1">
      <alignment horizontal="center"/>
    </xf>
    <xf numFmtId="0" fontId="6" fillId="0" borderId="0" xfId="0" applyFont="1"/>
  </cellXfs>
  <cellStyles count="2">
    <cellStyle name="Normal" xfId="0" builtinId="0"/>
    <cellStyle name="Percent" xfId="1" builtinId="5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1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1" max="1" width="7.42578125" customWidth="1"/>
    <col min="2" max="2" width="10.85546875" customWidth="1"/>
    <col min="3" max="3" width="11.28515625" customWidth="1"/>
    <col min="4" max="4" width="11.85546875" bestFit="1" customWidth="1"/>
    <col min="5" max="6" width="13.140625" customWidth="1"/>
    <col min="7" max="7" width="17.7109375" customWidth="1"/>
    <col min="8" max="8" width="9" customWidth="1"/>
    <col min="9" max="9" width="9.7109375" customWidth="1"/>
    <col min="10" max="10" width="12.7109375" customWidth="1"/>
  </cols>
  <sheetData>
    <row r="1" spans="1:12" ht="15.75" customHeight="1" x14ac:dyDescent="0.2">
      <c r="A1" s="7" t="s">
        <v>102</v>
      </c>
    </row>
    <row r="3" spans="1:12" ht="15.75" customHeight="1" x14ac:dyDescent="0.2">
      <c r="A3" s="2" t="s">
        <v>0</v>
      </c>
      <c r="B3" s="2" t="s">
        <v>1</v>
      </c>
      <c r="C3" s="2" t="s">
        <v>2</v>
      </c>
      <c r="D3" s="2"/>
      <c r="E3" s="2" t="s">
        <v>3</v>
      </c>
      <c r="F3" s="2"/>
      <c r="G3" s="3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pans="1:12" ht="15.75" customHeight="1" x14ac:dyDescent="0.2">
      <c r="A4" s="1">
        <v>486</v>
      </c>
      <c r="B4" s="1">
        <v>350</v>
      </c>
      <c r="C4">
        <f>SUM(1+((A4-B4)/1000))</f>
        <v>1.1360000000000001</v>
      </c>
      <c r="E4" s="1">
        <v>204</v>
      </c>
      <c r="F4" s="1"/>
      <c r="G4" s="4">
        <f>SUM(E4/2)</f>
        <v>102</v>
      </c>
      <c r="H4" s="1">
        <v>3</v>
      </c>
      <c r="I4" s="1">
        <v>0</v>
      </c>
      <c r="J4" s="1">
        <v>1.3</v>
      </c>
      <c r="K4">
        <f>SUM(((100+H4+I4)/100)*((E4*C4*J4)+G4))</f>
        <v>415.36521600000009</v>
      </c>
      <c r="L4">
        <f>SUM(K4*2.1)</f>
        <v>872.26695360000019</v>
      </c>
    </row>
    <row r="6" spans="1:12" ht="15.75" customHeight="1" x14ac:dyDescent="0.2">
      <c r="A6" s="5" t="s">
        <v>10</v>
      </c>
      <c r="B6" s="6"/>
      <c r="C6" s="5"/>
      <c r="D6" s="5"/>
      <c r="E6" s="5"/>
      <c r="F6" s="5"/>
      <c r="G6" s="5"/>
      <c r="H6" s="6"/>
      <c r="I6" s="6"/>
      <c r="J6" s="6"/>
      <c r="K6" s="6"/>
    </row>
    <row r="7" spans="1:12" ht="15.75" customHeight="1" x14ac:dyDescent="0.2">
      <c r="A7" s="5" t="s">
        <v>0</v>
      </c>
      <c r="B7" s="5" t="s">
        <v>1</v>
      </c>
      <c r="C7" s="5" t="s">
        <v>2</v>
      </c>
      <c r="D7" s="5"/>
      <c r="E7" s="5" t="s">
        <v>3</v>
      </c>
      <c r="F7" s="5"/>
      <c r="G7" s="5" t="s">
        <v>4</v>
      </c>
      <c r="H7" s="5" t="s">
        <v>5</v>
      </c>
      <c r="I7" s="5" t="s">
        <v>6</v>
      </c>
      <c r="J7" s="5" t="s">
        <v>11</v>
      </c>
      <c r="K7" s="5" t="s">
        <v>8</v>
      </c>
    </row>
    <row r="8" spans="1:12" ht="15.75" customHeight="1" x14ac:dyDescent="0.2">
      <c r="A8" s="5">
        <v>494</v>
      </c>
      <c r="B8" s="5">
        <v>350</v>
      </c>
      <c r="C8" s="6">
        <f>SUM(1+((A8-B8)/1000))</f>
        <v>1.1439999999999999</v>
      </c>
      <c r="D8" s="6"/>
      <c r="E8" s="5">
        <v>195</v>
      </c>
      <c r="F8" s="5"/>
      <c r="G8" s="6">
        <f>SUM(E8/2)</f>
        <v>97.5</v>
      </c>
      <c r="H8" s="5">
        <v>0</v>
      </c>
      <c r="I8" s="5">
        <v>0</v>
      </c>
      <c r="J8" s="5">
        <v>1.38</v>
      </c>
      <c r="K8" s="6">
        <f>SUM(((100+H8+I8)/100)*((E8*C8*J8)+G8))</f>
        <v>405.35039999999998</v>
      </c>
    </row>
    <row r="11" spans="1:12" ht="15.75" customHeight="1" x14ac:dyDescent="0.2">
      <c r="A11" s="1" t="s">
        <v>12</v>
      </c>
    </row>
    <row r="13" spans="1:12" ht="15.75" customHeight="1" x14ac:dyDescent="0.2">
      <c r="A13" s="1" t="s">
        <v>13</v>
      </c>
    </row>
    <row r="14" spans="1:12" ht="15.75" customHeight="1" x14ac:dyDescent="0.2">
      <c r="A14" s="1" t="s">
        <v>14</v>
      </c>
      <c r="I14" s="1" t="s">
        <v>15</v>
      </c>
    </row>
    <row r="15" spans="1:12" ht="15.75" customHeight="1" x14ac:dyDescent="0.2">
      <c r="A15" s="1" t="s">
        <v>16</v>
      </c>
      <c r="I15" s="1" t="s">
        <v>17</v>
      </c>
    </row>
    <row r="16" spans="1:12" ht="15.75" customHeight="1" x14ac:dyDescent="0.2">
      <c r="A16" s="1" t="s">
        <v>18</v>
      </c>
      <c r="I16" s="1" t="s">
        <v>19</v>
      </c>
    </row>
    <row r="17" spans="1:14" ht="15.75" customHeight="1" x14ac:dyDescent="0.2">
      <c r="A17" s="1" t="s">
        <v>20</v>
      </c>
      <c r="I17" s="1" t="s">
        <v>21</v>
      </c>
    </row>
    <row r="18" spans="1:14" ht="15.75" customHeight="1" x14ac:dyDescent="0.2">
      <c r="A18" s="1" t="s">
        <v>22</v>
      </c>
      <c r="I18" s="1" t="s">
        <v>23</v>
      </c>
      <c r="J18" s="1">
        <v>185</v>
      </c>
    </row>
    <row r="19" spans="1:14" ht="15.75" customHeight="1" x14ac:dyDescent="0.2">
      <c r="A19" s="1" t="s">
        <v>24</v>
      </c>
      <c r="I19" s="1" t="s">
        <v>25</v>
      </c>
      <c r="J19" s="1">
        <v>210</v>
      </c>
    </row>
    <row r="20" spans="1:14" ht="15.75" customHeight="1" x14ac:dyDescent="0.2">
      <c r="A20" s="1" t="s">
        <v>26</v>
      </c>
    </row>
    <row r="21" spans="1:14" ht="15.75" customHeight="1" x14ac:dyDescent="0.2">
      <c r="A21" s="1" t="s">
        <v>27</v>
      </c>
    </row>
    <row r="22" spans="1:14" ht="15.75" customHeight="1" x14ac:dyDescent="0.2">
      <c r="F22" s="13" t="s">
        <v>100</v>
      </c>
    </row>
    <row r="23" spans="1:14" ht="15.75" customHeight="1" x14ac:dyDescent="0.2">
      <c r="A23" s="7" t="s">
        <v>99</v>
      </c>
    </row>
    <row r="24" spans="1:14" ht="15.75" customHeight="1" x14ac:dyDescent="0.2">
      <c r="A24" s="2" t="s">
        <v>0</v>
      </c>
      <c r="B24" s="2" t="s">
        <v>1</v>
      </c>
      <c r="C24" s="2" t="s">
        <v>2</v>
      </c>
      <c r="D24" s="2" t="s">
        <v>96</v>
      </c>
      <c r="E24" s="2" t="s">
        <v>3</v>
      </c>
      <c r="F24" s="2" t="s">
        <v>97</v>
      </c>
      <c r="G24" s="3" t="s">
        <v>4</v>
      </c>
      <c r="H24" s="2" t="s">
        <v>5</v>
      </c>
      <c r="I24" s="2" t="s">
        <v>6</v>
      </c>
      <c r="J24" s="2" t="s">
        <v>7</v>
      </c>
      <c r="K24" s="2" t="s">
        <v>95</v>
      </c>
      <c r="L24" s="2" t="s">
        <v>94</v>
      </c>
      <c r="M24" s="2" t="s">
        <v>98</v>
      </c>
      <c r="N24" s="2" t="s">
        <v>93</v>
      </c>
    </row>
    <row r="25" spans="1:14" ht="15.75" customHeight="1" x14ac:dyDescent="0.2">
      <c r="A25" s="1">
        <v>506</v>
      </c>
      <c r="B25" s="1">
        <v>350</v>
      </c>
      <c r="C25">
        <f>SUM(1+((A25-B25)/1000))</f>
        <v>1.1559999999999999</v>
      </c>
      <c r="D25">
        <v>252</v>
      </c>
      <c r="E25" s="1">
        <v>325</v>
      </c>
      <c r="F25" s="1">
        <f>SUM(1-(D25/E25))</f>
        <v>0.22461538461538466</v>
      </c>
      <c r="G25" s="4">
        <f>SUM(E25/2)</f>
        <v>162.5</v>
      </c>
      <c r="H25" s="1">
        <v>3</v>
      </c>
      <c r="I25" s="1">
        <v>0</v>
      </c>
      <c r="J25" s="1">
        <v>1.28</v>
      </c>
      <c r="K25">
        <f>SUM((1-F25)*L25)</f>
        <v>384.06574080000001</v>
      </c>
      <c r="L25">
        <f>SUM(((100+H25+I25)/100)*((E25*C25*J25)+0))</f>
        <v>495.32288000000005</v>
      </c>
      <c r="M25">
        <f>AVERAGE(K25:L25)</f>
        <v>439.69431040000006</v>
      </c>
      <c r="N25">
        <f>SUM(((100+H25+I25)/100)*((E25*C25*J25)+G25))</f>
        <v>662.69787999999994</v>
      </c>
    </row>
    <row r="27" spans="1:14" ht="15.75" customHeight="1" x14ac:dyDescent="0.2">
      <c r="F27" s="13" t="s">
        <v>101</v>
      </c>
    </row>
    <row r="29" spans="1:14" ht="15.75" customHeight="1" x14ac:dyDescent="0.2">
      <c r="A29" s="2" t="s">
        <v>0</v>
      </c>
      <c r="B29" s="2" t="s">
        <v>1</v>
      </c>
      <c r="C29" s="2" t="s">
        <v>2</v>
      </c>
      <c r="D29" s="2" t="s">
        <v>96</v>
      </c>
      <c r="E29" s="2" t="s">
        <v>3</v>
      </c>
      <c r="F29" s="2" t="s">
        <v>97</v>
      </c>
      <c r="G29" s="3" t="s">
        <v>4</v>
      </c>
      <c r="H29" s="2" t="s">
        <v>5</v>
      </c>
      <c r="I29" s="2" t="s">
        <v>6</v>
      </c>
      <c r="J29" s="2" t="s">
        <v>7</v>
      </c>
      <c r="K29" s="2" t="s">
        <v>95</v>
      </c>
      <c r="L29" s="2" t="s">
        <v>94</v>
      </c>
      <c r="M29" s="2" t="s">
        <v>98</v>
      </c>
      <c r="N29" s="2" t="s">
        <v>93</v>
      </c>
    </row>
    <row r="30" spans="1:14" ht="15.75" customHeight="1" x14ac:dyDescent="0.2">
      <c r="A30" s="1">
        <v>506</v>
      </c>
      <c r="B30" s="1">
        <v>400</v>
      </c>
      <c r="C30">
        <f>SUM(1+((A30-B30)/1000))</f>
        <v>1.1060000000000001</v>
      </c>
      <c r="D30">
        <v>252</v>
      </c>
      <c r="E30" s="1">
        <v>325</v>
      </c>
      <c r="F30" s="1">
        <f>SUM(1-(D30/E30))</f>
        <v>0.22461538461538466</v>
      </c>
      <c r="G30" s="4">
        <f>SUM(E30/2)</f>
        <v>162.5</v>
      </c>
      <c r="H30" s="1">
        <v>3</v>
      </c>
      <c r="I30" s="1">
        <v>0</v>
      </c>
      <c r="J30" s="1">
        <v>1.28</v>
      </c>
      <c r="K30">
        <f>SUM((1-F30)*L30)</f>
        <v>367.45390080000004</v>
      </c>
      <c r="L30">
        <f>SUM(((100+H30+I30)/100)*((E30*C30*J30)+0))</f>
        <v>473.89888000000008</v>
      </c>
      <c r="M30">
        <f>AVERAGE(K30:L30)</f>
        <v>420.67639040000006</v>
      </c>
      <c r="N30">
        <f>SUM(((100+H30+I30)/100)*((E30*C30*J30)+G30))</f>
        <v>641.27388000000008</v>
      </c>
    </row>
    <row r="34" spans="1:14" ht="15.75" customHeight="1" x14ac:dyDescent="0.2">
      <c r="A34" s="2" t="s">
        <v>0</v>
      </c>
      <c r="B34" s="2" t="s">
        <v>1</v>
      </c>
      <c r="C34" s="2" t="s">
        <v>2</v>
      </c>
      <c r="D34" s="2"/>
      <c r="E34" s="2" t="s">
        <v>3</v>
      </c>
      <c r="F34" s="2"/>
      <c r="G34" s="3" t="s">
        <v>4</v>
      </c>
      <c r="H34" s="2" t="s">
        <v>5</v>
      </c>
      <c r="I34" s="2" t="s">
        <v>6</v>
      </c>
      <c r="J34" s="2" t="s">
        <v>7</v>
      </c>
      <c r="K34" s="2" t="s">
        <v>8</v>
      </c>
      <c r="L34" s="2" t="s">
        <v>9</v>
      </c>
    </row>
    <row r="35" spans="1:14" ht="15.75" customHeight="1" x14ac:dyDescent="0.2">
      <c r="A35" s="1">
        <v>506</v>
      </c>
      <c r="B35" s="1">
        <v>300</v>
      </c>
      <c r="C35">
        <f>SUM(1+((A35-B35)/1000))</f>
        <v>1.206</v>
      </c>
      <c r="E35" s="1">
        <v>262</v>
      </c>
      <c r="F35" s="1"/>
      <c r="G35" s="4">
        <f>SUM(E35/2)</f>
        <v>131</v>
      </c>
      <c r="H35" s="1">
        <v>3</v>
      </c>
      <c r="I35" s="1">
        <v>0</v>
      </c>
      <c r="J35" s="1">
        <v>1.32</v>
      </c>
      <c r="K35">
        <f>SUM(((100+H35+I35)/100)*((E35*C35*J35)+G35))</f>
        <v>564.52553120000005</v>
      </c>
      <c r="L35">
        <f>SUM(K35*2.1)</f>
        <v>1185.50361552</v>
      </c>
    </row>
    <row r="40" spans="1:14" ht="15.75" customHeight="1" x14ac:dyDescent="0.2">
      <c r="M40">
        <v>368</v>
      </c>
      <c r="N40">
        <v>1162</v>
      </c>
    </row>
    <row r="41" spans="1:14" ht="15.75" customHeight="1" x14ac:dyDescent="0.2">
      <c r="M41">
        <v>480</v>
      </c>
      <c r="N41">
        <v>1510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5A24-FCF4-4776-945D-23206AFB0D8B}">
  <dimension ref="B1:Q24"/>
  <sheetViews>
    <sheetView topLeftCell="B1" workbookViewId="0">
      <selection activeCell="H12" sqref="H12"/>
    </sheetView>
  </sheetViews>
  <sheetFormatPr defaultRowHeight="12.75" x14ac:dyDescent="0.2"/>
  <cols>
    <col min="1" max="4" width="9.140625" style="8"/>
    <col min="5" max="5" width="8.85546875" style="8" bestFit="1" customWidth="1"/>
    <col min="6" max="6" width="9.140625" style="8"/>
    <col min="7" max="7" width="10.7109375" style="8" bestFit="1" customWidth="1"/>
    <col min="8" max="8" width="11.42578125" style="8" customWidth="1"/>
    <col min="9" max="9" width="16" style="8" bestFit="1" customWidth="1"/>
    <col min="10" max="10" width="13.28515625" style="8" bestFit="1" customWidth="1"/>
    <col min="11" max="12" width="9.140625" style="8"/>
    <col min="13" max="13" width="22.140625" style="8" customWidth="1"/>
    <col min="14" max="16384" width="9.140625" style="8"/>
  </cols>
  <sheetData>
    <row r="1" spans="2:17" x14ac:dyDescent="0.2">
      <c r="B1" s="26" t="s">
        <v>103</v>
      </c>
    </row>
    <row r="2" spans="2:17" x14ac:dyDescent="0.2">
      <c r="D2" s="8" t="s">
        <v>28</v>
      </c>
    </row>
    <row r="4" spans="2:17" x14ac:dyDescent="0.2">
      <c r="D4" s="8" t="s">
        <v>29</v>
      </c>
      <c r="H4" s="8" t="s">
        <v>28</v>
      </c>
    </row>
    <row r="5" spans="2:17" ht="15" x14ac:dyDescent="0.25">
      <c r="E5" s="9" t="s">
        <v>30</v>
      </c>
      <c r="F5" s="9"/>
      <c r="G5" s="9" t="s">
        <v>31</v>
      </c>
      <c r="H5" s="9" t="s">
        <v>32</v>
      </c>
      <c r="I5" s="9" t="s">
        <v>33</v>
      </c>
      <c r="J5" s="9" t="s">
        <v>34</v>
      </c>
      <c r="K5" s="9" t="s">
        <v>35</v>
      </c>
      <c r="L5" s="9"/>
      <c r="M5" s="9" t="s">
        <v>36</v>
      </c>
    </row>
    <row r="6" spans="2:17" ht="15" x14ac:dyDescent="0.25">
      <c r="E6" s="10">
        <v>1.65</v>
      </c>
      <c r="G6" s="8">
        <v>28</v>
      </c>
      <c r="H6" s="8">
        <v>0</v>
      </c>
      <c r="I6" s="8">
        <v>15</v>
      </c>
      <c r="J6" s="8">
        <v>22</v>
      </c>
      <c r="K6" s="8">
        <v>0</v>
      </c>
      <c r="M6" s="11">
        <f>SUM(1+E6/1*(G6+H6+I6+J6+K6))</f>
        <v>108.25</v>
      </c>
    </row>
    <row r="7" spans="2:17" x14ac:dyDescent="0.2">
      <c r="E7" s="10"/>
    </row>
    <row r="8" spans="2:17" x14ac:dyDescent="0.2">
      <c r="D8" s="8" t="s">
        <v>37</v>
      </c>
      <c r="E8" s="10"/>
      <c r="H8" s="8" t="s">
        <v>38</v>
      </c>
    </row>
    <row r="9" spans="2:17" ht="15" x14ac:dyDescent="0.25">
      <c r="E9" s="10">
        <v>1.65</v>
      </c>
      <c r="G9" s="8">
        <v>28</v>
      </c>
      <c r="H9" s="8">
        <v>0</v>
      </c>
      <c r="I9" s="8">
        <v>15</v>
      </c>
      <c r="J9" s="8">
        <v>22</v>
      </c>
      <c r="K9" s="8">
        <v>0</v>
      </c>
      <c r="M9" s="11">
        <f>SUM(1+E9/1*(G9+H9+J9+K9))+I9</f>
        <v>98.5</v>
      </c>
    </row>
    <row r="14" spans="2:17" x14ac:dyDescent="0.2">
      <c r="D14" s="8" t="s">
        <v>29</v>
      </c>
      <c r="H14" s="15" t="s">
        <v>28</v>
      </c>
    </row>
    <row r="15" spans="2:17" ht="15" x14ac:dyDescent="0.25">
      <c r="E15" s="9" t="s">
        <v>30</v>
      </c>
      <c r="F15" s="9"/>
      <c r="G15" s="9" t="s">
        <v>31</v>
      </c>
      <c r="H15" s="9" t="s">
        <v>32</v>
      </c>
      <c r="I15" s="9" t="s">
        <v>33</v>
      </c>
      <c r="J15" s="9" t="s">
        <v>34</v>
      </c>
      <c r="K15" s="9" t="s">
        <v>35</v>
      </c>
      <c r="L15" s="9"/>
      <c r="M15" s="9" t="s">
        <v>64</v>
      </c>
      <c r="Q15" s="8" t="s">
        <v>40</v>
      </c>
    </row>
    <row r="16" spans="2:17" ht="15" x14ac:dyDescent="0.25">
      <c r="E16" s="10">
        <v>1.4</v>
      </c>
      <c r="G16" s="8">
        <v>26</v>
      </c>
      <c r="H16" s="8">
        <v>0</v>
      </c>
      <c r="I16" s="8">
        <v>17</v>
      </c>
      <c r="J16" s="8">
        <v>22</v>
      </c>
      <c r="K16" s="8">
        <v>0</v>
      </c>
      <c r="M16" s="11">
        <f>SUM(1+E16/1*(G16+H16+I16+J16+K16))</f>
        <v>92</v>
      </c>
      <c r="Q16" s="8">
        <v>297</v>
      </c>
    </row>
    <row r="17" spans="5:17" ht="15" x14ac:dyDescent="0.25">
      <c r="E17" s="10">
        <v>1.4</v>
      </c>
      <c r="G17" s="8">
        <v>40</v>
      </c>
      <c r="H17" s="8">
        <v>0</v>
      </c>
      <c r="I17" s="8">
        <v>17</v>
      </c>
      <c r="J17" s="8">
        <v>22</v>
      </c>
      <c r="K17" s="8">
        <v>0</v>
      </c>
      <c r="M17" s="11">
        <f>SUM(1+E17/1*(G17+H17+I17+J17+K17))</f>
        <v>111.6</v>
      </c>
      <c r="Q17" s="8">
        <v>330</v>
      </c>
    </row>
    <row r="18" spans="5:17" ht="15" x14ac:dyDescent="0.25">
      <c r="E18" s="10">
        <v>2</v>
      </c>
      <c r="G18" s="8">
        <v>25</v>
      </c>
      <c r="H18" s="8">
        <v>0</v>
      </c>
      <c r="I18" s="8">
        <v>18</v>
      </c>
      <c r="J18" s="8">
        <v>24</v>
      </c>
      <c r="K18" s="8">
        <v>0</v>
      </c>
      <c r="M18" s="11">
        <f>SUM(1+E18/1*(G18+H18+I18+J18+K18))</f>
        <v>135</v>
      </c>
      <c r="Q18" s="8">
        <v>351</v>
      </c>
    </row>
    <row r="19" spans="5:17" ht="15" x14ac:dyDescent="0.25">
      <c r="E19" s="10">
        <v>2</v>
      </c>
      <c r="G19" s="8">
        <v>25</v>
      </c>
      <c r="H19" s="8">
        <v>0</v>
      </c>
      <c r="I19" s="8">
        <v>19</v>
      </c>
      <c r="J19" s="8">
        <v>24</v>
      </c>
      <c r="K19" s="8">
        <v>7</v>
      </c>
      <c r="M19" s="11">
        <f>SUM(1+E19/1*(G19+H19+I19+J19+K19))</f>
        <v>151</v>
      </c>
      <c r="O19" s="8" t="s">
        <v>39</v>
      </c>
    </row>
    <row r="20" spans="5:17" ht="15" x14ac:dyDescent="0.25">
      <c r="E20" s="10">
        <v>0.5</v>
      </c>
      <c r="G20" s="8">
        <v>9</v>
      </c>
      <c r="H20" s="8">
        <v>0</v>
      </c>
      <c r="I20" s="8">
        <v>0</v>
      </c>
      <c r="J20" s="8">
        <v>24</v>
      </c>
      <c r="K20" s="8">
        <v>0</v>
      </c>
      <c r="M20" s="11">
        <f>SUM(1+E20/1*(G20+H20+I20+J20+K20))</f>
        <v>17.5</v>
      </c>
    </row>
    <row r="22" spans="5:17" x14ac:dyDescent="0.2">
      <c r="H22" s="8" t="s">
        <v>39</v>
      </c>
      <c r="J22" s="8" t="s">
        <v>39</v>
      </c>
    </row>
    <row r="24" spans="5:17" ht="15" x14ac:dyDescent="0.25">
      <c r="E24" s="10">
        <v>2</v>
      </c>
      <c r="G24" s="8">
        <v>40</v>
      </c>
      <c r="H24" s="8">
        <v>0</v>
      </c>
      <c r="I24" s="8">
        <v>22</v>
      </c>
      <c r="J24" s="8">
        <v>24</v>
      </c>
      <c r="K24" s="8">
        <v>10</v>
      </c>
      <c r="M24" s="11">
        <f>SUM(1+E24/1*(G24+H24+I24+J24+K24))</f>
        <v>193</v>
      </c>
      <c r="Q24" s="8">
        <v>400</v>
      </c>
    </row>
  </sheetData>
  <conditionalFormatting sqref="A5:XFD9">
    <cfRule type="expression" dxfId="7" priority="7">
      <formula>MOD(ROW(),2)=1</formula>
    </cfRule>
  </conditionalFormatting>
  <conditionalFormatting sqref="D15:N16">
    <cfRule type="expression" dxfId="6" priority="6">
      <formula>MOD(ROW(),2)=1</formula>
    </cfRule>
  </conditionalFormatting>
  <conditionalFormatting sqref="E17:M17">
    <cfRule type="expression" dxfId="5" priority="5">
      <formula>MOD(ROW(),2)=1</formula>
    </cfRule>
  </conditionalFormatting>
  <conditionalFormatting sqref="E18:M18">
    <cfRule type="expression" dxfId="4" priority="4">
      <formula>MOD(ROW(),2)=1</formula>
    </cfRule>
  </conditionalFormatting>
  <conditionalFormatting sqref="E24:M24">
    <cfRule type="expression" dxfId="3" priority="3">
      <formula>MOD(ROW(),2)=1</formula>
    </cfRule>
  </conditionalFormatting>
  <conditionalFormatting sqref="E19:M19">
    <cfRule type="expression" dxfId="2" priority="2">
      <formula>MOD(ROW(),2)=1</formula>
    </cfRule>
  </conditionalFormatting>
  <conditionalFormatting sqref="E20:M20">
    <cfRule type="expression" dxfId="1" priority="1">
      <formula>MOD(ROW(),2)=1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A0F-41BD-49F6-BD4B-5B690E62D192}">
  <dimension ref="A1:I21"/>
  <sheetViews>
    <sheetView workbookViewId="0"/>
  </sheetViews>
  <sheetFormatPr defaultRowHeight="12.75" x14ac:dyDescent="0.2"/>
  <cols>
    <col min="2" max="2" width="17.7109375" customWidth="1"/>
    <col min="3" max="3" width="6.5703125" customWidth="1"/>
    <col min="4" max="4" width="25.85546875" customWidth="1"/>
    <col min="5" max="6" width="17.7109375" customWidth="1"/>
    <col min="7" max="7" width="18.85546875" customWidth="1"/>
    <col min="8" max="8" width="17.7109375" customWidth="1"/>
    <col min="9" max="9" width="15.7109375" customWidth="1"/>
  </cols>
  <sheetData>
    <row r="1" spans="1:9" x14ac:dyDescent="0.2">
      <c r="A1" t="s">
        <v>41</v>
      </c>
    </row>
    <row r="2" spans="1:9" x14ac:dyDescent="0.2">
      <c r="D2" t="s">
        <v>45</v>
      </c>
    </row>
    <row r="4" spans="1:9" x14ac:dyDescent="0.2">
      <c r="D4" t="s">
        <v>46</v>
      </c>
    </row>
    <row r="5" spans="1:9" x14ac:dyDescent="0.2">
      <c r="I5" t="s">
        <v>42</v>
      </c>
    </row>
    <row r="6" spans="1:9" x14ac:dyDescent="0.2">
      <c r="I6">
        <v>1000</v>
      </c>
    </row>
    <row r="8" spans="1:9" x14ac:dyDescent="0.2">
      <c r="D8" s="14" t="s">
        <v>61</v>
      </c>
      <c r="E8" t="s">
        <v>47</v>
      </c>
      <c r="F8" t="s">
        <v>44</v>
      </c>
      <c r="G8" t="s">
        <v>48</v>
      </c>
      <c r="I8" t="s">
        <v>43</v>
      </c>
    </row>
    <row r="9" spans="1:9" x14ac:dyDescent="0.2">
      <c r="B9" s="14" t="s">
        <v>59</v>
      </c>
      <c r="D9">
        <v>500</v>
      </c>
      <c r="E9">
        <v>66.667000000000002</v>
      </c>
      <c r="F9">
        <v>2</v>
      </c>
      <c r="G9">
        <v>1</v>
      </c>
    </row>
    <row r="10" spans="1:9" x14ac:dyDescent="0.2">
      <c r="B10" s="14" t="s">
        <v>60</v>
      </c>
      <c r="D10" s="14">
        <v>200</v>
      </c>
      <c r="E10">
        <v>66.667000000000002</v>
      </c>
      <c r="F10">
        <v>2</v>
      </c>
      <c r="G10">
        <v>1</v>
      </c>
    </row>
    <row r="14" spans="1:9" x14ac:dyDescent="0.2">
      <c r="D14" s="13" t="s">
        <v>58</v>
      </c>
    </row>
    <row r="16" spans="1:9" x14ac:dyDescent="0.2">
      <c r="D16" t="s">
        <v>53</v>
      </c>
    </row>
    <row r="18" spans="3:4" x14ac:dyDescent="0.2">
      <c r="C18" t="s">
        <v>49</v>
      </c>
      <c r="D18" s="12" t="s">
        <v>54</v>
      </c>
    </row>
    <row r="19" spans="3:4" x14ac:dyDescent="0.2">
      <c r="C19" t="s">
        <v>50</v>
      </c>
      <c r="D19" s="12" t="s">
        <v>55</v>
      </c>
    </row>
    <row r="20" spans="3:4" x14ac:dyDescent="0.2">
      <c r="C20" t="s">
        <v>51</v>
      </c>
      <c r="D20" s="12" t="s">
        <v>56</v>
      </c>
    </row>
    <row r="21" spans="3:4" x14ac:dyDescent="0.2">
      <c r="C21" t="s">
        <v>52</v>
      </c>
      <c r="D21" s="12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312A-D666-4F02-AB02-44DAFAE49631}">
  <dimension ref="A1:O37"/>
  <sheetViews>
    <sheetView workbookViewId="0"/>
  </sheetViews>
  <sheetFormatPr defaultRowHeight="12.75" x14ac:dyDescent="0.2"/>
  <cols>
    <col min="4" max="4" width="11" customWidth="1"/>
    <col min="5" max="5" width="10.7109375" customWidth="1"/>
    <col min="6" max="7" width="10.7109375" bestFit="1" customWidth="1"/>
    <col min="8" max="8" width="16" bestFit="1" customWidth="1"/>
    <col min="9" max="9" width="13.28515625" bestFit="1" customWidth="1"/>
    <col min="11" max="11" width="16.7109375" customWidth="1"/>
    <col min="12" max="12" width="20.28515625" bestFit="1" customWidth="1"/>
    <col min="14" max="14" width="11.7109375" customWidth="1"/>
  </cols>
  <sheetData>
    <row r="1" spans="1:14" x14ac:dyDescent="0.2">
      <c r="A1" s="13" t="s">
        <v>62</v>
      </c>
    </row>
    <row r="2" spans="1:14" x14ac:dyDescent="0.2">
      <c r="A2" s="14" t="s">
        <v>63</v>
      </c>
      <c r="C2" s="14"/>
    </row>
    <row r="3" spans="1:14" x14ac:dyDescent="0.2">
      <c r="A3" s="14"/>
      <c r="C3" s="14"/>
    </row>
    <row r="4" spans="1:14" x14ac:dyDescent="0.2">
      <c r="A4" s="14"/>
      <c r="C4" s="14"/>
      <c r="D4" s="25" t="s">
        <v>66</v>
      </c>
      <c r="E4" s="25"/>
      <c r="F4" s="25"/>
      <c r="G4" s="25"/>
      <c r="H4" s="25"/>
      <c r="I4" s="25"/>
      <c r="J4" s="25"/>
      <c r="K4" s="25"/>
      <c r="L4" s="25"/>
    </row>
    <row r="5" spans="1:14" x14ac:dyDescent="0.2">
      <c r="A5" s="14"/>
      <c r="C5" s="14"/>
      <c r="D5" s="14" t="s">
        <v>65</v>
      </c>
      <c r="E5" s="16"/>
      <c r="F5" s="16"/>
      <c r="G5" s="16"/>
      <c r="H5" s="16"/>
      <c r="I5" s="16"/>
      <c r="J5" s="16"/>
      <c r="K5" s="16"/>
      <c r="L5" s="16"/>
    </row>
    <row r="6" spans="1:14" x14ac:dyDescent="0.2">
      <c r="N6" s="13" t="s">
        <v>90</v>
      </c>
    </row>
    <row r="7" spans="1:14" ht="15" x14ac:dyDescent="0.25">
      <c r="D7" s="9" t="s">
        <v>30</v>
      </c>
      <c r="E7" s="9" t="s">
        <v>85</v>
      </c>
      <c r="F7" s="9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84</v>
      </c>
      <c r="L7" s="9" t="s">
        <v>83</v>
      </c>
    </row>
    <row r="8" spans="1:14" ht="15" x14ac:dyDescent="0.25">
      <c r="D8" s="24">
        <v>1.8</v>
      </c>
      <c r="E8" s="8">
        <v>24</v>
      </c>
      <c r="F8" s="8">
        <v>40</v>
      </c>
      <c r="G8" s="8">
        <v>0</v>
      </c>
      <c r="H8" s="8">
        <v>22</v>
      </c>
      <c r="I8" s="8">
        <v>24</v>
      </c>
      <c r="J8" s="23">
        <v>10</v>
      </c>
      <c r="K8" s="22">
        <f>SUM((1+D8)/1*(E8+G8+H8+I8+J8))</f>
        <v>224</v>
      </c>
      <c r="L8" s="22">
        <f>SUM((1+D8)/1*(F8+G8+H8+I8+J8))</f>
        <v>268.79999999999995</v>
      </c>
      <c r="N8">
        <v>236.79499999999999</v>
      </c>
    </row>
    <row r="10" spans="1:14" x14ac:dyDescent="0.2">
      <c r="D10" s="25" t="s">
        <v>67</v>
      </c>
      <c r="E10" s="25"/>
      <c r="F10" s="25"/>
      <c r="G10" s="25"/>
      <c r="H10" s="25"/>
      <c r="I10" s="25"/>
      <c r="J10" s="25"/>
      <c r="K10" s="25"/>
      <c r="L10" s="25"/>
    </row>
    <row r="11" spans="1:14" x14ac:dyDescent="0.2">
      <c r="D11" t="s">
        <v>69</v>
      </c>
    </row>
    <row r="13" spans="1:14" x14ac:dyDescent="0.2">
      <c r="D13" s="18" t="s">
        <v>68</v>
      </c>
      <c r="E13" s="17"/>
      <c r="F13" s="18" t="s">
        <v>70</v>
      </c>
      <c r="G13" s="17"/>
      <c r="H13" s="17"/>
      <c r="I13" s="17"/>
      <c r="J13" s="17"/>
      <c r="K13" s="17"/>
      <c r="L13" s="18" t="s">
        <v>71</v>
      </c>
    </row>
    <row r="14" spans="1:14" x14ac:dyDescent="0.2">
      <c r="D14">
        <v>393</v>
      </c>
      <c r="F14">
        <v>8.0000000000000002E-3</v>
      </c>
      <c r="L14" s="21">
        <f>SUM(1+((D14-55)*F14))</f>
        <v>3.7040000000000002</v>
      </c>
      <c r="N14">
        <v>3.7</v>
      </c>
    </row>
    <row r="16" spans="1:14" x14ac:dyDescent="0.2">
      <c r="D16" s="25" t="s">
        <v>72</v>
      </c>
      <c r="E16" s="25"/>
      <c r="F16" s="25"/>
      <c r="G16" s="25"/>
      <c r="H16" s="25"/>
      <c r="I16" s="25"/>
      <c r="J16" s="25"/>
      <c r="K16" s="25"/>
      <c r="L16" s="25"/>
    </row>
    <row r="17" spans="4:15" x14ac:dyDescent="0.2">
      <c r="D17" s="19" t="s">
        <v>75</v>
      </c>
      <c r="E17" s="16"/>
      <c r="F17" s="16"/>
      <c r="G17" s="16"/>
      <c r="H17" s="16"/>
      <c r="I17" s="16"/>
      <c r="J17" s="16"/>
      <c r="K17" s="16"/>
      <c r="L17" s="16"/>
    </row>
    <row r="18" spans="4:15" x14ac:dyDescent="0.2">
      <c r="D18" s="13"/>
    </row>
    <row r="19" spans="4:15" x14ac:dyDescent="0.2">
      <c r="D19" s="18" t="s">
        <v>73</v>
      </c>
      <c r="E19" s="18"/>
      <c r="F19" s="18"/>
      <c r="G19" s="18"/>
      <c r="H19" s="18"/>
      <c r="I19" s="18"/>
      <c r="J19" s="18"/>
      <c r="K19" s="18"/>
      <c r="L19" s="18" t="s">
        <v>74</v>
      </c>
    </row>
    <row r="20" spans="4:15" x14ac:dyDescent="0.2">
      <c r="D20">
        <v>1</v>
      </c>
      <c r="L20" s="21">
        <f>SUM(D20)</f>
        <v>1</v>
      </c>
      <c r="N20">
        <v>1</v>
      </c>
    </row>
    <row r="22" spans="4:15" x14ac:dyDescent="0.2">
      <c r="D22" s="25" t="s">
        <v>76</v>
      </c>
      <c r="E22" s="25"/>
      <c r="F22" s="25"/>
      <c r="G22" s="25"/>
      <c r="H22" s="25"/>
      <c r="I22" s="25"/>
      <c r="J22" s="25"/>
      <c r="K22" s="25"/>
      <c r="L22" s="25"/>
    </row>
    <row r="23" spans="4:15" x14ac:dyDescent="0.2">
      <c r="D23" s="14" t="s">
        <v>77</v>
      </c>
    </row>
    <row r="25" spans="4:15" x14ac:dyDescent="0.2">
      <c r="D25" s="18" t="s">
        <v>76</v>
      </c>
      <c r="E25" s="17"/>
      <c r="F25" s="17"/>
      <c r="G25" s="17"/>
      <c r="H25" s="17"/>
      <c r="I25" s="17"/>
      <c r="J25" s="17"/>
      <c r="K25" s="17"/>
      <c r="L25" s="18" t="s">
        <v>78</v>
      </c>
    </row>
    <row r="26" spans="4:15" x14ac:dyDescent="0.2">
      <c r="D26">
        <v>1</v>
      </c>
      <c r="L26" s="21">
        <f>SUM(D26)</f>
        <v>1</v>
      </c>
      <c r="N26">
        <v>1</v>
      </c>
    </row>
    <row r="28" spans="4:15" x14ac:dyDescent="0.2">
      <c r="D28" s="25" t="s">
        <v>79</v>
      </c>
      <c r="E28" s="25"/>
      <c r="F28" s="25"/>
      <c r="G28" s="25"/>
      <c r="H28" s="25"/>
      <c r="I28" s="25"/>
      <c r="J28" s="25"/>
      <c r="K28" s="25"/>
      <c r="L28" s="25"/>
    </row>
    <row r="29" spans="4:15" x14ac:dyDescent="0.2">
      <c r="D29" s="14" t="s">
        <v>87</v>
      </c>
    </row>
    <row r="31" spans="4:15" x14ac:dyDescent="0.2">
      <c r="D31" s="18" t="s">
        <v>79</v>
      </c>
      <c r="E31" s="17"/>
      <c r="F31" s="18" t="s">
        <v>81</v>
      </c>
      <c r="G31" s="18" t="s">
        <v>88</v>
      </c>
      <c r="H31" s="18" t="s">
        <v>89</v>
      </c>
      <c r="I31" s="17"/>
      <c r="J31" s="17"/>
      <c r="K31" s="20" t="s">
        <v>82</v>
      </c>
      <c r="L31" s="18" t="s">
        <v>80</v>
      </c>
    </row>
    <row r="32" spans="4:15" x14ac:dyDescent="0.2">
      <c r="D32">
        <v>0</v>
      </c>
      <c r="F32">
        <v>5</v>
      </c>
      <c r="K32" s="7">
        <f>SUM(D32:J32)+100</f>
        <v>105</v>
      </c>
      <c r="L32" s="21">
        <f>SUM(K32)/100</f>
        <v>1.05</v>
      </c>
      <c r="N32">
        <v>1.3</v>
      </c>
      <c r="O32" s="14" t="s">
        <v>39</v>
      </c>
    </row>
    <row r="36" spans="4:14" x14ac:dyDescent="0.2">
      <c r="D36" s="14" t="s">
        <v>92</v>
      </c>
      <c r="L36" s="13" t="s">
        <v>86</v>
      </c>
      <c r="N36" s="13" t="s">
        <v>91</v>
      </c>
    </row>
    <row r="37" spans="4:14" x14ac:dyDescent="0.2">
      <c r="L37" s="21">
        <f>SUM(L8*L14*L20*L26*L32)</f>
        <v>1045.4169599999998</v>
      </c>
      <c r="N37" s="21">
        <f>SUM(N8*N14*N20*N26*N32)</f>
        <v>1138.98395</v>
      </c>
    </row>
  </sheetData>
  <mergeCells count="5">
    <mergeCell ref="D4:L4"/>
    <mergeCell ref="D10:L10"/>
    <mergeCell ref="D16:L16"/>
    <mergeCell ref="D22:L22"/>
    <mergeCell ref="D28:L28"/>
  </mergeCells>
  <conditionalFormatting sqref="D7:L8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Wands</vt:lpstr>
      <vt:lpstr>Missile</vt:lpstr>
      <vt:lpstr>DamageMit</vt:lpstr>
      <vt:lpstr>ACE Damage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HarliB</dc:creator>
  <cp:lastModifiedBy>Harli</cp:lastModifiedBy>
  <dcterms:created xsi:type="dcterms:W3CDTF">2019-04-28T17:12:27Z</dcterms:created>
  <dcterms:modified xsi:type="dcterms:W3CDTF">2019-11-14T03:32:33Z</dcterms:modified>
</cp:coreProperties>
</file>