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trlProps/ctrlProp1.xml" ContentType="application/vnd.ms-excel.controlproperties+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hidePivotFieldList="1" defaultThemeVersion="202300"/>
  <mc:AlternateContent xmlns:mc="http://schemas.openxmlformats.org/markup-compatibility/2006">
    <mc:Choice Requires="x15">
      <x15ac:absPath xmlns:x15ac="http://schemas.microsoft.com/office/spreadsheetml/2010/11/ac" url="E:\منحه\technical\final project\final team\"/>
    </mc:Choice>
  </mc:AlternateContent>
  <xr:revisionPtr revIDLastSave="0" documentId="13_ncr:1_{B2EBD666-70E2-4FBA-B291-F992294877CE}" xr6:coauthVersionLast="47" xr6:coauthVersionMax="47" xr10:uidLastSave="{00000000-0000-0000-0000-000000000000}"/>
  <bookViews>
    <workbookView xWindow="-120" yWindow="-120" windowWidth="20730" windowHeight="11040" xr2:uid="{BB5234D9-0125-4BC5-8C21-AAB8319740A8}"/>
  </bookViews>
  <sheets>
    <sheet name="supply_chain_data(1)" sheetId="1" r:id="rId1"/>
    <sheet name="pivot table" sheetId="2" r:id="rId2"/>
    <sheet name="dashboard" sheetId="3" r:id="rId3"/>
  </sheets>
  <definedNames>
    <definedName name="_xlchart.v2.0" hidden="1">'pivot table'!$AF$10:$AF$14</definedName>
    <definedName name="_xlchart.v2.1" hidden="1">'pivot table'!$AG$10:$AG$14</definedName>
    <definedName name="_xlchart.v2.2" hidden="1">'pivot table'!$AF$10:$AF$14</definedName>
    <definedName name="_xlchart.v2.3" hidden="1">'pivot table'!$AG$10:$AG$14</definedName>
    <definedName name="Slicer_Location">#N/A</definedName>
    <definedName name="Slicer_Produc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2" i="2" l="1"/>
  <c r="AM22" i="2"/>
  <c r="AN22" i="2"/>
  <c r="AK22" i="2"/>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AB10" i="1" l="1"/>
  <c r="AG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F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2" i="1"/>
  <c r="AD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J5" i="1"/>
  <c r="AJ4" i="1"/>
  <c r="AC9" i="1" s="1"/>
  <c r="AJ3" i="1"/>
  <c r="AB2" i="1" s="1"/>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AC80" i="1" l="1"/>
  <c r="AC55" i="1"/>
  <c r="AC87" i="1"/>
  <c r="AC64" i="1"/>
  <c r="AB64" i="1"/>
  <c r="AC48" i="1"/>
  <c r="AB32" i="1"/>
  <c r="AC32" i="1"/>
  <c r="AC23" i="1"/>
  <c r="AC95" i="1"/>
  <c r="AC16" i="1"/>
  <c r="AC89" i="1"/>
  <c r="AC63" i="1"/>
  <c r="AC31" i="1"/>
  <c r="AB96" i="1"/>
  <c r="AC88" i="1"/>
  <c r="AC56" i="1"/>
  <c r="AC24" i="1"/>
  <c r="AC79" i="1"/>
  <c r="AC47" i="1"/>
  <c r="AC15" i="1"/>
  <c r="AC97" i="1"/>
  <c r="AC72" i="1"/>
  <c r="AC40" i="1"/>
  <c r="AC8" i="1"/>
  <c r="AC96" i="1"/>
  <c r="AC71" i="1"/>
  <c r="AC39" i="1"/>
  <c r="AC7" i="1"/>
  <c r="AC94" i="1"/>
  <c r="AC86" i="1"/>
  <c r="AC78" i="1"/>
  <c r="AC70" i="1"/>
  <c r="AC62" i="1"/>
  <c r="AC54" i="1"/>
  <c r="AC46" i="1"/>
  <c r="AC38" i="1"/>
  <c r="AC30" i="1"/>
  <c r="AC22" i="1"/>
  <c r="AC14" i="1"/>
  <c r="AC6" i="1"/>
  <c r="AC101" i="1"/>
  <c r="AC93" i="1"/>
  <c r="AC85" i="1"/>
  <c r="AC77" i="1"/>
  <c r="AC69" i="1"/>
  <c r="AC61" i="1"/>
  <c r="AC53" i="1"/>
  <c r="AC45" i="1"/>
  <c r="AC37" i="1"/>
  <c r="AC29" i="1"/>
  <c r="AC21" i="1"/>
  <c r="AC13" i="1"/>
  <c r="AC5" i="1"/>
  <c r="AC100" i="1"/>
  <c r="AC92" i="1"/>
  <c r="AC84" i="1"/>
  <c r="AC76" i="1"/>
  <c r="AC68" i="1"/>
  <c r="AC60" i="1"/>
  <c r="AC52" i="1"/>
  <c r="AC44" i="1"/>
  <c r="AC36" i="1"/>
  <c r="AC28" i="1"/>
  <c r="AC20" i="1"/>
  <c r="AC12" i="1"/>
  <c r="AC4" i="1"/>
  <c r="AC99" i="1"/>
  <c r="AC91" i="1"/>
  <c r="AC83" i="1"/>
  <c r="AC75" i="1"/>
  <c r="AC67" i="1"/>
  <c r="AC59" i="1"/>
  <c r="AC51" i="1"/>
  <c r="AC43" i="1"/>
  <c r="AC35" i="1"/>
  <c r="AC27" i="1"/>
  <c r="AC19" i="1"/>
  <c r="AC11" i="1"/>
  <c r="AC3" i="1"/>
  <c r="AC98" i="1"/>
  <c r="AC90" i="1"/>
  <c r="AC82" i="1"/>
  <c r="AC74" i="1"/>
  <c r="AC66" i="1"/>
  <c r="AC58" i="1"/>
  <c r="AC50" i="1"/>
  <c r="AC42" i="1"/>
  <c r="AC34" i="1"/>
  <c r="AC26" i="1"/>
  <c r="AC18" i="1"/>
  <c r="AC10" i="1"/>
  <c r="AC2" i="1"/>
  <c r="AC81" i="1"/>
  <c r="AC73" i="1"/>
  <c r="AC65" i="1"/>
  <c r="AC57" i="1"/>
  <c r="AC49" i="1"/>
  <c r="AC41" i="1"/>
  <c r="AC33" i="1"/>
  <c r="AC25" i="1"/>
  <c r="AC17" i="1"/>
  <c r="AB89" i="1"/>
  <c r="AB57" i="1"/>
  <c r="AB25" i="1"/>
  <c r="AB88" i="1"/>
  <c r="AB56" i="1"/>
  <c r="AB24" i="1"/>
  <c r="AB81" i="1"/>
  <c r="AB49" i="1"/>
  <c r="AB17" i="1"/>
  <c r="AB80" i="1"/>
  <c r="AB48" i="1"/>
  <c r="AB16" i="1"/>
  <c r="AB73" i="1"/>
  <c r="AB41" i="1"/>
  <c r="AB9" i="1"/>
  <c r="AB72" i="1"/>
  <c r="AB40" i="1"/>
  <c r="AB8" i="1"/>
  <c r="AB97" i="1"/>
  <c r="AB65" i="1"/>
  <c r="AB33" i="1"/>
  <c r="AB95" i="1"/>
  <c r="AB87" i="1"/>
  <c r="AB79" i="1"/>
  <c r="AB71" i="1"/>
  <c r="AB63" i="1"/>
  <c r="AB55" i="1"/>
  <c r="AB47" i="1"/>
  <c r="AB39" i="1"/>
  <c r="AB31" i="1"/>
  <c r="AB23" i="1"/>
  <c r="AB15" i="1"/>
  <c r="AB7" i="1"/>
  <c r="AB94" i="1"/>
  <c r="AB86" i="1"/>
  <c r="AB78" i="1"/>
  <c r="AB70" i="1"/>
  <c r="AB62" i="1"/>
  <c r="AB54" i="1"/>
  <c r="AB46" i="1"/>
  <c r="AB38" i="1"/>
  <c r="AB30" i="1"/>
  <c r="AB22" i="1"/>
  <c r="AB14" i="1"/>
  <c r="AB6" i="1"/>
  <c r="AB101" i="1"/>
  <c r="AB93" i="1"/>
  <c r="AB85" i="1"/>
  <c r="AB77" i="1"/>
  <c r="AB69" i="1"/>
  <c r="AB61" i="1"/>
  <c r="AB53" i="1"/>
  <c r="AB45" i="1"/>
  <c r="AB37" i="1"/>
  <c r="AB29" i="1"/>
  <c r="AB21" i="1"/>
  <c r="AB13" i="1"/>
  <c r="AB5" i="1"/>
  <c r="AB100" i="1"/>
  <c r="AB92" i="1"/>
  <c r="AB84" i="1"/>
  <c r="AB76" i="1"/>
  <c r="AB68" i="1"/>
  <c r="AB60" i="1"/>
  <c r="AB52" i="1"/>
  <c r="AB44" i="1"/>
  <c r="AB36" i="1"/>
  <c r="AB28" i="1"/>
  <c r="AB20" i="1"/>
  <c r="AB12" i="1"/>
  <c r="AB4" i="1"/>
  <c r="AB99" i="1"/>
  <c r="AB91" i="1"/>
  <c r="AB83" i="1"/>
  <c r="AB75" i="1"/>
  <c r="AB67" i="1"/>
  <c r="AB59" i="1"/>
  <c r="AB51" i="1"/>
  <c r="AB43" i="1"/>
  <c r="AB35" i="1"/>
  <c r="AB27" i="1"/>
  <c r="AB19" i="1"/>
  <c r="AB11" i="1"/>
  <c r="AB3" i="1"/>
  <c r="AB98" i="1"/>
  <c r="AB90" i="1"/>
  <c r="AB82" i="1"/>
  <c r="AB74" i="1"/>
  <c r="AB66" i="1"/>
  <c r="AB58" i="1"/>
  <c r="AB50" i="1"/>
  <c r="AB42" i="1"/>
  <c r="AB34" i="1"/>
  <c r="AB26" i="1"/>
  <c r="AB18" i="1"/>
  <c r="AA65" i="1"/>
  <c r="AA95" i="1"/>
  <c r="AA63" i="1"/>
  <c r="AA31" i="1"/>
  <c r="AA33" i="1"/>
  <c r="AA89" i="1"/>
  <c r="AA57" i="1"/>
  <c r="AA25" i="1"/>
  <c r="AA97" i="1"/>
  <c r="AA87" i="1"/>
  <c r="AA55" i="1"/>
  <c r="AA23" i="1"/>
  <c r="AA81" i="1"/>
  <c r="AA49" i="1"/>
  <c r="AA17" i="1"/>
  <c r="AA79" i="1"/>
  <c r="AA47" i="1"/>
  <c r="AA15" i="1"/>
  <c r="AA73" i="1"/>
  <c r="AA41" i="1"/>
  <c r="AA9" i="1"/>
  <c r="AA71" i="1"/>
  <c r="AA39" i="1"/>
  <c r="AA7" i="1"/>
  <c r="AA96" i="1"/>
  <c r="AA88" i="1"/>
  <c r="AA80" i="1"/>
  <c r="AA72" i="1"/>
  <c r="AA64" i="1"/>
  <c r="AA56" i="1"/>
  <c r="AA48" i="1"/>
  <c r="AA40" i="1"/>
  <c r="AA32" i="1"/>
  <c r="AA24" i="1"/>
  <c r="AA16" i="1"/>
  <c r="AA8" i="1"/>
  <c r="AA94" i="1"/>
  <c r="AA86" i="1"/>
  <c r="AA78" i="1"/>
  <c r="AA70" i="1"/>
  <c r="AA62" i="1"/>
  <c r="AA54" i="1"/>
  <c r="AA46" i="1"/>
  <c r="AA38" i="1"/>
  <c r="AA30" i="1"/>
  <c r="AA22" i="1"/>
  <c r="AA14" i="1"/>
  <c r="AA6" i="1"/>
  <c r="AA101" i="1"/>
  <c r="AA93" i="1"/>
  <c r="AA85" i="1"/>
  <c r="AA77" i="1"/>
  <c r="AA69" i="1"/>
  <c r="AA61" i="1"/>
  <c r="AA53" i="1"/>
  <c r="AA45" i="1"/>
  <c r="AA37" i="1"/>
  <c r="AA29" i="1"/>
  <c r="AA21" i="1"/>
  <c r="AA13" i="1"/>
  <c r="AA5" i="1"/>
  <c r="AA100" i="1"/>
  <c r="AA92" i="1"/>
  <c r="AA84" i="1"/>
  <c r="AA76" i="1"/>
  <c r="AA68" i="1"/>
  <c r="AA60" i="1"/>
  <c r="AA52" i="1"/>
  <c r="AA44" i="1"/>
  <c r="AA36" i="1"/>
  <c r="AA28" i="1"/>
  <c r="AA20" i="1"/>
  <c r="AA12" i="1"/>
  <c r="AA4" i="1"/>
  <c r="AA99" i="1"/>
  <c r="AA91" i="1"/>
  <c r="AA83" i="1"/>
  <c r="AA75" i="1"/>
  <c r="AA67" i="1"/>
  <c r="AA59" i="1"/>
  <c r="AA51" i="1"/>
  <c r="AA43" i="1"/>
  <c r="AA35" i="1"/>
  <c r="AA27" i="1"/>
  <c r="AA19" i="1"/>
  <c r="AA11" i="1"/>
  <c r="AA3" i="1"/>
  <c r="AA98" i="1"/>
  <c r="AA90" i="1"/>
  <c r="AA82" i="1"/>
  <c r="AA74" i="1"/>
  <c r="AA66" i="1"/>
  <c r="AA58" i="1"/>
  <c r="AA50" i="1"/>
  <c r="AA42" i="1"/>
  <c r="AA34" i="1"/>
  <c r="AA26" i="1"/>
  <c r="AA18" i="1"/>
  <c r="AA10" i="1"/>
  <c r="AA2" i="1"/>
</calcChain>
</file>

<file path=xl/sharedStrings.xml><?xml version="1.0" encoding="utf-8"?>
<sst xmlns="http://schemas.openxmlformats.org/spreadsheetml/2006/main" count="1010" uniqueCount="189">
  <si>
    <t>Product type</t>
  </si>
  <si>
    <t>SKU</t>
  </si>
  <si>
    <t>Price</t>
  </si>
  <si>
    <t>Availability</t>
  </si>
  <si>
    <t>Number of products sold</t>
  </si>
  <si>
    <t>Revenue generated</t>
  </si>
  <si>
    <t>Customer demographics</t>
  </si>
  <si>
    <t>Stock levels</t>
  </si>
  <si>
    <t>Lead times</t>
  </si>
  <si>
    <t>Order quantities</t>
  </si>
  <si>
    <t>Shipping times</t>
  </si>
  <si>
    <t>Shipping carriers</t>
  </si>
  <si>
    <t>Shipping costs</t>
  </si>
  <si>
    <t>Supplier name</t>
  </si>
  <si>
    <t>Location</t>
  </si>
  <si>
    <t>Lead time</t>
  </si>
  <si>
    <t>Production volumes</t>
  </si>
  <si>
    <t>Manufacturing lead time</t>
  </si>
  <si>
    <t>Manufacturing costs</t>
  </si>
  <si>
    <t>Inspection results</t>
  </si>
  <si>
    <t>Defect rates</t>
  </si>
  <si>
    <t>Transportation modes</t>
  </si>
  <si>
    <t>Routes</t>
  </si>
  <si>
    <t>Costs</t>
  </si>
  <si>
    <t>haircare</t>
  </si>
  <si>
    <t>SKU0</t>
  </si>
  <si>
    <t>Non-binary</t>
  </si>
  <si>
    <t>Carrier B</t>
  </si>
  <si>
    <t>Supplier 3</t>
  </si>
  <si>
    <t>Mumbai</t>
  </si>
  <si>
    <t>Pending</t>
  </si>
  <si>
    <t>Road</t>
  </si>
  <si>
    <t>Route B</t>
  </si>
  <si>
    <t>skincare</t>
  </si>
  <si>
    <t>SKU1</t>
  </si>
  <si>
    <t>Female</t>
  </si>
  <si>
    <t>Carrier A</t>
  </si>
  <si>
    <t>SKU2</t>
  </si>
  <si>
    <t>Unknown</t>
  </si>
  <si>
    <t>Supplier 1</t>
  </si>
  <si>
    <t>Air</t>
  </si>
  <si>
    <t>Route C</t>
  </si>
  <si>
    <t>SKU3</t>
  </si>
  <si>
    <t>Carrier C</t>
  </si>
  <si>
    <t>Supplier 5</t>
  </si>
  <si>
    <t>Kolkata</t>
  </si>
  <si>
    <t>Fail</t>
  </si>
  <si>
    <t>Rail</t>
  </si>
  <si>
    <t>Route A</t>
  </si>
  <si>
    <t>SKU4</t>
  </si>
  <si>
    <t>Delhi</t>
  </si>
  <si>
    <t>SKU5</t>
  </si>
  <si>
    <t>Supplier 4</t>
  </si>
  <si>
    <t>Bangalore</t>
  </si>
  <si>
    <t>SKU6</t>
  </si>
  <si>
    <t>Male</t>
  </si>
  <si>
    <t>Sea</t>
  </si>
  <si>
    <t>cosmetics</t>
  </si>
  <si>
    <t>SKU7</t>
  </si>
  <si>
    <t>SKU8</t>
  </si>
  <si>
    <t>SKU9</t>
  </si>
  <si>
    <t>Supplier 2</t>
  </si>
  <si>
    <t>Chennai</t>
  </si>
  <si>
    <t>SKU10</t>
  </si>
  <si>
    <t>Pass</t>
  </si>
  <si>
    <t>SKU11</t>
  </si>
  <si>
    <t>SKU12</t>
  </si>
  <si>
    <t>SKU13</t>
  </si>
  <si>
    <t>SKU14</t>
  </si>
  <si>
    <t>SKU15</t>
  </si>
  <si>
    <t>SKU16</t>
  </si>
  <si>
    <t>SKU17</t>
  </si>
  <si>
    <t>SKU18</t>
  </si>
  <si>
    <t>SKU19</t>
  </si>
  <si>
    <t>SKU20</t>
  </si>
  <si>
    <t>SKU21</t>
  </si>
  <si>
    <t>SKU22</t>
  </si>
  <si>
    <t>SKU23</t>
  </si>
  <si>
    <t>SKU24</t>
  </si>
  <si>
    <t>SKU25</t>
  </si>
  <si>
    <t>SKU26</t>
  </si>
  <si>
    <t>SKU27</t>
  </si>
  <si>
    <t>SKU28</t>
  </si>
  <si>
    <t>SKU29</t>
  </si>
  <si>
    <t>SKU30</t>
  </si>
  <si>
    <t>SKU31</t>
  </si>
  <si>
    <t>SKU32</t>
  </si>
  <si>
    <t>SKU33</t>
  </si>
  <si>
    <t>SKU34</t>
  </si>
  <si>
    <t>SKU35</t>
  </si>
  <si>
    <t>SKU36</t>
  </si>
  <si>
    <t>SKU37</t>
  </si>
  <si>
    <t>SKU38</t>
  </si>
  <si>
    <t>SKU39</t>
  </si>
  <si>
    <t>SKU40</t>
  </si>
  <si>
    <t>SKU41</t>
  </si>
  <si>
    <t>SKU42</t>
  </si>
  <si>
    <t>SKU43</t>
  </si>
  <si>
    <t>SKU44</t>
  </si>
  <si>
    <t>SKU45</t>
  </si>
  <si>
    <t>SKU46</t>
  </si>
  <si>
    <t>SKU47</t>
  </si>
  <si>
    <t>SKU48</t>
  </si>
  <si>
    <t>SKU49</t>
  </si>
  <si>
    <t>SKU50</t>
  </si>
  <si>
    <t>SKU51</t>
  </si>
  <si>
    <t>SKU52</t>
  </si>
  <si>
    <t>SKU53</t>
  </si>
  <si>
    <t>SKU54</t>
  </si>
  <si>
    <t>SKU55</t>
  </si>
  <si>
    <t>SKU56</t>
  </si>
  <si>
    <t>SKU57</t>
  </si>
  <si>
    <t>SKU58</t>
  </si>
  <si>
    <t>SKU59</t>
  </si>
  <si>
    <t>SKU60</t>
  </si>
  <si>
    <t>SKU61</t>
  </si>
  <si>
    <t>SKU62</t>
  </si>
  <si>
    <t>SKU63</t>
  </si>
  <si>
    <t>SKU64</t>
  </si>
  <si>
    <t>SKU65</t>
  </si>
  <si>
    <t>SKU66</t>
  </si>
  <si>
    <t>SKU67</t>
  </si>
  <si>
    <t>SKU68</t>
  </si>
  <si>
    <t>SKU69</t>
  </si>
  <si>
    <t>SKU70</t>
  </si>
  <si>
    <t>SKU71</t>
  </si>
  <si>
    <t>SKU72</t>
  </si>
  <si>
    <t>SKU73</t>
  </si>
  <si>
    <t>SKU74</t>
  </si>
  <si>
    <t>SKU75</t>
  </si>
  <si>
    <t>SKU76</t>
  </si>
  <si>
    <t>SKU77</t>
  </si>
  <si>
    <t>SKU78</t>
  </si>
  <si>
    <t>SKU79</t>
  </si>
  <si>
    <t>SKU80</t>
  </si>
  <si>
    <t>SKU81</t>
  </si>
  <si>
    <t>SKU82</t>
  </si>
  <si>
    <t>SKU83</t>
  </si>
  <si>
    <t>SKU84</t>
  </si>
  <si>
    <t>SKU85</t>
  </si>
  <si>
    <t>SKU86</t>
  </si>
  <si>
    <t>SKU87</t>
  </si>
  <si>
    <t>SKU88</t>
  </si>
  <si>
    <t>SKU89</t>
  </si>
  <si>
    <t>SKU90</t>
  </si>
  <si>
    <t>SKU91</t>
  </si>
  <si>
    <t>SKU92</t>
  </si>
  <si>
    <t>SKU93</t>
  </si>
  <si>
    <t>SKU94</t>
  </si>
  <si>
    <t>SKU95</t>
  </si>
  <si>
    <t>SKU96</t>
  </si>
  <si>
    <t>SKU97</t>
  </si>
  <si>
    <t>SKU98</t>
  </si>
  <si>
    <t>SKU99</t>
  </si>
  <si>
    <t>Total Cost</t>
  </si>
  <si>
    <t>Profit Margin</t>
  </si>
  <si>
    <t>Profit</t>
  </si>
  <si>
    <t>Total Products Sold</t>
  </si>
  <si>
    <t>Distribution of Sold Products</t>
  </si>
  <si>
    <t>Total Products Supplier</t>
  </si>
  <si>
    <t>Distribution of Suppliers</t>
  </si>
  <si>
    <t>Total Revenue</t>
  </si>
  <si>
    <t>Price per Unit</t>
  </si>
  <si>
    <t>Stock to Sales Ratio</t>
  </si>
  <si>
    <t>Cost per Unit of Transport</t>
  </si>
  <si>
    <t>Defect Rate Category</t>
  </si>
  <si>
    <t>Sum of Revenue generated</t>
  </si>
  <si>
    <t>Sum of Stock levels</t>
  </si>
  <si>
    <t>Sum of Order quantities</t>
  </si>
  <si>
    <t>Sum of Manufacturing costs</t>
  </si>
  <si>
    <t>Sum of Profit</t>
  </si>
  <si>
    <t>Sum of Profit Margin</t>
  </si>
  <si>
    <t>Sum of Total Cost</t>
  </si>
  <si>
    <t>Row Labels</t>
  </si>
  <si>
    <t>Grand Total</t>
  </si>
  <si>
    <t>Sum of Price per Unit</t>
  </si>
  <si>
    <t>Kips</t>
  </si>
  <si>
    <t>product by revenue</t>
  </si>
  <si>
    <t>Sum of Distribution of Sold Products</t>
  </si>
  <si>
    <t>Distribution of Sold Products by product catogray</t>
  </si>
  <si>
    <t>Distribution of Sold Products by customer demographics</t>
  </si>
  <si>
    <t>product by stock levels &amp; order quantities</t>
  </si>
  <si>
    <t>Distribution of Sold Products by location</t>
  </si>
  <si>
    <t>Sum of Order quantities2</t>
  </si>
  <si>
    <t>Manufacturing costs by product type</t>
  </si>
  <si>
    <t>Sum of Number of products sold</t>
  </si>
  <si>
    <t>Column Labels</t>
  </si>
  <si>
    <t>Product</t>
  </si>
  <si>
    <t>quantities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</si>
</sst>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0.00,"/>
    <numFmt numFmtId="165" formatCode="0.000"/>
    <numFmt numFmtId="166" formatCode="#,#00"/>
    <numFmt numFmtId="167" formatCode="0.000000000000000%"/>
    <numFmt numFmtId="168" formatCode="0.00,\K"/>
    <numFmt numFmtId="169" formatCode="_(* #,##0_);_(* \(#,##0\);_(* &quot;-&quot;??_);_(@_)"/>
    <numFmt numFmtId="170" formatCode="#,#00.0"/>
    <numFmt numFmtId="171" formatCode="#,#00.00"/>
    <numFmt numFmtId="172" formatCode="#,#00.000"/>
    <numFmt numFmtId="173" formatCode="#,#00.0000"/>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2"/>
      <color theme="0"/>
      <name val="Aptos Narrow"/>
      <family val="2"/>
      <scheme val="minor"/>
    </font>
    <font>
      <b/>
      <sz val="18"/>
      <color theme="0"/>
      <name val="Aptos Narrow"/>
      <family val="2"/>
      <scheme val="minor"/>
    </font>
    <font>
      <b/>
      <sz val="12"/>
      <color theme="0"/>
      <name val="Aptos Narrow"/>
      <family val="2"/>
      <scheme val="minor"/>
    </font>
    <font>
      <b/>
      <sz val="14"/>
      <color theme="0"/>
      <name val="Aptos Narrow"/>
      <family val="2"/>
      <scheme val="minor"/>
    </font>
    <font>
      <b/>
      <sz val="16"/>
      <color theme="0"/>
      <name val="Aptos Narrow"/>
      <family val="2"/>
      <scheme val="minor"/>
    </font>
    <font>
      <b/>
      <sz val="10"/>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2"/>
        <bgColor indexed="64"/>
      </patternFill>
    </fill>
    <fill>
      <patternFill patternType="solid">
        <fgColor theme="3"/>
        <bgColor indexed="64"/>
      </patternFill>
    </fill>
    <fill>
      <patternFill patternType="solid">
        <fgColor rgb="FFD6D58E"/>
        <bgColor indexed="64"/>
      </patternFill>
    </fill>
    <fill>
      <patternFill patternType="solid">
        <fgColor rgb="FFDBF227"/>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1">
    <xf numFmtId="0" fontId="0" fillId="0" borderId="0" xfId="0"/>
    <xf numFmtId="0" fontId="0" fillId="33" borderId="10" xfId="0" applyFill="1" applyBorder="1"/>
    <xf numFmtId="49" fontId="0" fillId="0" borderId="0" xfId="0" applyNumberFormat="1"/>
    <xf numFmtId="1" fontId="0" fillId="0" borderId="0" xfId="0" applyNumberFormat="1"/>
    <xf numFmtId="164" fontId="0" fillId="33" borderId="10" xfId="0" applyNumberFormat="1" applyFill="1" applyBorder="1"/>
    <xf numFmtId="0" fontId="0" fillId="34" borderId="0" xfId="0" applyFill="1"/>
    <xf numFmtId="0" fontId="0" fillId="35" borderId="0" xfId="0" applyFill="1"/>
    <xf numFmtId="0" fontId="18" fillId="35" borderId="0" xfId="0" applyFont="1" applyFill="1" applyAlignment="1">
      <alignment horizontal="center"/>
    </xf>
    <xf numFmtId="0" fontId="0" fillId="34" borderId="0" xfId="0" applyFill="1" applyAlignment="1">
      <alignment horizontal="left"/>
    </xf>
    <xf numFmtId="164" fontId="0" fillId="34" borderId="0" xfId="0" applyNumberFormat="1" applyFill="1"/>
    <xf numFmtId="2" fontId="0" fillId="34" borderId="0" xfId="0" applyNumberFormat="1" applyFill="1"/>
    <xf numFmtId="0" fontId="19" fillId="35" borderId="0" xfId="0" applyFont="1" applyFill="1" applyAlignment="1">
      <alignment horizontal="center"/>
    </xf>
    <xf numFmtId="167" fontId="0" fillId="34" borderId="0" xfId="0" applyNumberFormat="1" applyFill="1"/>
    <xf numFmtId="9" fontId="0" fillId="34" borderId="0" xfId="42" applyFont="1" applyFill="1"/>
    <xf numFmtId="0" fontId="21" fillId="35" borderId="0" xfId="0" applyFont="1" applyFill="1" applyAlignment="1">
      <alignment horizontal="center"/>
    </xf>
    <xf numFmtId="0" fontId="22" fillId="35" borderId="0" xfId="0" applyFont="1" applyFill="1" applyAlignment="1">
      <alignment horizontal="center"/>
    </xf>
    <xf numFmtId="0" fontId="13" fillId="35" borderId="0" xfId="0" applyFont="1" applyFill="1"/>
    <xf numFmtId="0" fontId="20" fillId="35" borderId="0" xfId="0" applyFont="1" applyFill="1"/>
    <xf numFmtId="0" fontId="23" fillId="35" borderId="0" xfId="0" applyFont="1" applyFill="1" applyAlignment="1">
      <alignment horizontal="left"/>
    </xf>
    <xf numFmtId="2" fontId="0" fillId="35" borderId="0" xfId="0" applyNumberFormat="1" applyFill="1"/>
    <xf numFmtId="0" fontId="16" fillId="34" borderId="11" xfId="0" applyFont="1" applyFill="1" applyBorder="1"/>
    <xf numFmtId="0" fontId="0" fillId="36" borderId="0" xfId="0" applyFill="1"/>
    <xf numFmtId="0" fontId="0" fillId="37" borderId="0" xfId="0" applyFill="1" applyAlignment="1">
      <alignment horizontal="center"/>
    </xf>
    <xf numFmtId="169" fontId="0" fillId="34" borderId="0" xfId="43" applyNumberFormat="1" applyFont="1" applyFill="1"/>
    <xf numFmtId="166" fontId="0" fillId="0" borderId="0" xfId="0" applyNumberFormat="1"/>
    <xf numFmtId="170" fontId="0" fillId="0" borderId="0" xfId="0" applyNumberFormat="1"/>
    <xf numFmtId="171" fontId="0" fillId="0" borderId="0" xfId="0" applyNumberFormat="1"/>
    <xf numFmtId="171" fontId="0" fillId="38" borderId="0" xfId="0" applyNumberFormat="1" applyFill="1"/>
    <xf numFmtId="49" fontId="0" fillId="33" borderId="0" xfId="0" applyNumberFormat="1" applyFill="1"/>
    <xf numFmtId="166" fontId="0" fillId="33" borderId="0" xfId="0" applyNumberFormat="1" applyFill="1"/>
    <xf numFmtId="170" fontId="0" fillId="33" borderId="0" xfId="0" applyNumberFormat="1" applyFill="1"/>
    <xf numFmtId="171" fontId="0" fillId="33" borderId="0" xfId="0" applyNumberFormat="1" applyFill="1"/>
    <xf numFmtId="172" fontId="0" fillId="33" borderId="0" xfId="0" applyNumberFormat="1" applyFill="1"/>
    <xf numFmtId="172" fontId="0" fillId="0" borderId="0" xfId="0" applyNumberFormat="1"/>
    <xf numFmtId="173" fontId="0" fillId="33" borderId="0" xfId="0" applyNumberFormat="1" applyFill="1"/>
    <xf numFmtId="173" fontId="0" fillId="0" borderId="0" xfId="0" applyNumberFormat="1"/>
    <xf numFmtId="165" fontId="0" fillId="34" borderId="0" xfId="0" applyNumberFormat="1" applyFill="1"/>
    <xf numFmtId="168" fontId="0" fillId="34" borderId="0" xfId="0" applyNumberFormat="1" applyFill="1"/>
    <xf numFmtId="10" fontId="0" fillId="34" borderId="0" xfId="0" applyNumberFormat="1" applyFill="1"/>
    <xf numFmtId="1" fontId="0" fillId="34" borderId="0" xfId="0" applyNumberFormat="1" applyFill="1"/>
    <xf numFmtId="166" fontId="0" fillId="34"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9">
    <dxf>
      <font>
        <color theme="1"/>
      </font>
    </dxf>
    <dxf>
      <font>
        <color theme="1"/>
      </font>
    </dxf>
    <dxf>
      <font>
        <color theme="1"/>
      </font>
    </dxf>
    <dxf>
      <font>
        <color theme="1"/>
      </font>
    </dxf>
    <dxf>
      <font>
        <color theme="1"/>
      </font>
    </dxf>
    <dxf>
      <fill>
        <patternFill>
          <bgColor theme="2"/>
        </patternFill>
      </fill>
    </dxf>
    <dxf>
      <fill>
        <patternFill patternType="solid">
          <bgColor theme="1"/>
        </patternFill>
      </fill>
    </dxf>
    <dxf>
      <numFmt numFmtId="2" formatCode="0.00"/>
    </dxf>
    <dxf>
      <numFmt numFmtId="2" formatCode="0.00"/>
    </dxf>
    <dxf>
      <numFmt numFmtId="2" formatCode="0.00"/>
    </dxf>
    <dxf>
      <font>
        <color theme="1"/>
      </font>
    </dxf>
    <dxf>
      <font>
        <color theme="1"/>
      </font>
    </dxf>
    <dxf>
      <fill>
        <patternFill>
          <bgColor theme="2"/>
        </patternFill>
      </fill>
    </dxf>
    <dxf>
      <fill>
        <patternFill patternType="solid">
          <bgColor theme="1"/>
        </patternFill>
      </fill>
    </dxf>
    <dxf>
      <numFmt numFmtId="14" formatCode="0.00%"/>
    </dxf>
    <dxf>
      <font>
        <color theme="1"/>
      </font>
    </dxf>
    <dxf>
      <numFmt numFmtId="164" formatCode="0.00,"/>
    </dxf>
    <dxf>
      <font>
        <color theme="1"/>
      </font>
    </dxf>
    <dxf>
      <fill>
        <patternFill>
          <bgColor theme="2"/>
        </patternFill>
      </fill>
    </dxf>
    <dxf>
      <font>
        <color theme="0"/>
      </font>
    </dxf>
    <dxf>
      <fill>
        <patternFill patternType="solid">
          <bgColor theme="1"/>
        </patternFill>
      </fill>
    </dxf>
    <dxf>
      <numFmt numFmtId="2" formatCode="0.00"/>
    </dxf>
    <dxf>
      <numFmt numFmtId="2" formatCode="0.00"/>
    </dxf>
    <dxf>
      <numFmt numFmtId="2" formatCode="0.00"/>
    </dxf>
    <dxf>
      <numFmt numFmtId="2" formatCode="0.00"/>
    </dxf>
    <dxf>
      <font>
        <color theme="1"/>
      </font>
    </dxf>
    <dxf>
      <font>
        <color theme="1"/>
      </font>
    </dxf>
    <dxf>
      <font>
        <color theme="1"/>
      </font>
    </dxf>
    <dxf>
      <font>
        <color theme="1"/>
      </font>
    </dxf>
    <dxf>
      <font>
        <color theme="1"/>
      </font>
    </dxf>
    <dxf>
      <fill>
        <patternFill>
          <bgColor theme="2"/>
        </patternFill>
      </fill>
    </dxf>
    <dxf>
      <font>
        <color theme="0"/>
      </font>
    </dxf>
    <dxf>
      <fill>
        <patternFill patternType="solid">
          <bgColor theme="1"/>
        </patternFill>
      </fill>
    </dxf>
    <dxf>
      <numFmt numFmtId="1" formatCode="0"/>
    </dxf>
    <dxf>
      <numFmt numFmtId="166" formatCode="#,#00"/>
    </dxf>
    <dxf>
      <numFmt numFmtId="166" formatCode="#,#00"/>
    </dxf>
    <dxf>
      <numFmt numFmtId="166" formatCode="#,#00"/>
    </dxf>
    <dxf>
      <numFmt numFmtId="166" formatCode="#,#00"/>
    </dxf>
    <dxf>
      <numFmt numFmtId="1" formatCode="0"/>
    </dxf>
    <dxf>
      <numFmt numFmtId="1" formatCode="0"/>
    </dxf>
    <dxf>
      <numFmt numFmtId="1" formatCode="0"/>
    </dxf>
    <dxf>
      <font>
        <color theme="1"/>
      </font>
    </dxf>
    <dxf>
      <font>
        <color theme="1"/>
      </font>
    </dxf>
    <dxf>
      <font>
        <color theme="1"/>
      </font>
    </dxf>
    <dxf>
      <font>
        <color theme="1"/>
      </font>
    </dxf>
    <dxf>
      <font>
        <color theme="1"/>
      </font>
    </dxf>
    <dxf>
      <font>
        <color theme="1"/>
      </font>
    </dxf>
    <dxf>
      <fill>
        <patternFill>
          <bgColor theme="2"/>
        </patternFill>
      </fill>
    </dxf>
    <dxf>
      <fill>
        <patternFill patternType="solid">
          <bgColor theme="1"/>
        </patternFill>
      </fill>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font>
        <color theme="1"/>
      </font>
    </dxf>
    <dxf>
      <font>
        <color theme="1"/>
      </font>
    </dxf>
    <dxf>
      <fill>
        <patternFill>
          <bgColor theme="2"/>
        </patternFill>
      </fill>
    </dxf>
    <dxf>
      <fill>
        <patternFill patternType="solid">
          <bgColor theme="1"/>
        </patternFill>
      </fill>
    </dxf>
    <dxf>
      <numFmt numFmtId="165" formatCode="0.000"/>
    </dxf>
    <dxf>
      <numFmt numFmtId="165" formatCode="0.000"/>
    </dxf>
    <dxf>
      <numFmt numFmtId="165" formatCode="0.000"/>
    </dxf>
    <dxf>
      <font>
        <color theme="1"/>
      </font>
    </dxf>
    <dxf>
      <font>
        <color theme="1"/>
      </font>
    </dxf>
    <dxf>
      <font>
        <color theme="1"/>
      </font>
    </dxf>
    <dxf>
      <font>
        <color theme="1"/>
      </font>
    </dxf>
    <dxf>
      <fill>
        <patternFill>
          <bgColor theme="2"/>
        </patternFill>
      </fill>
    </dxf>
    <dxf>
      <font>
        <color theme="0"/>
      </font>
    </dxf>
    <dxf>
      <fill>
        <patternFill patternType="solid">
          <bgColor theme="1"/>
        </patternFill>
      </fill>
    </dxf>
    <dxf>
      <numFmt numFmtId="2" formatCode="0.00"/>
    </dxf>
    <dxf>
      <font>
        <color theme="1"/>
      </font>
    </dxf>
    <dxf>
      <font>
        <color theme="1"/>
      </font>
    </dxf>
    <dxf>
      <fill>
        <patternFill>
          <bgColor theme="2"/>
        </patternFill>
      </fill>
    </dxf>
    <dxf>
      <fill>
        <patternFill patternType="solid">
          <bgColor theme="1"/>
        </patternFill>
      </fill>
    </dxf>
    <dxf>
      <numFmt numFmtId="168" formatCode="0.00,\K"/>
    </dxf>
    <dxf>
      <numFmt numFmtId="168" formatCode="0.00,\K"/>
    </dxf>
    <dxf>
      <numFmt numFmtId="168" formatCode="0.00,\K"/>
    </dxf>
    <dxf>
      <font>
        <color theme="1"/>
      </font>
    </dxf>
    <dxf>
      <font>
        <color theme="1"/>
      </font>
    </dxf>
    <dxf>
      <font>
        <color theme="1"/>
      </font>
    </dxf>
    <dxf>
      <font>
        <color theme="1"/>
      </font>
    </dxf>
    <dxf>
      <font>
        <color theme="1"/>
      </font>
    </dxf>
    <dxf>
      <font>
        <color theme="1"/>
      </font>
    </dxf>
    <dxf>
      <font>
        <color theme="1"/>
      </font>
    </dxf>
    <dxf>
      <fill>
        <patternFill>
          <bgColor theme="2"/>
        </patternFill>
      </fill>
    </dxf>
    <dxf>
      <font>
        <color theme="0"/>
      </font>
    </dxf>
    <dxf>
      <font>
        <color theme="0"/>
      </font>
    </dxf>
    <dxf>
      <fill>
        <patternFill patternType="solid">
          <bgColor theme="1"/>
        </patternFill>
      </fill>
    </dxf>
    <dxf>
      <numFmt numFmtId="30" formatCode="@"/>
    </dxf>
    <dxf>
      <numFmt numFmtId="172" formatCode="#,#00.000"/>
    </dxf>
    <dxf>
      <numFmt numFmtId="172" formatCode="#,#00.000"/>
    </dxf>
    <dxf>
      <numFmt numFmtId="170" formatCode="#,#00.0"/>
    </dxf>
    <dxf>
      <numFmt numFmtId="172" formatCode="#,#00.000"/>
    </dxf>
    <dxf>
      <numFmt numFmtId="173" formatCode="#,#00.0000"/>
    </dxf>
    <dxf>
      <numFmt numFmtId="166" formatCode="#,#00"/>
    </dxf>
    <dxf>
      <numFmt numFmtId="171" formatCode="#,#00.00"/>
    </dxf>
    <dxf>
      <numFmt numFmtId="170" formatCode="#,#00.0"/>
    </dxf>
    <dxf>
      <numFmt numFmtId="170" formatCode="#,#00.0"/>
    </dxf>
    <dxf>
      <numFmt numFmtId="30" formatCode="@"/>
    </dxf>
    <dxf>
      <numFmt numFmtId="30" formatCode="@"/>
    </dxf>
    <dxf>
      <numFmt numFmtId="171" formatCode="#,#00.00"/>
    </dxf>
    <dxf>
      <numFmt numFmtId="30" formatCode="@"/>
    </dxf>
    <dxf>
      <numFmt numFmtId="171" formatCode="#,#00.00"/>
    </dxf>
    <dxf>
      <numFmt numFmtId="30" formatCode="@"/>
    </dxf>
    <dxf>
      <numFmt numFmtId="30" formatCode="@"/>
    </dxf>
    <dxf>
      <numFmt numFmtId="171" formatCode="#,#00.00"/>
      <fill>
        <patternFill patternType="solid">
          <fgColor indexed="64"/>
          <bgColor rgb="FFFFFF00"/>
        </patternFill>
      </fill>
    </dxf>
    <dxf>
      <numFmt numFmtId="30" formatCode="@"/>
    </dxf>
    <dxf>
      <numFmt numFmtId="1" formatCode="0"/>
    </dxf>
    <dxf>
      <numFmt numFmtId="1" formatCode="0"/>
    </dxf>
    <dxf>
      <numFmt numFmtId="1" formatCode="0"/>
    </dxf>
    <dxf>
      <numFmt numFmtId="30" formatCode="@"/>
    </dxf>
    <dxf>
      <numFmt numFmtId="166" formatCode="#,#00"/>
    </dxf>
    <dxf>
      <numFmt numFmtId="1" formatCode="0"/>
    </dxf>
    <dxf>
      <numFmt numFmtId="1" formatCode="0"/>
    </dxf>
    <dxf>
      <numFmt numFmtId="171" formatCode="#,#00.00"/>
    </dxf>
    <dxf>
      <numFmt numFmtId="30" formatCode="@"/>
    </dxf>
    <dxf>
      <numFmt numFmtId="30" formatCode="@"/>
    </dxf>
    <dxf>
      <font>
        <b/>
        <i val="0"/>
        <sz val="12"/>
        <color theme="0"/>
      </font>
      <fill>
        <patternFill>
          <fgColor rgb="FF9FC131"/>
          <bgColor rgb="FF042940"/>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2" xr9:uid="{4D55C7B9-17B9-41FE-96B2-7A159739C750}">
      <tableStyleElement type="wholeTable" dxfId="118"/>
    </tableStyle>
  </tableStyles>
  <colors>
    <mruColors>
      <color rgb="FF9FC131"/>
      <color rgb="FF042940"/>
      <color rgb="FFDBF227"/>
      <color rgb="FFD6D58E"/>
    </mruColors>
  </colors>
  <extLst>
    <ext xmlns:x14="http://schemas.microsoft.com/office/spreadsheetml/2009/9/main" uri="{46F421CA-312F-682f-3DD2-61675219B42D}">
      <x14:dxfs count="1">
        <dxf>
          <fill>
            <patternFill>
              <bgColor rgb="FF92D05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table!Distribution of Sold Products by product catogray</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table'!$P$3</c:f>
              <c:strCache>
                <c:ptCount val="1"/>
                <c:pt idx="0">
                  <c:v>Total</c:v>
                </c:pt>
              </c:strCache>
            </c:strRef>
          </c:tx>
          <c:spPr>
            <a:solidFill>
              <a:schemeClr val="accent1"/>
            </a:solidFill>
            <a:ln>
              <a:noFill/>
            </a:ln>
            <a:effectLst/>
          </c:spPr>
          <c:invertIfNegative val="0"/>
          <c:cat>
            <c:strRef>
              <c:f>'pivot table'!$O$4:$O$6</c:f>
              <c:strCache>
                <c:ptCount val="3"/>
                <c:pt idx="0">
                  <c:v>skincare</c:v>
                </c:pt>
                <c:pt idx="1">
                  <c:v>haircare</c:v>
                </c:pt>
                <c:pt idx="2">
                  <c:v>cosmetics</c:v>
                </c:pt>
              </c:strCache>
            </c:strRef>
          </c:cat>
          <c:val>
            <c:numRef>
              <c:f>'pivot table'!$P$4:$P$6</c:f>
              <c:numCache>
                <c:formatCode>0.000</c:formatCode>
                <c:ptCount val="3"/>
                <c:pt idx="0">
                  <c:v>0.44970606737673258</c:v>
                </c:pt>
                <c:pt idx="1">
                  <c:v>0.29525586238313201</c:v>
                </c:pt>
                <c:pt idx="2">
                  <c:v>0.25503807024013536</c:v>
                </c:pt>
              </c:numCache>
            </c:numRef>
          </c:val>
          <c:extLst>
            <c:ext xmlns:c16="http://schemas.microsoft.com/office/drawing/2014/chart" uri="{C3380CC4-5D6E-409C-BE32-E72D297353CC}">
              <c16:uniqueId val="{00000000-D0BD-4EE4-845F-2C04B76EE59E}"/>
            </c:ext>
          </c:extLst>
        </c:ser>
        <c:dLbls>
          <c:showLegendKey val="0"/>
          <c:showVal val="0"/>
          <c:showCatName val="0"/>
          <c:showSerName val="0"/>
          <c:showPercent val="0"/>
          <c:showBubbleSize val="0"/>
        </c:dLbls>
        <c:gapWidth val="182"/>
        <c:axId val="131756927"/>
        <c:axId val="131763167"/>
      </c:barChart>
      <c:catAx>
        <c:axId val="131756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63167"/>
        <c:crosses val="autoZero"/>
        <c:auto val="1"/>
        <c:lblAlgn val="ctr"/>
        <c:lblOffset val="100"/>
        <c:noMultiLvlLbl val="0"/>
      </c:catAx>
      <c:valAx>
        <c:axId val="131763167"/>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5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 Distribution of Sold Products by supplier name</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table'!$X$3</c:f>
              <c:strCache>
                <c:ptCount val="1"/>
                <c:pt idx="0">
                  <c:v>Total</c:v>
                </c:pt>
              </c:strCache>
            </c:strRef>
          </c:tx>
          <c:spPr>
            <a:solidFill>
              <a:schemeClr val="accent1"/>
            </a:solidFill>
            <a:ln>
              <a:noFill/>
            </a:ln>
            <a:effectLst/>
          </c:spPr>
          <c:invertIfNegative val="0"/>
          <c:cat>
            <c:strRef>
              <c:f>'pivot table'!$W$4:$W$8</c:f>
              <c:strCache>
                <c:ptCount val="5"/>
                <c:pt idx="0">
                  <c:v>Supplier 1</c:v>
                </c:pt>
                <c:pt idx="1">
                  <c:v>Supplier 2</c:v>
                </c:pt>
                <c:pt idx="2">
                  <c:v>Supplier 5</c:v>
                </c:pt>
                <c:pt idx="3">
                  <c:v>Supplier 3</c:v>
                </c:pt>
                <c:pt idx="4">
                  <c:v>Supplier 4</c:v>
                </c:pt>
              </c:strCache>
            </c:strRef>
          </c:cat>
          <c:val>
            <c:numRef>
              <c:f>'pivot table'!$X$4:$X$8</c:f>
              <c:numCache>
                <c:formatCode>0.00</c:formatCode>
                <c:ptCount val="5"/>
                <c:pt idx="0">
                  <c:v>0.24035228529903033</c:v>
                </c:pt>
                <c:pt idx="1">
                  <c:v>0.24009197596477147</c:v>
                </c:pt>
                <c:pt idx="2">
                  <c:v>0.18789995444586649</c:v>
                </c:pt>
                <c:pt idx="3">
                  <c:v>0.17534002906787569</c:v>
                </c:pt>
                <c:pt idx="4">
                  <c:v>0.15631575522245605</c:v>
                </c:pt>
              </c:numCache>
            </c:numRef>
          </c:val>
          <c:extLst>
            <c:ext xmlns:c16="http://schemas.microsoft.com/office/drawing/2014/chart" uri="{C3380CC4-5D6E-409C-BE32-E72D297353CC}">
              <c16:uniqueId val="{00000000-61F7-475B-8A10-72F0B45AAB06}"/>
            </c:ext>
          </c:extLst>
        </c:ser>
        <c:dLbls>
          <c:showLegendKey val="0"/>
          <c:showVal val="0"/>
          <c:showCatName val="0"/>
          <c:showSerName val="0"/>
          <c:showPercent val="0"/>
          <c:showBubbleSize val="0"/>
        </c:dLbls>
        <c:gapWidth val="219"/>
        <c:overlap val="-27"/>
        <c:axId val="118544159"/>
        <c:axId val="28721823"/>
      </c:barChart>
      <c:catAx>
        <c:axId val="11854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21823"/>
        <c:crosses val="autoZero"/>
        <c:auto val="1"/>
        <c:lblAlgn val="ctr"/>
        <c:lblOffset val="100"/>
        <c:noMultiLvlLbl val="0"/>
      </c:catAx>
      <c:valAx>
        <c:axId val="287218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4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table!Distribution of Sold Products by customer demographics</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table'!$T$3</c:f>
              <c:strCache>
                <c:ptCount val="1"/>
                <c:pt idx="0">
                  <c:v>Total</c:v>
                </c:pt>
              </c:strCache>
            </c:strRef>
          </c:tx>
          <c:spPr>
            <a:solidFill>
              <a:schemeClr val="accent1"/>
            </a:solidFill>
            <a:ln>
              <a:noFill/>
            </a:ln>
            <a:effectLst/>
          </c:spPr>
          <c:invertIfNegative val="0"/>
          <c:cat>
            <c:strRef>
              <c:f>'pivot table'!$S$4:$S$7</c:f>
              <c:strCache>
                <c:ptCount val="4"/>
                <c:pt idx="0">
                  <c:v>Unknown</c:v>
                </c:pt>
                <c:pt idx="1">
                  <c:v>Female</c:v>
                </c:pt>
                <c:pt idx="2">
                  <c:v>Non-binary</c:v>
                </c:pt>
                <c:pt idx="3">
                  <c:v>Male</c:v>
                </c:pt>
              </c:strCache>
            </c:strRef>
          </c:cat>
          <c:val>
            <c:numRef>
              <c:f>'pivot table'!$T$4:$T$7</c:f>
              <c:numCache>
                <c:formatCode>0.00</c:formatCode>
                <c:ptCount val="4"/>
                <c:pt idx="0">
                  <c:v>0.329963773617649</c:v>
                </c:pt>
                <c:pt idx="1">
                  <c:v>0.27768498232065775</c:v>
                </c:pt>
                <c:pt idx="2">
                  <c:v>0.22950606303824375</c:v>
                </c:pt>
                <c:pt idx="3">
                  <c:v>0.16284518102344955</c:v>
                </c:pt>
              </c:numCache>
            </c:numRef>
          </c:val>
          <c:extLst>
            <c:ext xmlns:c16="http://schemas.microsoft.com/office/drawing/2014/chart" uri="{C3380CC4-5D6E-409C-BE32-E72D297353CC}">
              <c16:uniqueId val="{00000000-880B-40E5-8332-4D8F3E800CAC}"/>
            </c:ext>
          </c:extLst>
        </c:ser>
        <c:dLbls>
          <c:showLegendKey val="0"/>
          <c:showVal val="0"/>
          <c:showCatName val="0"/>
          <c:showSerName val="0"/>
          <c:showPercent val="0"/>
          <c:showBubbleSize val="0"/>
        </c:dLbls>
        <c:gapWidth val="182"/>
        <c:axId val="131766047"/>
        <c:axId val="131761727"/>
      </c:barChart>
      <c:catAx>
        <c:axId val="13176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61727"/>
        <c:crosses val="autoZero"/>
        <c:auto val="1"/>
        <c:lblAlgn val="ctr"/>
        <c:lblOffset val="100"/>
        <c:noMultiLvlLbl val="0"/>
      </c:catAx>
      <c:valAx>
        <c:axId val="13176172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66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table!product by stock levels &amp; order quantities</c:name>
    <c:fmtId val="2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table'!$AB$3</c:f>
              <c:strCache>
                <c:ptCount val="1"/>
                <c:pt idx="0">
                  <c:v>Sum of Stock levels</c:v>
                </c:pt>
              </c:strCache>
            </c:strRef>
          </c:tx>
          <c:spPr>
            <a:solidFill>
              <a:schemeClr val="accent1"/>
            </a:solidFill>
            <a:ln>
              <a:noFill/>
            </a:ln>
            <a:effectLst/>
          </c:spPr>
          <c:invertIfNegative val="0"/>
          <c:cat>
            <c:strRef>
              <c:f>'pivot table'!$AA$4:$AA$6</c:f>
              <c:strCache>
                <c:ptCount val="3"/>
                <c:pt idx="0">
                  <c:v>haircare</c:v>
                </c:pt>
                <c:pt idx="1">
                  <c:v>skincare</c:v>
                </c:pt>
                <c:pt idx="2">
                  <c:v>cosmetics</c:v>
                </c:pt>
              </c:strCache>
            </c:strRef>
          </c:cat>
          <c:val>
            <c:numRef>
              <c:f>'pivot table'!$AB$4:$AB$6</c:f>
              <c:numCache>
                <c:formatCode>General</c:formatCode>
                <c:ptCount val="3"/>
                <c:pt idx="0">
                  <c:v>1644</c:v>
                </c:pt>
                <c:pt idx="1">
                  <c:v>1608</c:v>
                </c:pt>
                <c:pt idx="2">
                  <c:v>1525</c:v>
                </c:pt>
              </c:numCache>
            </c:numRef>
          </c:val>
          <c:extLst>
            <c:ext xmlns:c16="http://schemas.microsoft.com/office/drawing/2014/chart" uri="{C3380CC4-5D6E-409C-BE32-E72D297353CC}">
              <c16:uniqueId val="{00000000-C3E4-48AF-A872-FF46032D2CAB}"/>
            </c:ext>
          </c:extLst>
        </c:ser>
        <c:ser>
          <c:idx val="1"/>
          <c:order val="1"/>
          <c:tx>
            <c:strRef>
              <c:f>'pivot table'!$AC$3</c:f>
              <c:strCache>
                <c:ptCount val="1"/>
                <c:pt idx="0">
                  <c:v>Sum of Order quantities</c:v>
                </c:pt>
              </c:strCache>
            </c:strRef>
          </c:tx>
          <c:spPr>
            <a:solidFill>
              <a:schemeClr val="accent2"/>
            </a:solidFill>
            <a:ln>
              <a:noFill/>
            </a:ln>
            <a:effectLst/>
          </c:spPr>
          <c:invertIfNegative val="0"/>
          <c:cat>
            <c:strRef>
              <c:f>'pivot table'!$AA$4:$AA$6</c:f>
              <c:strCache>
                <c:ptCount val="3"/>
                <c:pt idx="0">
                  <c:v>haircare</c:v>
                </c:pt>
                <c:pt idx="1">
                  <c:v>skincare</c:v>
                </c:pt>
                <c:pt idx="2">
                  <c:v>cosmetics</c:v>
                </c:pt>
              </c:strCache>
            </c:strRef>
          </c:cat>
          <c:val>
            <c:numRef>
              <c:f>'pivot table'!$AC$4:$AC$6</c:f>
              <c:numCache>
                <c:formatCode>General</c:formatCode>
                <c:ptCount val="3"/>
                <c:pt idx="0">
                  <c:v>1480</c:v>
                </c:pt>
                <c:pt idx="1">
                  <c:v>2099</c:v>
                </c:pt>
                <c:pt idx="2">
                  <c:v>1343</c:v>
                </c:pt>
              </c:numCache>
            </c:numRef>
          </c:val>
          <c:extLst>
            <c:ext xmlns:c16="http://schemas.microsoft.com/office/drawing/2014/chart" uri="{C3380CC4-5D6E-409C-BE32-E72D297353CC}">
              <c16:uniqueId val="{00000001-C3E4-48AF-A872-FF46032D2CAB}"/>
            </c:ext>
          </c:extLst>
        </c:ser>
        <c:dLbls>
          <c:showLegendKey val="0"/>
          <c:showVal val="0"/>
          <c:showCatName val="0"/>
          <c:showSerName val="0"/>
          <c:showPercent val="0"/>
          <c:showBubbleSize val="0"/>
        </c:dLbls>
        <c:gapWidth val="219"/>
        <c:overlap val="-27"/>
        <c:axId val="133683391"/>
        <c:axId val="133685311"/>
      </c:barChart>
      <c:catAx>
        <c:axId val="13368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85311"/>
        <c:crosses val="autoZero"/>
        <c:auto val="1"/>
        <c:lblAlgn val="ctr"/>
        <c:lblOffset val="100"/>
        <c:noMultiLvlLbl val="0"/>
      </c:catAx>
      <c:valAx>
        <c:axId val="13368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83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'pivot table'!$BG$3</c:f>
              <c:strCache>
                <c:ptCount val="1"/>
                <c:pt idx="0">
                  <c:v>1</c:v>
                </c:pt>
              </c:strCache>
            </c:strRef>
          </c:tx>
          <c:spPr>
            <a:ln w="38100" cap="rnd">
              <a:noFill/>
              <a:round/>
            </a:ln>
            <a:effectLst/>
          </c:spPr>
          <c:marker>
            <c:symbol val="circle"/>
            <c:size val="5"/>
            <c:spPr>
              <a:solidFill>
                <a:schemeClr val="accent1"/>
              </a:solidFill>
              <a:ln w="9525">
                <a:solidFill>
                  <a:schemeClr val="accent1"/>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table'!$BG$4:$BG$103</c:f>
              <c:numCache>
                <c:formatCode>General</c:formatCode>
                <c:ptCount val="100"/>
                <c:pt idx="15">
                  <c:v>426</c:v>
                </c:pt>
                <c:pt idx="32">
                  <c:v>280</c:v>
                </c:pt>
                <c:pt idx="38">
                  <c:v>960</c:v>
                </c:pt>
                <c:pt idx="40">
                  <c:v>336</c:v>
                </c:pt>
                <c:pt idx="42">
                  <c:v>154</c:v>
                </c:pt>
                <c:pt idx="56">
                  <c:v>198</c:v>
                </c:pt>
                <c:pt idx="64">
                  <c:v>114</c:v>
                </c:pt>
                <c:pt idx="67">
                  <c:v>980</c:v>
                </c:pt>
                <c:pt idx="83">
                  <c:v>820</c:v>
                </c:pt>
                <c:pt idx="90">
                  <c:v>227</c:v>
                </c:pt>
              </c:numCache>
            </c:numRef>
          </c:yVal>
          <c:smooth val="0"/>
          <c:extLst>
            <c:ext xmlns:c16="http://schemas.microsoft.com/office/drawing/2014/chart" uri="{C3380CC4-5D6E-409C-BE32-E72D297353CC}">
              <c16:uniqueId val="{00000000-76C7-494B-BCB9-973E2EB657E4}"/>
            </c:ext>
          </c:extLst>
        </c:ser>
        <c:ser>
          <c:idx val="1"/>
          <c:order val="1"/>
          <c:tx>
            <c:strRef>
              <c:f>'pivot table'!$BH$3</c:f>
              <c:strCache>
                <c:ptCount val="1"/>
                <c:pt idx="0">
                  <c:v>2</c:v>
                </c:pt>
              </c:strCache>
            </c:strRef>
          </c:tx>
          <c:spPr>
            <a:ln w="38100" cap="rnd">
              <a:noFill/>
              <a:round/>
            </a:ln>
            <a:effectLst/>
          </c:spPr>
          <c:marker>
            <c:symbol val="circle"/>
            <c:size val="5"/>
            <c:spPr>
              <a:solidFill>
                <a:schemeClr val="accent2"/>
              </a:solidFill>
              <a:ln w="9525">
                <a:solidFill>
                  <a:schemeClr val="accent2"/>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table'!$BH$4:$BH$103</c:f>
              <c:numCache>
                <c:formatCode>General</c:formatCode>
                <c:ptCount val="100"/>
                <c:pt idx="21">
                  <c:v>872</c:v>
                </c:pt>
                <c:pt idx="77">
                  <c:v>8</c:v>
                </c:pt>
                <c:pt idx="79">
                  <c:v>25</c:v>
                </c:pt>
                <c:pt idx="84">
                  <c:v>996</c:v>
                </c:pt>
                <c:pt idx="96">
                  <c:v>736</c:v>
                </c:pt>
              </c:numCache>
            </c:numRef>
          </c:yVal>
          <c:smooth val="0"/>
          <c:extLst>
            <c:ext xmlns:c16="http://schemas.microsoft.com/office/drawing/2014/chart" uri="{C3380CC4-5D6E-409C-BE32-E72D297353CC}">
              <c16:uniqueId val="{00000001-76C7-494B-BCB9-973E2EB657E4}"/>
            </c:ext>
          </c:extLst>
        </c:ser>
        <c:ser>
          <c:idx val="2"/>
          <c:order val="2"/>
          <c:tx>
            <c:strRef>
              <c:f>'pivot table'!$BI$3</c:f>
              <c:strCache>
                <c:ptCount val="1"/>
                <c:pt idx="0">
                  <c:v>3</c:v>
                </c:pt>
              </c:strCache>
            </c:strRef>
          </c:tx>
          <c:spPr>
            <a:ln w="38100" cap="rnd">
              <a:noFill/>
              <a:round/>
            </a:ln>
            <a:effectLst/>
          </c:spPr>
          <c:marker>
            <c:symbol val="circle"/>
            <c:size val="5"/>
            <c:spPr>
              <a:solidFill>
                <a:schemeClr val="accent3"/>
              </a:solidFill>
              <a:ln w="9525">
                <a:solidFill>
                  <a:schemeClr val="accent3"/>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table'!$BI$4:$BI$103</c:f>
              <c:numCache>
                <c:formatCode>General</c:formatCode>
                <c:ptCount val="100"/>
                <c:pt idx="0">
                  <c:v>242</c:v>
                </c:pt>
                <c:pt idx="12">
                  <c:v>963</c:v>
                </c:pt>
                <c:pt idx="14">
                  <c:v>142</c:v>
                </c:pt>
                <c:pt idx="33">
                  <c:v>622</c:v>
                </c:pt>
                <c:pt idx="36">
                  <c:v>147</c:v>
                </c:pt>
                <c:pt idx="41">
                  <c:v>187</c:v>
                </c:pt>
                <c:pt idx="50">
                  <c:v>324</c:v>
                </c:pt>
                <c:pt idx="51">
                  <c:v>176</c:v>
                </c:pt>
                <c:pt idx="66">
                  <c:v>29</c:v>
                </c:pt>
                <c:pt idx="95">
                  <c:v>511</c:v>
                </c:pt>
              </c:numCache>
            </c:numRef>
          </c:yVal>
          <c:smooth val="0"/>
          <c:extLst>
            <c:ext xmlns:c16="http://schemas.microsoft.com/office/drawing/2014/chart" uri="{C3380CC4-5D6E-409C-BE32-E72D297353CC}">
              <c16:uniqueId val="{00000002-76C7-494B-BCB9-973E2EB657E4}"/>
            </c:ext>
          </c:extLst>
        </c:ser>
        <c:ser>
          <c:idx val="3"/>
          <c:order val="3"/>
          <c:tx>
            <c:strRef>
              <c:f>'pivot table'!$BJ$3</c:f>
              <c:strCache>
                <c:ptCount val="1"/>
                <c:pt idx="0">
                  <c:v>4</c:v>
                </c:pt>
              </c:strCache>
            </c:strRef>
          </c:tx>
          <c:spPr>
            <a:ln w="38100" cap="rnd">
              <a:noFill/>
              <a:round/>
            </a:ln>
            <a:effectLst/>
          </c:spPr>
          <c:marker>
            <c:symbol val="circle"/>
            <c:size val="5"/>
            <c:spPr>
              <a:solidFill>
                <a:schemeClr val="accent4"/>
              </a:solidFill>
              <a:ln w="9525">
                <a:solidFill>
                  <a:schemeClr val="accent4"/>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table'!$BJ$4:$BJ$103</c:f>
              <c:numCache>
                <c:formatCode>General</c:formatCode>
                <c:ptCount val="100"/>
                <c:pt idx="4">
                  <c:v>336</c:v>
                </c:pt>
                <c:pt idx="17">
                  <c:v>246</c:v>
                </c:pt>
                <c:pt idx="20">
                  <c:v>168</c:v>
                </c:pt>
                <c:pt idx="23">
                  <c:v>802</c:v>
                </c:pt>
                <c:pt idx="55">
                  <c:v>32</c:v>
                </c:pt>
                <c:pt idx="57">
                  <c:v>353</c:v>
                </c:pt>
                <c:pt idx="60">
                  <c:v>781</c:v>
                </c:pt>
                <c:pt idx="62">
                  <c:v>359</c:v>
                </c:pt>
                <c:pt idx="73">
                  <c:v>155</c:v>
                </c:pt>
                <c:pt idx="98">
                  <c:v>394</c:v>
                </c:pt>
              </c:numCache>
            </c:numRef>
          </c:yVal>
          <c:smooth val="0"/>
          <c:extLst>
            <c:ext xmlns:c16="http://schemas.microsoft.com/office/drawing/2014/chart" uri="{C3380CC4-5D6E-409C-BE32-E72D297353CC}">
              <c16:uniqueId val="{00000003-76C7-494B-BCB9-973E2EB657E4}"/>
            </c:ext>
          </c:extLst>
        </c:ser>
        <c:ser>
          <c:idx val="4"/>
          <c:order val="4"/>
          <c:tx>
            <c:strRef>
              <c:f>'pivot table'!$BK$3</c:f>
              <c:strCache>
                <c:ptCount val="1"/>
                <c:pt idx="0">
                  <c:v>5</c:v>
                </c:pt>
              </c:strCache>
            </c:strRef>
          </c:tx>
          <c:spPr>
            <a:ln w="38100" cap="rnd">
              <a:noFill/>
              <a:round/>
            </a:ln>
            <a:effectLst/>
          </c:spPr>
          <c:marker>
            <c:symbol val="circle"/>
            <c:size val="5"/>
            <c:spPr>
              <a:solidFill>
                <a:schemeClr val="accent5"/>
              </a:solidFill>
              <a:ln w="9525">
                <a:solidFill>
                  <a:schemeClr val="accent5"/>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table'!$BK$4:$BK$103</c:f>
              <c:numCache>
                <c:formatCode>General</c:formatCode>
                <c:ptCount val="100"/>
                <c:pt idx="7">
                  <c:v>375</c:v>
                </c:pt>
                <c:pt idx="10">
                  <c:v>93</c:v>
                </c:pt>
                <c:pt idx="11">
                  <c:v>562</c:v>
                </c:pt>
                <c:pt idx="30">
                  <c:v>774</c:v>
                </c:pt>
                <c:pt idx="46">
                  <c:v>701</c:v>
                </c:pt>
                <c:pt idx="48">
                  <c:v>904</c:v>
                </c:pt>
                <c:pt idx="81">
                  <c:v>946</c:v>
                </c:pt>
                <c:pt idx="92">
                  <c:v>705</c:v>
                </c:pt>
              </c:numCache>
            </c:numRef>
          </c:yVal>
          <c:smooth val="0"/>
          <c:extLst>
            <c:ext xmlns:c16="http://schemas.microsoft.com/office/drawing/2014/chart" uri="{C3380CC4-5D6E-409C-BE32-E72D297353CC}">
              <c16:uniqueId val="{00000004-76C7-494B-BCB9-973E2EB657E4}"/>
            </c:ext>
          </c:extLst>
        </c:ser>
        <c:ser>
          <c:idx val="5"/>
          <c:order val="5"/>
          <c:tx>
            <c:strRef>
              <c:f>'pivot table'!$BL$3</c:f>
              <c:strCache>
                <c:ptCount val="1"/>
                <c:pt idx="0">
                  <c:v>6</c:v>
                </c:pt>
              </c:strCache>
            </c:strRef>
          </c:tx>
          <c:spPr>
            <a:ln w="38100" cap="rnd">
              <a:noFill/>
              <a:round/>
            </a:ln>
            <a:effectLst/>
          </c:spPr>
          <c:marker>
            <c:symbol val="circle"/>
            <c:size val="5"/>
            <c:spPr>
              <a:solidFill>
                <a:schemeClr val="accent6"/>
              </a:solidFill>
              <a:ln w="9525">
                <a:solidFill>
                  <a:schemeClr val="accent6"/>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table'!$BL$4:$BL$103</c:f>
              <c:numCache>
                <c:formatCode>General</c:formatCode>
                <c:ptCount val="100"/>
                <c:pt idx="3">
                  <c:v>627</c:v>
                </c:pt>
                <c:pt idx="6">
                  <c:v>223</c:v>
                </c:pt>
                <c:pt idx="9">
                  <c:v>83</c:v>
                </c:pt>
                <c:pt idx="19">
                  <c:v>99</c:v>
                </c:pt>
                <c:pt idx="39">
                  <c:v>134</c:v>
                </c:pt>
                <c:pt idx="47">
                  <c:v>24</c:v>
                </c:pt>
                <c:pt idx="53">
                  <c:v>601</c:v>
                </c:pt>
                <c:pt idx="74">
                  <c:v>919</c:v>
                </c:pt>
                <c:pt idx="85">
                  <c:v>320</c:v>
                </c:pt>
                <c:pt idx="91">
                  <c:v>637</c:v>
                </c:pt>
              </c:numCache>
            </c:numRef>
          </c:yVal>
          <c:smooth val="0"/>
          <c:extLst>
            <c:ext xmlns:c16="http://schemas.microsoft.com/office/drawing/2014/chart" uri="{C3380CC4-5D6E-409C-BE32-E72D297353CC}">
              <c16:uniqueId val="{00000005-76C7-494B-BCB9-973E2EB657E4}"/>
            </c:ext>
          </c:extLst>
        </c:ser>
        <c:ser>
          <c:idx val="6"/>
          <c:order val="6"/>
          <c:tx>
            <c:strRef>
              <c:f>'pivot table'!$BM$3</c:f>
              <c:strCache>
                <c:ptCount val="1"/>
                <c:pt idx="0">
                  <c:v>7</c:v>
                </c:pt>
              </c:strCache>
            </c:strRef>
          </c:tx>
          <c:spPr>
            <a:ln w="381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table'!$BM$4:$BM$103</c:f>
              <c:numCache>
                <c:formatCode>General</c:formatCode>
                <c:ptCount val="100"/>
                <c:pt idx="1">
                  <c:v>602</c:v>
                </c:pt>
                <c:pt idx="5">
                  <c:v>913</c:v>
                </c:pt>
                <c:pt idx="16">
                  <c:v>469</c:v>
                </c:pt>
                <c:pt idx="22">
                  <c:v>391</c:v>
                </c:pt>
                <c:pt idx="24">
                  <c:v>150</c:v>
                </c:pt>
                <c:pt idx="27">
                  <c:v>737</c:v>
                </c:pt>
                <c:pt idx="44">
                  <c:v>896</c:v>
                </c:pt>
                <c:pt idx="69">
                  <c:v>270</c:v>
                </c:pt>
                <c:pt idx="70">
                  <c:v>484</c:v>
                </c:pt>
                <c:pt idx="72">
                  <c:v>916</c:v>
                </c:pt>
                <c:pt idx="75">
                  <c:v>320</c:v>
                </c:pt>
                <c:pt idx="78">
                  <c:v>253</c:v>
                </c:pt>
                <c:pt idx="86">
                  <c:v>327</c:v>
                </c:pt>
                <c:pt idx="88">
                  <c:v>117</c:v>
                </c:pt>
              </c:numCache>
            </c:numRef>
          </c:yVal>
          <c:smooth val="0"/>
          <c:extLst>
            <c:ext xmlns:c16="http://schemas.microsoft.com/office/drawing/2014/chart" uri="{C3380CC4-5D6E-409C-BE32-E72D297353CC}">
              <c16:uniqueId val="{00000006-76C7-494B-BCB9-973E2EB657E4}"/>
            </c:ext>
          </c:extLst>
        </c:ser>
        <c:ser>
          <c:idx val="7"/>
          <c:order val="7"/>
          <c:tx>
            <c:strRef>
              <c:f>'pivot table'!$BN$3</c:f>
              <c:strCache>
                <c:ptCount val="1"/>
                <c:pt idx="0">
                  <c:v>8</c:v>
                </c:pt>
              </c:strCache>
            </c:strRef>
          </c:tx>
          <c:spPr>
            <a:ln w="381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table'!$BN$4:$BN$103</c:f>
              <c:numCache>
                <c:formatCode>General</c:formatCode>
                <c:ptCount val="100"/>
                <c:pt idx="2">
                  <c:v>163</c:v>
                </c:pt>
                <c:pt idx="13">
                  <c:v>704</c:v>
                </c:pt>
                <c:pt idx="28">
                  <c:v>65</c:v>
                </c:pt>
                <c:pt idx="29">
                  <c:v>871</c:v>
                </c:pt>
                <c:pt idx="31">
                  <c:v>859</c:v>
                </c:pt>
                <c:pt idx="34">
                  <c:v>620</c:v>
                </c:pt>
                <c:pt idx="35">
                  <c:v>380</c:v>
                </c:pt>
                <c:pt idx="37">
                  <c:v>276</c:v>
                </c:pt>
                <c:pt idx="45">
                  <c:v>663</c:v>
                </c:pt>
                <c:pt idx="49">
                  <c:v>449</c:v>
                </c:pt>
                <c:pt idx="52">
                  <c:v>556</c:v>
                </c:pt>
                <c:pt idx="59">
                  <c:v>457</c:v>
                </c:pt>
                <c:pt idx="68">
                  <c:v>933</c:v>
                </c:pt>
                <c:pt idx="71">
                  <c:v>352</c:v>
                </c:pt>
                <c:pt idx="97">
                  <c:v>209</c:v>
                </c:pt>
                <c:pt idx="99">
                  <c:v>134</c:v>
                </c:pt>
              </c:numCache>
            </c:numRef>
          </c:yVal>
          <c:smooth val="0"/>
          <c:extLst>
            <c:ext xmlns:c16="http://schemas.microsoft.com/office/drawing/2014/chart" uri="{C3380CC4-5D6E-409C-BE32-E72D297353CC}">
              <c16:uniqueId val="{00000007-76C7-494B-BCB9-973E2EB657E4}"/>
            </c:ext>
          </c:extLst>
        </c:ser>
        <c:ser>
          <c:idx val="8"/>
          <c:order val="8"/>
          <c:tx>
            <c:strRef>
              <c:f>'pivot table'!$BO$3</c:f>
              <c:strCache>
                <c:ptCount val="1"/>
                <c:pt idx="0">
                  <c:v>9</c:v>
                </c:pt>
              </c:strCache>
            </c:strRef>
          </c:tx>
          <c:spPr>
            <a:ln w="381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table'!$BO$4:$BO$103</c:f>
              <c:numCache>
                <c:formatCode>General</c:formatCode>
                <c:ptCount val="100"/>
                <c:pt idx="8">
                  <c:v>963</c:v>
                </c:pt>
                <c:pt idx="25">
                  <c:v>126</c:v>
                </c:pt>
                <c:pt idx="26">
                  <c:v>598</c:v>
                </c:pt>
                <c:pt idx="43">
                  <c:v>616</c:v>
                </c:pt>
                <c:pt idx="61">
                  <c:v>478</c:v>
                </c:pt>
                <c:pt idx="63">
                  <c:v>987</c:v>
                </c:pt>
                <c:pt idx="76">
                  <c:v>62</c:v>
                </c:pt>
                <c:pt idx="82">
                  <c:v>672</c:v>
                </c:pt>
                <c:pt idx="87">
                  <c:v>910</c:v>
                </c:pt>
                <c:pt idx="89">
                  <c:v>513</c:v>
                </c:pt>
                <c:pt idx="93">
                  <c:v>249</c:v>
                </c:pt>
              </c:numCache>
            </c:numRef>
          </c:yVal>
          <c:smooth val="0"/>
          <c:extLst>
            <c:ext xmlns:c16="http://schemas.microsoft.com/office/drawing/2014/chart" uri="{C3380CC4-5D6E-409C-BE32-E72D297353CC}">
              <c16:uniqueId val="{00000008-76C7-494B-BCB9-973E2EB657E4}"/>
            </c:ext>
          </c:extLst>
        </c:ser>
        <c:ser>
          <c:idx val="9"/>
          <c:order val="9"/>
          <c:tx>
            <c:strRef>
              <c:f>'pivot table'!$BP$3</c:f>
              <c:strCache>
                <c:ptCount val="1"/>
                <c:pt idx="0">
                  <c:v>10</c:v>
                </c:pt>
              </c:strCache>
            </c:strRef>
          </c:tx>
          <c:spPr>
            <a:ln w="381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table'!$BP$4:$BP$103</c:f>
              <c:numCache>
                <c:formatCode>General</c:formatCode>
                <c:ptCount val="100"/>
                <c:pt idx="18">
                  <c:v>106</c:v>
                </c:pt>
                <c:pt idx="54">
                  <c:v>633</c:v>
                </c:pt>
                <c:pt idx="58">
                  <c:v>79</c:v>
                </c:pt>
                <c:pt idx="65">
                  <c:v>241</c:v>
                </c:pt>
                <c:pt idx="80">
                  <c:v>618</c:v>
                </c:pt>
                <c:pt idx="94">
                  <c:v>884</c:v>
                </c:pt>
              </c:numCache>
            </c:numRef>
          </c:yVal>
          <c:smooth val="0"/>
          <c:extLst>
            <c:ext xmlns:c16="http://schemas.microsoft.com/office/drawing/2014/chart" uri="{C3380CC4-5D6E-409C-BE32-E72D297353CC}">
              <c16:uniqueId val="{00000009-76C7-494B-BCB9-973E2EB657E4}"/>
            </c:ext>
          </c:extLst>
        </c:ser>
        <c:ser>
          <c:idx val="10"/>
          <c:order val="10"/>
          <c:tx>
            <c:strRef>
              <c:f>'pivot table'!$BQ$3</c:f>
              <c:strCache>
                <c:ptCount val="1"/>
              </c:strCache>
            </c:strRef>
          </c:tx>
          <c:spPr>
            <a:ln w="3810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'pivot table'!$BF$4:$BF$103</c:f>
              <c:numCache>
                <c:formatCode>General</c:formatCode>
                <c:ptCount val="100"/>
                <c:pt idx="0">
                  <c:v>1.0134865660958901</c:v>
                </c:pt>
                <c:pt idx="1">
                  <c:v>1.0194875708221101</c:v>
                </c:pt>
                <c:pt idx="2">
                  <c:v>1.19425186488499</c:v>
                </c:pt>
                <c:pt idx="3">
                  <c:v>1.3110237561206199</c:v>
                </c:pt>
                <c:pt idx="4">
                  <c:v>1.32527401018452</c:v>
                </c:pt>
                <c:pt idx="5">
                  <c:v>1.4098010951380699</c:v>
                </c:pt>
                <c:pt idx="6">
                  <c:v>1.4543053101535499</c:v>
                </c:pt>
                <c:pt idx="7">
                  <c:v>1.5129368369160701</c:v>
                </c:pt>
                <c:pt idx="8">
                  <c:v>1.53265527359043</c:v>
                </c:pt>
                <c:pt idx="9">
                  <c:v>1.7295685635434199</c:v>
                </c:pt>
                <c:pt idx="10">
                  <c:v>1.77442971407173</c:v>
                </c:pt>
                <c:pt idx="11">
                  <c:v>2.0397701894493299</c:v>
                </c:pt>
                <c:pt idx="12">
                  <c:v>2.1079512671590801</c:v>
                </c:pt>
                <c:pt idx="13">
                  <c:v>2.2161427287713602</c:v>
                </c:pt>
                <c:pt idx="14">
                  <c:v>2.2310736812817198</c:v>
                </c:pt>
                <c:pt idx="15">
                  <c:v>2.3483387844177801</c:v>
                </c:pt>
                <c:pt idx="16">
                  <c:v>2.4220397232752</c:v>
                </c:pt>
                <c:pt idx="17">
                  <c:v>2.45793352798733</c:v>
                </c:pt>
                <c:pt idx="18">
                  <c:v>2.47389776104546</c:v>
                </c:pt>
                <c:pt idx="19">
                  <c:v>2.5056210329009101</c:v>
                </c:pt>
                <c:pt idx="20">
                  <c:v>2.6796609649813998</c:v>
                </c:pt>
                <c:pt idx="21">
                  <c:v>2.8331846794189701</c:v>
                </c:pt>
                <c:pt idx="22">
                  <c:v>2.92485760114555</c:v>
                </c:pt>
                <c:pt idx="23">
                  <c:v>2.9565721394308002</c:v>
                </c:pt>
                <c:pt idx="24">
                  <c:v>3.4047338570830199</c:v>
                </c:pt>
                <c:pt idx="25">
                  <c:v>3.5854189582323399</c:v>
                </c:pt>
                <c:pt idx="26">
                  <c:v>3.6940212683884499</c:v>
                </c:pt>
                <c:pt idx="27">
                  <c:v>3.8012531329310701</c:v>
                </c:pt>
                <c:pt idx="28">
                  <c:v>3.8807633029519999</c:v>
                </c:pt>
                <c:pt idx="29">
                  <c:v>3.8905479158706702</c:v>
                </c:pt>
                <c:pt idx="30">
                  <c:v>4.0662775015120403</c:v>
                </c:pt>
                <c:pt idx="31">
                  <c:v>4.0709558370840799</c:v>
                </c:pt>
                <c:pt idx="32">
                  <c:v>4.1913245857054999</c:v>
                </c:pt>
                <c:pt idx="33">
                  <c:v>4.3051034712876302</c:v>
                </c:pt>
                <c:pt idx="34">
                  <c:v>4.3392247141107001</c:v>
                </c:pt>
                <c:pt idx="35">
                  <c:v>4.3813681581023101</c:v>
                </c:pt>
                <c:pt idx="36">
                  <c:v>4.4440988643822896</c:v>
                </c:pt>
                <c:pt idx="37">
                  <c:v>4.4695000261236002</c:v>
                </c:pt>
                <c:pt idx="38">
                  <c:v>4.5239431243166601</c:v>
                </c:pt>
                <c:pt idx="39">
                  <c:v>4.5853534681946497</c:v>
                </c:pt>
                <c:pt idx="40">
                  <c:v>4.7081818735419301</c:v>
                </c:pt>
                <c:pt idx="41">
                  <c:v>4.7426358828418698</c:v>
                </c:pt>
                <c:pt idx="42">
                  <c:v>4.78300055794766</c:v>
                </c:pt>
                <c:pt idx="43">
                  <c:v>4.85827050343664</c:v>
                </c:pt>
                <c:pt idx="44">
                  <c:v>4.9384385647120901</c:v>
                </c:pt>
                <c:pt idx="45">
                  <c:v>4.94983957799694</c:v>
                </c:pt>
                <c:pt idx="46">
                  <c:v>5.0143649550309002</c:v>
                </c:pt>
                <c:pt idx="47">
                  <c:v>5.2151550087119096</c:v>
                </c:pt>
                <c:pt idx="48">
                  <c:v>5.2376546500374399</c:v>
                </c:pt>
                <c:pt idx="49">
                  <c:v>5.2881899903273997</c:v>
                </c:pt>
                <c:pt idx="50">
                  <c:v>5.3528780439967996</c:v>
                </c:pt>
                <c:pt idx="51">
                  <c:v>5.5625037788303802</c:v>
                </c:pt>
                <c:pt idx="52">
                  <c:v>5.7732637437666501</c:v>
                </c:pt>
                <c:pt idx="53">
                  <c:v>6.0378837692182898</c:v>
                </c:pt>
                <c:pt idx="54">
                  <c:v>6.2478609149759903</c:v>
                </c:pt>
                <c:pt idx="55">
                  <c:v>6.3157177546007199</c:v>
                </c:pt>
                <c:pt idx="56">
                  <c:v>6.49632536429504</c:v>
                </c:pt>
                <c:pt idx="57">
                  <c:v>6.5075486210785503</c:v>
                </c:pt>
                <c:pt idx="58">
                  <c:v>6.5758037975485299</c:v>
                </c:pt>
                <c:pt idx="59">
                  <c:v>6.5805413478845898</c:v>
                </c:pt>
                <c:pt idx="60">
                  <c:v>6.5991049012385803</c:v>
                </c:pt>
                <c:pt idx="61">
                  <c:v>6.5996141596895397</c:v>
                </c:pt>
                <c:pt idx="62">
                  <c:v>6.7809466256178901</c:v>
                </c:pt>
                <c:pt idx="63">
                  <c:v>6.9429459420325799</c:v>
                </c:pt>
                <c:pt idx="64">
                  <c:v>7.00643205900439</c:v>
                </c:pt>
                <c:pt idx="65">
                  <c:v>7.0545383368369201</c:v>
                </c:pt>
                <c:pt idx="66">
                  <c:v>7.0958331565551296</c:v>
                </c:pt>
                <c:pt idx="67">
                  <c:v>7.1666452910482104</c:v>
                </c:pt>
                <c:pt idx="68">
                  <c:v>7.2295951397364702</c:v>
                </c:pt>
                <c:pt idx="69">
                  <c:v>7.2917013887767697</c:v>
                </c:pt>
                <c:pt idx="70">
                  <c:v>7.2937225968677204</c:v>
                </c:pt>
                <c:pt idx="71">
                  <c:v>7.4067509529980704</c:v>
                </c:pt>
                <c:pt idx="72">
                  <c:v>7.4715140844011403</c:v>
                </c:pt>
                <c:pt idx="73">
                  <c:v>7.5262483268515004</c:v>
                </c:pt>
                <c:pt idx="74">
                  <c:v>7.5774496573766896</c:v>
                </c:pt>
                <c:pt idx="75">
                  <c:v>7.6744307081126903</c:v>
                </c:pt>
                <c:pt idx="76">
                  <c:v>7.9048456112096703</c:v>
                </c:pt>
                <c:pt idx="77">
                  <c:v>8.0544792617321495</c:v>
                </c:pt>
                <c:pt idx="78">
                  <c:v>8.1009731453970293</c:v>
                </c:pt>
                <c:pt idx="79">
                  <c:v>8.2491687048717193</c:v>
                </c:pt>
                <c:pt idx="80">
                  <c:v>8.3816156249226292</c:v>
                </c:pt>
                <c:pt idx="81">
                  <c:v>8.4670497708619905</c:v>
                </c:pt>
                <c:pt idx="82">
                  <c:v>8.6303388696027508</c:v>
                </c:pt>
                <c:pt idx="83">
                  <c:v>8.6310521797689397</c:v>
                </c:pt>
                <c:pt idx="84">
                  <c:v>8.6732112112786108</c:v>
                </c:pt>
                <c:pt idx="85">
                  <c:v>8.8783346509268402</c:v>
                </c:pt>
                <c:pt idx="86">
                  <c:v>8.9545283153180097</c:v>
                </c:pt>
                <c:pt idx="87">
                  <c:v>8.9787507559499709</c:v>
                </c:pt>
                <c:pt idx="88">
                  <c:v>9.0303404225219399</c:v>
                </c:pt>
                <c:pt idx="89">
                  <c:v>9.1478115447106294</c:v>
                </c:pt>
                <c:pt idx="90">
                  <c:v>9.1605585353818704</c:v>
                </c:pt>
                <c:pt idx="91">
                  <c:v>9.2281903170525101</c:v>
                </c:pt>
                <c:pt idx="92">
                  <c:v>9.2359314372492207</c:v>
                </c:pt>
                <c:pt idx="93">
                  <c:v>9.5372830611083295</c:v>
                </c:pt>
                <c:pt idx="94">
                  <c:v>9.5676489209230393</c:v>
                </c:pt>
                <c:pt idx="95">
                  <c:v>9.7052867901203399</c:v>
                </c:pt>
                <c:pt idx="96">
                  <c:v>9.7165747714313095</c:v>
                </c:pt>
                <c:pt idx="97">
                  <c:v>9.7412916892843597</c:v>
                </c:pt>
                <c:pt idx="98">
                  <c:v>9.8981405080692202</c:v>
                </c:pt>
                <c:pt idx="99">
                  <c:v>9.9298162452772498</c:v>
                </c:pt>
              </c:numCache>
            </c:numRef>
          </c:xVal>
          <c:yVal>
            <c:numRef>
              <c:f>'pivot table'!$BQ$4:$BQ$103</c:f>
              <c:numCache>
                <c:formatCode>General</c:formatCode>
                <c:ptCount val="100"/>
                <c:pt idx="0">
                  <c:v>242</c:v>
                </c:pt>
                <c:pt idx="1">
                  <c:v>602</c:v>
                </c:pt>
                <c:pt idx="2">
                  <c:v>163</c:v>
                </c:pt>
                <c:pt idx="3">
                  <c:v>627</c:v>
                </c:pt>
                <c:pt idx="4">
                  <c:v>336</c:v>
                </c:pt>
                <c:pt idx="5">
                  <c:v>913</c:v>
                </c:pt>
                <c:pt idx="6">
                  <c:v>223</c:v>
                </c:pt>
                <c:pt idx="7">
                  <c:v>375</c:v>
                </c:pt>
                <c:pt idx="8">
                  <c:v>963</c:v>
                </c:pt>
                <c:pt idx="9">
                  <c:v>83</c:v>
                </c:pt>
                <c:pt idx="10">
                  <c:v>93</c:v>
                </c:pt>
                <c:pt idx="11">
                  <c:v>562</c:v>
                </c:pt>
                <c:pt idx="12">
                  <c:v>963</c:v>
                </c:pt>
                <c:pt idx="13">
                  <c:v>704</c:v>
                </c:pt>
                <c:pt idx="14">
                  <c:v>142</c:v>
                </c:pt>
                <c:pt idx="15">
                  <c:v>426</c:v>
                </c:pt>
                <c:pt idx="16">
                  <c:v>469</c:v>
                </c:pt>
                <c:pt idx="17">
                  <c:v>246</c:v>
                </c:pt>
                <c:pt idx="18">
                  <c:v>106</c:v>
                </c:pt>
                <c:pt idx="19">
                  <c:v>99</c:v>
                </c:pt>
                <c:pt idx="20">
                  <c:v>168</c:v>
                </c:pt>
                <c:pt idx="21">
                  <c:v>872</c:v>
                </c:pt>
                <c:pt idx="22">
                  <c:v>391</c:v>
                </c:pt>
                <c:pt idx="23">
                  <c:v>802</c:v>
                </c:pt>
                <c:pt idx="24">
                  <c:v>150</c:v>
                </c:pt>
                <c:pt idx="25">
                  <c:v>126</c:v>
                </c:pt>
                <c:pt idx="26">
                  <c:v>598</c:v>
                </c:pt>
                <c:pt idx="27">
                  <c:v>737</c:v>
                </c:pt>
                <c:pt idx="28">
                  <c:v>65</c:v>
                </c:pt>
                <c:pt idx="29">
                  <c:v>871</c:v>
                </c:pt>
                <c:pt idx="30">
                  <c:v>774</c:v>
                </c:pt>
                <c:pt idx="31">
                  <c:v>859</c:v>
                </c:pt>
                <c:pt idx="32">
                  <c:v>280</c:v>
                </c:pt>
                <c:pt idx="33">
                  <c:v>622</c:v>
                </c:pt>
                <c:pt idx="34">
                  <c:v>620</c:v>
                </c:pt>
                <c:pt idx="35">
                  <c:v>380</c:v>
                </c:pt>
                <c:pt idx="36">
                  <c:v>147</c:v>
                </c:pt>
                <c:pt idx="37">
                  <c:v>276</c:v>
                </c:pt>
                <c:pt idx="38">
                  <c:v>960</c:v>
                </c:pt>
                <c:pt idx="39">
                  <c:v>134</c:v>
                </c:pt>
                <c:pt idx="40">
                  <c:v>336</c:v>
                </c:pt>
                <c:pt idx="41">
                  <c:v>187</c:v>
                </c:pt>
                <c:pt idx="42">
                  <c:v>154</c:v>
                </c:pt>
                <c:pt idx="43">
                  <c:v>616</c:v>
                </c:pt>
                <c:pt idx="44">
                  <c:v>896</c:v>
                </c:pt>
                <c:pt idx="45">
                  <c:v>663</c:v>
                </c:pt>
                <c:pt idx="46">
                  <c:v>701</c:v>
                </c:pt>
                <c:pt idx="47">
                  <c:v>24</c:v>
                </c:pt>
                <c:pt idx="48">
                  <c:v>904</c:v>
                </c:pt>
                <c:pt idx="49">
                  <c:v>449</c:v>
                </c:pt>
                <c:pt idx="50">
                  <c:v>324</c:v>
                </c:pt>
                <c:pt idx="51">
                  <c:v>176</c:v>
                </c:pt>
                <c:pt idx="52">
                  <c:v>556</c:v>
                </c:pt>
                <c:pt idx="53">
                  <c:v>601</c:v>
                </c:pt>
                <c:pt idx="54">
                  <c:v>633</c:v>
                </c:pt>
                <c:pt idx="55">
                  <c:v>32</c:v>
                </c:pt>
                <c:pt idx="56">
                  <c:v>198</c:v>
                </c:pt>
                <c:pt idx="57">
                  <c:v>353</c:v>
                </c:pt>
                <c:pt idx="58">
                  <c:v>79</c:v>
                </c:pt>
                <c:pt idx="59">
                  <c:v>457</c:v>
                </c:pt>
                <c:pt idx="60">
                  <c:v>781</c:v>
                </c:pt>
                <c:pt idx="61">
                  <c:v>478</c:v>
                </c:pt>
                <c:pt idx="62">
                  <c:v>359</c:v>
                </c:pt>
                <c:pt idx="63">
                  <c:v>987</c:v>
                </c:pt>
                <c:pt idx="64">
                  <c:v>114</c:v>
                </c:pt>
                <c:pt idx="65">
                  <c:v>241</c:v>
                </c:pt>
                <c:pt idx="66">
                  <c:v>29</c:v>
                </c:pt>
                <c:pt idx="67">
                  <c:v>980</c:v>
                </c:pt>
                <c:pt idx="68">
                  <c:v>933</c:v>
                </c:pt>
                <c:pt idx="69">
                  <c:v>270</c:v>
                </c:pt>
                <c:pt idx="70">
                  <c:v>484</c:v>
                </c:pt>
                <c:pt idx="71">
                  <c:v>352</c:v>
                </c:pt>
                <c:pt idx="72">
                  <c:v>916</c:v>
                </c:pt>
                <c:pt idx="73">
                  <c:v>155</c:v>
                </c:pt>
                <c:pt idx="74">
                  <c:v>919</c:v>
                </c:pt>
                <c:pt idx="75">
                  <c:v>320</c:v>
                </c:pt>
                <c:pt idx="76">
                  <c:v>62</c:v>
                </c:pt>
                <c:pt idx="77">
                  <c:v>8</c:v>
                </c:pt>
                <c:pt idx="78">
                  <c:v>253</c:v>
                </c:pt>
                <c:pt idx="79">
                  <c:v>25</c:v>
                </c:pt>
                <c:pt idx="80">
                  <c:v>618</c:v>
                </c:pt>
                <c:pt idx="81">
                  <c:v>946</c:v>
                </c:pt>
                <c:pt idx="82">
                  <c:v>672</c:v>
                </c:pt>
                <c:pt idx="83">
                  <c:v>820</c:v>
                </c:pt>
                <c:pt idx="84">
                  <c:v>996</c:v>
                </c:pt>
                <c:pt idx="85">
                  <c:v>320</c:v>
                </c:pt>
                <c:pt idx="86">
                  <c:v>327</c:v>
                </c:pt>
                <c:pt idx="87">
                  <c:v>910</c:v>
                </c:pt>
                <c:pt idx="88">
                  <c:v>117</c:v>
                </c:pt>
                <c:pt idx="89">
                  <c:v>513</c:v>
                </c:pt>
                <c:pt idx="90">
                  <c:v>227</c:v>
                </c:pt>
                <c:pt idx="91">
                  <c:v>637</c:v>
                </c:pt>
                <c:pt idx="92">
                  <c:v>705</c:v>
                </c:pt>
                <c:pt idx="93">
                  <c:v>249</c:v>
                </c:pt>
                <c:pt idx="94">
                  <c:v>884</c:v>
                </c:pt>
                <c:pt idx="95">
                  <c:v>511</c:v>
                </c:pt>
                <c:pt idx="96">
                  <c:v>736</c:v>
                </c:pt>
                <c:pt idx="97">
                  <c:v>209</c:v>
                </c:pt>
                <c:pt idx="98">
                  <c:v>394</c:v>
                </c:pt>
                <c:pt idx="99">
                  <c:v>134</c:v>
                </c:pt>
              </c:numCache>
            </c:numRef>
          </c:yVal>
          <c:smooth val="0"/>
          <c:extLst>
            <c:ext xmlns:c16="http://schemas.microsoft.com/office/drawing/2014/chart" uri="{C3380CC4-5D6E-409C-BE32-E72D297353CC}">
              <c16:uniqueId val="{0000000A-76C7-494B-BCB9-973E2EB657E4}"/>
            </c:ext>
          </c:extLst>
        </c:ser>
        <c:dLbls>
          <c:showLegendKey val="0"/>
          <c:showVal val="0"/>
          <c:showCatName val="0"/>
          <c:showSerName val="0"/>
          <c:showPercent val="0"/>
          <c:showBubbleSize val="0"/>
        </c:dLbls>
        <c:axId val="1985863472"/>
        <c:axId val="1985864432"/>
      </c:scatterChart>
      <c:valAx>
        <c:axId val="1985863472"/>
        <c:scaling>
          <c:orientation val="minMax"/>
        </c:scaling>
        <c:delete val="0"/>
        <c:axPos val="b"/>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64432"/>
        <c:crosses val="autoZero"/>
        <c:crossBetween val="midCat"/>
      </c:valAx>
      <c:valAx>
        <c:axId val="19858644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shipping</a:t>
                </a:r>
                <a:r>
                  <a:rPr lang="en-US" baseline="0"/>
                  <a:t> costs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63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table!product by revenue</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 table'!$J$3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89-4C8A-910D-9EFED9C753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89-4C8A-910D-9EFED9C753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89-4C8A-910D-9EFED9C753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table'!$I$4:$I$7</c:f>
              <c:strCache>
                <c:ptCount val="3"/>
                <c:pt idx="0">
                  <c:v>cosmetics</c:v>
                </c:pt>
                <c:pt idx="1">
                  <c:v>haircare</c:v>
                </c:pt>
                <c:pt idx="2">
                  <c:v>skincare</c:v>
                </c:pt>
              </c:strCache>
            </c:strRef>
          </c:cat>
          <c:val>
            <c:numRef>
              <c:f>'pivot table'!$J$4:$J$7</c:f>
              <c:numCache>
                <c:formatCode>0.00%</c:formatCode>
                <c:ptCount val="3"/>
                <c:pt idx="0">
                  <c:v>0.27963974807617792</c:v>
                </c:pt>
                <c:pt idx="1">
                  <c:v>0.30203243627126347</c:v>
                </c:pt>
                <c:pt idx="2">
                  <c:v>0.41832781565255844</c:v>
                </c:pt>
              </c:numCache>
            </c:numRef>
          </c:val>
          <c:extLst>
            <c:ext xmlns:c16="http://schemas.microsoft.com/office/drawing/2014/chart" uri="{C3380CC4-5D6E-409C-BE32-E72D297353CC}">
              <c16:uniqueId val="{00000000-7686-4E6D-8D36-BB258FD560F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 table'!$AK$22</c:f>
              <c:strCache>
                <c:ptCount val="1"/>
                <c:pt idx="0">
                  <c:v>skincare</c:v>
                </c:pt>
              </c:strCache>
            </c:strRef>
          </c:tx>
          <c:spPr>
            <a:solidFill>
              <a:schemeClr val="accent1"/>
            </a:solidFill>
            <a:ln>
              <a:noFill/>
            </a:ln>
            <a:effectLst/>
          </c:spPr>
          <c:invertIfNegative val="0"/>
          <c:cat>
            <c:strRef>
              <c:f>'pivot table'!$AL$21:$AN$21</c:f>
              <c:strCache>
                <c:ptCount val="3"/>
                <c:pt idx="0">
                  <c:v>quantities</c:v>
                </c:pt>
                <c:pt idx="1">
                  <c:v>Profit</c:v>
                </c:pt>
                <c:pt idx="2">
                  <c:v>Manufacturing costs</c:v>
                </c:pt>
              </c:strCache>
            </c:strRef>
          </c:cat>
          <c:val>
            <c:numRef>
              <c:f>'pivot table'!$AL$22:$AN$22</c:f>
              <c:numCache>
                <c:formatCode>_(* #,##0_);_(* \(#,##0\);_(* "-"??_);_(@_)</c:formatCode>
                <c:ptCount val="3"/>
                <c:pt idx="0" formatCode="General">
                  <c:v>2099</c:v>
                </c:pt>
                <c:pt idx="1">
                  <c:v>217242.73026034274</c:v>
                </c:pt>
                <c:pt idx="2">
                  <c:v>1959.7262949368351</c:v>
                </c:pt>
              </c:numCache>
            </c:numRef>
          </c:val>
          <c:extLst>
            <c:ext xmlns:c16="http://schemas.microsoft.com/office/drawing/2014/chart" uri="{C3380CC4-5D6E-409C-BE32-E72D297353CC}">
              <c16:uniqueId val="{00000000-B2CB-43DB-B452-85074AC606B3}"/>
            </c:ext>
          </c:extLst>
        </c:ser>
        <c:dLbls>
          <c:showLegendKey val="0"/>
          <c:showVal val="0"/>
          <c:showCatName val="0"/>
          <c:showSerName val="0"/>
          <c:showPercent val="0"/>
          <c:showBubbleSize val="0"/>
        </c:dLbls>
        <c:gapWidth val="182"/>
        <c:axId val="177265328"/>
        <c:axId val="177260528"/>
      </c:barChart>
      <c:catAx>
        <c:axId val="177265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60528"/>
        <c:crosses val="autoZero"/>
        <c:auto val="1"/>
        <c:lblAlgn val="ctr"/>
        <c:lblOffset val="100"/>
        <c:noMultiLvlLbl val="0"/>
      </c:catAx>
      <c:valAx>
        <c:axId val="177260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26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table!Distribution of Sold Products by product catogray</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FC1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40774046176754"/>
          <c:y val="7.3697716893841719E-2"/>
          <c:w val="0.75557570720987766"/>
          <c:h val="0.78079731135629493"/>
        </c:manualLayout>
      </c:layout>
      <c:barChart>
        <c:barDir val="bar"/>
        <c:grouping val="clustered"/>
        <c:varyColors val="0"/>
        <c:ser>
          <c:idx val="0"/>
          <c:order val="0"/>
          <c:tx>
            <c:strRef>
              <c:f>'pivot table'!$P$3</c:f>
              <c:strCache>
                <c:ptCount val="1"/>
                <c:pt idx="0">
                  <c:v>Total</c:v>
                </c:pt>
              </c:strCache>
            </c:strRef>
          </c:tx>
          <c:spPr>
            <a:solidFill>
              <a:srgbClr val="9FC1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table'!$O$4:$O$6</c:f>
              <c:strCache>
                <c:ptCount val="3"/>
                <c:pt idx="0">
                  <c:v>skincare</c:v>
                </c:pt>
                <c:pt idx="1">
                  <c:v>haircare</c:v>
                </c:pt>
                <c:pt idx="2">
                  <c:v>cosmetics</c:v>
                </c:pt>
              </c:strCache>
            </c:strRef>
          </c:cat>
          <c:val>
            <c:numRef>
              <c:f>'pivot table'!$P$4:$P$6</c:f>
              <c:numCache>
                <c:formatCode>0.000</c:formatCode>
                <c:ptCount val="3"/>
                <c:pt idx="0">
                  <c:v>0.44970606737673258</c:v>
                </c:pt>
                <c:pt idx="1">
                  <c:v>0.29525586238313201</c:v>
                </c:pt>
                <c:pt idx="2">
                  <c:v>0.25503807024013536</c:v>
                </c:pt>
              </c:numCache>
            </c:numRef>
          </c:val>
          <c:extLst>
            <c:ext xmlns:c16="http://schemas.microsoft.com/office/drawing/2014/chart" uri="{C3380CC4-5D6E-409C-BE32-E72D297353CC}">
              <c16:uniqueId val="{00000000-4306-4C07-8E2B-689094D9CE99}"/>
            </c:ext>
          </c:extLst>
        </c:ser>
        <c:dLbls>
          <c:dLblPos val="outEnd"/>
          <c:showLegendKey val="0"/>
          <c:showVal val="1"/>
          <c:showCatName val="0"/>
          <c:showSerName val="0"/>
          <c:showPercent val="0"/>
          <c:showBubbleSize val="0"/>
        </c:dLbls>
        <c:gapWidth val="182"/>
        <c:axId val="131756927"/>
        <c:axId val="131763167"/>
      </c:barChart>
      <c:catAx>
        <c:axId val="1317569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31763167"/>
        <c:crosses val="autoZero"/>
        <c:auto val="1"/>
        <c:lblAlgn val="ctr"/>
        <c:lblOffset val="100"/>
        <c:noMultiLvlLbl val="0"/>
      </c:catAx>
      <c:valAx>
        <c:axId val="131763167"/>
        <c:scaling>
          <c:orientation val="minMax"/>
        </c:scaling>
        <c:delete val="1"/>
        <c:axPos val="b"/>
        <c:numFmt formatCode="0.000" sourceLinked="1"/>
        <c:majorTickMark val="out"/>
        <c:minorTickMark val="none"/>
        <c:tickLblPos val="nextTo"/>
        <c:crossAx val="131756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table!Distribution of Sold Products by customer demographics</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FC1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46290688609837"/>
          <c:y val="5.9375759729209131E-2"/>
          <c:w val="0.76926417351605514"/>
          <c:h val="0.83671666074467488"/>
        </c:manualLayout>
      </c:layout>
      <c:barChart>
        <c:barDir val="bar"/>
        <c:grouping val="clustered"/>
        <c:varyColors val="0"/>
        <c:ser>
          <c:idx val="0"/>
          <c:order val="0"/>
          <c:tx>
            <c:strRef>
              <c:f>'pivot table'!$T$3</c:f>
              <c:strCache>
                <c:ptCount val="1"/>
                <c:pt idx="0">
                  <c:v>Total</c:v>
                </c:pt>
              </c:strCache>
            </c:strRef>
          </c:tx>
          <c:spPr>
            <a:solidFill>
              <a:srgbClr val="9FC1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table'!$S$4:$S$7</c:f>
              <c:strCache>
                <c:ptCount val="4"/>
                <c:pt idx="0">
                  <c:v>Unknown</c:v>
                </c:pt>
                <c:pt idx="1">
                  <c:v>Female</c:v>
                </c:pt>
                <c:pt idx="2">
                  <c:v>Non-binary</c:v>
                </c:pt>
                <c:pt idx="3">
                  <c:v>Male</c:v>
                </c:pt>
              </c:strCache>
            </c:strRef>
          </c:cat>
          <c:val>
            <c:numRef>
              <c:f>'pivot table'!$T$4:$T$7</c:f>
              <c:numCache>
                <c:formatCode>0.00</c:formatCode>
                <c:ptCount val="4"/>
                <c:pt idx="0">
                  <c:v>0.329963773617649</c:v>
                </c:pt>
                <c:pt idx="1">
                  <c:v>0.27768498232065775</c:v>
                </c:pt>
                <c:pt idx="2">
                  <c:v>0.22950606303824375</c:v>
                </c:pt>
                <c:pt idx="3">
                  <c:v>0.16284518102344955</c:v>
                </c:pt>
              </c:numCache>
            </c:numRef>
          </c:val>
          <c:extLst>
            <c:ext xmlns:c16="http://schemas.microsoft.com/office/drawing/2014/chart" uri="{C3380CC4-5D6E-409C-BE32-E72D297353CC}">
              <c16:uniqueId val="{00000000-429D-422E-9597-1E3B12A84DFE}"/>
            </c:ext>
          </c:extLst>
        </c:ser>
        <c:dLbls>
          <c:dLblPos val="outEnd"/>
          <c:showLegendKey val="0"/>
          <c:showVal val="1"/>
          <c:showCatName val="0"/>
          <c:showSerName val="0"/>
          <c:showPercent val="0"/>
          <c:showBubbleSize val="0"/>
        </c:dLbls>
        <c:gapWidth val="182"/>
        <c:axId val="131766047"/>
        <c:axId val="131761727"/>
      </c:barChart>
      <c:catAx>
        <c:axId val="13176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1761727"/>
        <c:crosses val="autoZero"/>
        <c:auto val="1"/>
        <c:lblAlgn val="ctr"/>
        <c:lblOffset val="100"/>
        <c:noMultiLvlLbl val="0"/>
      </c:catAx>
      <c:valAx>
        <c:axId val="131761727"/>
        <c:scaling>
          <c:orientation val="minMax"/>
        </c:scaling>
        <c:delete val="1"/>
        <c:axPos val="b"/>
        <c:numFmt formatCode="0.00" sourceLinked="1"/>
        <c:majorTickMark val="none"/>
        <c:minorTickMark val="none"/>
        <c:tickLblPos val="nextTo"/>
        <c:crossAx val="13176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table!product by revenue</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FC131"/>
          </a:solidFill>
          <a:ln w="19050">
            <a:solidFill>
              <a:schemeClr val="lt1"/>
            </a:solidFill>
          </a:ln>
          <a:effectLst/>
        </c:spPr>
      </c:pivotFmt>
      <c:pivotFmt>
        <c:idx val="7"/>
        <c:spPr>
          <a:solidFill>
            <a:srgbClr val="DBF227"/>
          </a:solidFill>
          <a:ln w="19050">
            <a:solidFill>
              <a:schemeClr val="lt1"/>
            </a:solidFill>
          </a:ln>
          <a:effectLst/>
        </c:spPr>
      </c:pivotFmt>
      <c:pivotFmt>
        <c:idx val="8"/>
        <c:spPr>
          <a:solidFill>
            <a:srgbClr val="D6D58E"/>
          </a:solidFill>
          <a:ln w="19050">
            <a:solidFill>
              <a:schemeClr val="lt1"/>
            </a:solidFill>
          </a:ln>
          <a:effectLst/>
        </c:spPr>
      </c:pivotFmt>
    </c:pivotFmts>
    <c:plotArea>
      <c:layout/>
      <c:pieChart>
        <c:varyColors val="1"/>
        <c:ser>
          <c:idx val="0"/>
          <c:order val="0"/>
          <c:tx>
            <c:strRef>
              <c:f>'pivot table'!$J$3</c:f>
              <c:strCache>
                <c:ptCount val="1"/>
                <c:pt idx="0">
                  <c:v>Total</c:v>
                </c:pt>
              </c:strCache>
            </c:strRef>
          </c:tx>
          <c:dPt>
            <c:idx val="0"/>
            <c:bubble3D val="0"/>
            <c:spPr>
              <a:solidFill>
                <a:srgbClr val="9FC131"/>
              </a:solidFill>
              <a:ln w="19050">
                <a:solidFill>
                  <a:schemeClr val="lt1"/>
                </a:solidFill>
              </a:ln>
              <a:effectLst/>
            </c:spPr>
            <c:extLst>
              <c:ext xmlns:c16="http://schemas.microsoft.com/office/drawing/2014/chart" uri="{C3380CC4-5D6E-409C-BE32-E72D297353CC}">
                <c16:uniqueId val="{00000001-6DE5-41CA-9135-48CAEFBB2388}"/>
              </c:ext>
            </c:extLst>
          </c:dPt>
          <c:dPt>
            <c:idx val="1"/>
            <c:bubble3D val="0"/>
            <c:spPr>
              <a:solidFill>
                <a:srgbClr val="DBF227"/>
              </a:solidFill>
              <a:ln w="19050">
                <a:solidFill>
                  <a:schemeClr val="lt1"/>
                </a:solidFill>
              </a:ln>
              <a:effectLst/>
            </c:spPr>
            <c:extLst>
              <c:ext xmlns:c16="http://schemas.microsoft.com/office/drawing/2014/chart" uri="{C3380CC4-5D6E-409C-BE32-E72D297353CC}">
                <c16:uniqueId val="{00000003-6DE5-41CA-9135-48CAEFBB2388}"/>
              </c:ext>
            </c:extLst>
          </c:dPt>
          <c:dPt>
            <c:idx val="2"/>
            <c:bubble3D val="0"/>
            <c:spPr>
              <a:solidFill>
                <a:srgbClr val="D6D58E"/>
              </a:solidFill>
              <a:ln w="19050">
                <a:solidFill>
                  <a:schemeClr val="lt1"/>
                </a:solidFill>
              </a:ln>
              <a:effectLst/>
            </c:spPr>
            <c:extLst>
              <c:ext xmlns:c16="http://schemas.microsoft.com/office/drawing/2014/chart" uri="{C3380CC4-5D6E-409C-BE32-E72D297353CC}">
                <c16:uniqueId val="{00000005-6DE5-41CA-9135-48CAEFBB23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table'!$I$4:$I$7</c:f>
              <c:strCache>
                <c:ptCount val="3"/>
                <c:pt idx="0">
                  <c:v>cosmetics</c:v>
                </c:pt>
                <c:pt idx="1">
                  <c:v>haircare</c:v>
                </c:pt>
                <c:pt idx="2">
                  <c:v>skincare</c:v>
                </c:pt>
              </c:strCache>
            </c:strRef>
          </c:cat>
          <c:val>
            <c:numRef>
              <c:f>'pivot table'!$J$4:$J$7</c:f>
              <c:numCache>
                <c:formatCode>0.00%</c:formatCode>
                <c:ptCount val="3"/>
                <c:pt idx="0">
                  <c:v>0.27963974807617792</c:v>
                </c:pt>
                <c:pt idx="1">
                  <c:v>0.30203243627126347</c:v>
                </c:pt>
                <c:pt idx="2">
                  <c:v>0.41832781565255844</c:v>
                </c:pt>
              </c:numCache>
            </c:numRef>
          </c:val>
          <c:extLst>
            <c:ext xmlns:c16="http://schemas.microsoft.com/office/drawing/2014/chart" uri="{C3380CC4-5D6E-409C-BE32-E72D297353CC}">
              <c16:uniqueId val="{00000006-6DE5-41CA-9135-48CAEFBB238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project.xlsx]pivot table! Distribution of Sold Products by supplier name</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FC13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048042998584624E-2"/>
          <c:y val="8.5775698798971373E-2"/>
          <c:w val="0.88254922822568205"/>
          <c:h val="0.67760269304175602"/>
        </c:manualLayout>
      </c:layout>
      <c:barChart>
        <c:barDir val="col"/>
        <c:grouping val="clustered"/>
        <c:varyColors val="0"/>
        <c:ser>
          <c:idx val="0"/>
          <c:order val="0"/>
          <c:tx>
            <c:strRef>
              <c:f>'pivot table'!$X$3</c:f>
              <c:strCache>
                <c:ptCount val="1"/>
                <c:pt idx="0">
                  <c:v>Total</c:v>
                </c:pt>
              </c:strCache>
            </c:strRef>
          </c:tx>
          <c:spPr>
            <a:solidFill>
              <a:srgbClr val="9FC1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table'!$W$4:$W$8</c:f>
              <c:strCache>
                <c:ptCount val="5"/>
                <c:pt idx="0">
                  <c:v>Supplier 1</c:v>
                </c:pt>
                <c:pt idx="1">
                  <c:v>Supplier 2</c:v>
                </c:pt>
                <c:pt idx="2">
                  <c:v>Supplier 5</c:v>
                </c:pt>
                <c:pt idx="3">
                  <c:v>Supplier 3</c:v>
                </c:pt>
                <c:pt idx="4">
                  <c:v>Supplier 4</c:v>
                </c:pt>
              </c:strCache>
            </c:strRef>
          </c:cat>
          <c:val>
            <c:numRef>
              <c:f>'pivot table'!$X$4:$X$8</c:f>
              <c:numCache>
                <c:formatCode>0.00</c:formatCode>
                <c:ptCount val="5"/>
                <c:pt idx="0">
                  <c:v>0.24035228529903033</c:v>
                </c:pt>
                <c:pt idx="1">
                  <c:v>0.24009197596477147</c:v>
                </c:pt>
                <c:pt idx="2">
                  <c:v>0.18789995444586649</c:v>
                </c:pt>
                <c:pt idx="3">
                  <c:v>0.17534002906787569</c:v>
                </c:pt>
                <c:pt idx="4">
                  <c:v>0.15631575522245605</c:v>
                </c:pt>
              </c:numCache>
            </c:numRef>
          </c:val>
          <c:extLst>
            <c:ext xmlns:c16="http://schemas.microsoft.com/office/drawing/2014/chart" uri="{C3380CC4-5D6E-409C-BE32-E72D297353CC}">
              <c16:uniqueId val="{00000000-E3A7-4444-B95D-E89253E2423C}"/>
            </c:ext>
          </c:extLst>
        </c:ser>
        <c:dLbls>
          <c:dLblPos val="outEnd"/>
          <c:showLegendKey val="0"/>
          <c:showVal val="1"/>
          <c:showCatName val="0"/>
          <c:showSerName val="0"/>
          <c:showPercent val="0"/>
          <c:showBubbleSize val="0"/>
        </c:dLbls>
        <c:gapWidth val="219"/>
        <c:overlap val="-27"/>
        <c:axId val="118544159"/>
        <c:axId val="28721823"/>
      </c:barChart>
      <c:catAx>
        <c:axId val="11854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8721823"/>
        <c:crosses val="autoZero"/>
        <c:auto val="1"/>
        <c:lblAlgn val="ctr"/>
        <c:lblOffset val="100"/>
        <c:noMultiLvlLbl val="0"/>
      </c:catAx>
      <c:valAx>
        <c:axId val="28721823"/>
        <c:scaling>
          <c:orientation val="minMax"/>
        </c:scaling>
        <c:delete val="1"/>
        <c:axPos val="l"/>
        <c:numFmt formatCode="0.00" sourceLinked="1"/>
        <c:majorTickMark val="none"/>
        <c:minorTickMark val="none"/>
        <c:tickLblPos val="nextTo"/>
        <c:crossAx val="11854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4961722204029"/>
          <c:y val="3.61581646047169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42100129063841207"/>
          <c:y val="0.22351791728788853"/>
          <c:w val="0.46617828944950962"/>
          <c:h val="0.71019205601578428"/>
        </c:manualLayout>
      </c:layout>
      <c:barChart>
        <c:barDir val="bar"/>
        <c:grouping val="clustered"/>
        <c:varyColors val="0"/>
        <c:ser>
          <c:idx val="0"/>
          <c:order val="0"/>
          <c:tx>
            <c:strRef>
              <c:f>'pivot table'!$AK$22</c:f>
              <c:strCache>
                <c:ptCount val="1"/>
                <c:pt idx="0">
                  <c:v>skincare</c:v>
                </c:pt>
              </c:strCache>
            </c:strRef>
          </c:tx>
          <c:spPr>
            <a:solidFill>
              <a:srgbClr val="9FC13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table'!$AL$21:$AN$21</c:f>
              <c:strCache>
                <c:ptCount val="3"/>
                <c:pt idx="0">
                  <c:v>quantities</c:v>
                </c:pt>
                <c:pt idx="1">
                  <c:v>Profit</c:v>
                </c:pt>
                <c:pt idx="2">
                  <c:v>Manufacturing costs</c:v>
                </c:pt>
              </c:strCache>
            </c:strRef>
          </c:cat>
          <c:val>
            <c:numRef>
              <c:f>'pivot table'!$AL$22:$AN$22</c:f>
              <c:numCache>
                <c:formatCode>_(* #,##0_);_(* \(#,##0\);_(* "-"??_);_(@_)</c:formatCode>
                <c:ptCount val="3"/>
                <c:pt idx="0" formatCode="General">
                  <c:v>2099</c:v>
                </c:pt>
                <c:pt idx="1">
                  <c:v>217242.73026034274</c:v>
                </c:pt>
                <c:pt idx="2">
                  <c:v>1959.7262949368351</c:v>
                </c:pt>
              </c:numCache>
            </c:numRef>
          </c:val>
          <c:extLst>
            <c:ext xmlns:c16="http://schemas.microsoft.com/office/drawing/2014/chart" uri="{C3380CC4-5D6E-409C-BE32-E72D297353CC}">
              <c16:uniqueId val="{00000000-06B1-4231-A4B5-E1BFBB080F15}"/>
            </c:ext>
          </c:extLst>
        </c:ser>
        <c:dLbls>
          <c:dLblPos val="outEnd"/>
          <c:showLegendKey val="0"/>
          <c:showVal val="1"/>
          <c:showCatName val="0"/>
          <c:showSerName val="0"/>
          <c:showPercent val="0"/>
          <c:showBubbleSize val="0"/>
        </c:dLbls>
        <c:gapWidth val="182"/>
        <c:axId val="177265328"/>
        <c:axId val="177260528"/>
      </c:barChart>
      <c:catAx>
        <c:axId val="177265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7260528"/>
        <c:crosses val="autoZero"/>
        <c:auto val="1"/>
        <c:lblAlgn val="ctr"/>
        <c:lblOffset val="100"/>
        <c:noMultiLvlLbl val="0"/>
      </c:catAx>
      <c:valAx>
        <c:axId val="177260528"/>
        <c:scaling>
          <c:orientation val="minMax"/>
        </c:scaling>
        <c:delete val="1"/>
        <c:axPos val="b"/>
        <c:numFmt formatCode="General" sourceLinked="1"/>
        <c:majorTickMark val="none"/>
        <c:minorTickMark val="none"/>
        <c:tickLblPos val="nextTo"/>
        <c:crossAx val="17726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4D86AF5E-286D-475B-92B1-46A41DA079AF}">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D86AF5E-286D-475B-92B1-46A41DA079AF}">
          <cx:spPr>
            <a:solidFill>
              <a:srgbClr val="9FC131"/>
            </a:soli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Narrow" panose="0211000402020202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pivot table'!$AN$19" max="3" min="1" page="0"/>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14</xdr:col>
      <xdr:colOff>38100</xdr:colOff>
      <xdr:row>7</xdr:row>
      <xdr:rowOff>171450</xdr:rowOff>
    </xdr:from>
    <xdr:to>
      <xdr:col>15</xdr:col>
      <xdr:colOff>1981200</xdr:colOff>
      <xdr:row>19</xdr:row>
      <xdr:rowOff>38100</xdr:rowOff>
    </xdr:to>
    <xdr:graphicFrame macro="">
      <xdr:nvGraphicFramePr>
        <xdr:cNvPr id="9" name="Chart 8">
          <a:extLst>
            <a:ext uri="{FF2B5EF4-FFF2-40B4-BE49-F238E27FC236}">
              <a16:creationId xmlns:a16="http://schemas.microsoft.com/office/drawing/2014/main" id="{013F6F5A-D0FF-62B3-C1B4-9FB851FE7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85725</xdr:colOff>
      <xdr:row>8</xdr:row>
      <xdr:rowOff>142875</xdr:rowOff>
    </xdr:from>
    <xdr:to>
      <xdr:col>24</xdr:col>
      <xdr:colOff>19050</xdr:colOff>
      <xdr:row>20</xdr:row>
      <xdr:rowOff>66675</xdr:rowOff>
    </xdr:to>
    <xdr:graphicFrame macro="">
      <xdr:nvGraphicFramePr>
        <xdr:cNvPr id="11" name="Chart 10">
          <a:extLst>
            <a:ext uri="{FF2B5EF4-FFF2-40B4-BE49-F238E27FC236}">
              <a16:creationId xmlns:a16="http://schemas.microsoft.com/office/drawing/2014/main" id="{D172C9CA-3B34-6924-9A4F-4123194E36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114300</xdr:colOff>
      <xdr:row>9</xdr:row>
      <xdr:rowOff>104774</xdr:rowOff>
    </xdr:from>
    <xdr:to>
      <xdr:col>19</xdr:col>
      <xdr:colOff>2257426</xdr:colOff>
      <xdr:row>22</xdr:row>
      <xdr:rowOff>123825</xdr:rowOff>
    </xdr:to>
    <xdr:graphicFrame macro="">
      <xdr:nvGraphicFramePr>
        <xdr:cNvPr id="12" name="Chart 11">
          <a:extLst>
            <a:ext uri="{FF2B5EF4-FFF2-40B4-BE49-F238E27FC236}">
              <a16:creationId xmlns:a16="http://schemas.microsoft.com/office/drawing/2014/main" id="{9A1F6AE2-B65A-2014-B638-D7AA84651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171450</xdr:colOff>
      <xdr:row>7</xdr:row>
      <xdr:rowOff>66674</xdr:rowOff>
    </xdr:from>
    <xdr:to>
      <xdr:col>28</xdr:col>
      <xdr:colOff>647700</xdr:colOff>
      <xdr:row>18</xdr:row>
      <xdr:rowOff>38099</xdr:rowOff>
    </xdr:to>
    <xdr:graphicFrame macro="">
      <xdr:nvGraphicFramePr>
        <xdr:cNvPr id="14" name="Chart 13">
          <a:extLst>
            <a:ext uri="{FF2B5EF4-FFF2-40B4-BE49-F238E27FC236}">
              <a16:creationId xmlns:a16="http://schemas.microsoft.com/office/drawing/2014/main" id="{AA470BA2-202E-76F8-56C2-CDC1D25821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85726</xdr:colOff>
      <xdr:row>14</xdr:row>
      <xdr:rowOff>142875</xdr:rowOff>
    </xdr:from>
    <xdr:to>
      <xdr:col>33</xdr:col>
      <xdr:colOff>257176</xdr:colOff>
      <xdr:row>26</xdr:row>
      <xdr:rowOff>104774</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650EBD75-F60D-7AB9-69E4-A600C87A77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2556451" y="2981325"/>
              <a:ext cx="3381375" cy="22478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71</xdr:col>
      <xdr:colOff>1104842</xdr:colOff>
      <xdr:row>3</xdr:row>
      <xdr:rowOff>35179</xdr:rowOff>
    </xdr:from>
    <xdr:to>
      <xdr:col>73</xdr:col>
      <xdr:colOff>34858</xdr:colOff>
      <xdr:row>17</xdr:row>
      <xdr:rowOff>40482</xdr:rowOff>
    </xdr:to>
    <mc:AlternateContent xmlns:mc="http://schemas.openxmlformats.org/markup-compatibility/2006" xmlns:a14="http://schemas.microsoft.com/office/drawing/2010/main">
      <mc:Choice Requires="a14">
        <xdr:graphicFrame macro="">
          <xdr:nvGraphicFramePr>
            <xdr:cNvPr id="16" name="Product type">
              <a:extLst>
                <a:ext uri="{FF2B5EF4-FFF2-40B4-BE49-F238E27FC236}">
                  <a16:creationId xmlns:a16="http://schemas.microsoft.com/office/drawing/2014/main" id="{D1B3D1AF-B69A-1D90-4DDC-E1B93B433EA6}"/>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62845203" y="792589"/>
              <a:ext cx="1798992" cy="2736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70</xdr:col>
      <xdr:colOff>154755</xdr:colOff>
      <xdr:row>2</xdr:row>
      <xdr:rowOff>57838</xdr:rowOff>
    </xdr:from>
    <xdr:to>
      <xdr:col>71</xdr:col>
      <xdr:colOff>519258</xdr:colOff>
      <xdr:row>16</xdr:row>
      <xdr:rowOff>63141</xdr:rowOff>
    </xdr:to>
    <mc:AlternateContent xmlns:mc="http://schemas.openxmlformats.org/markup-compatibility/2006" xmlns:a14="http://schemas.microsoft.com/office/drawing/2010/main">
      <mc:Choice Requires="a14">
        <xdr:graphicFrame macro="">
          <xdr:nvGraphicFramePr>
            <xdr:cNvPr id="17" name="Location">
              <a:extLst>
                <a:ext uri="{FF2B5EF4-FFF2-40B4-BE49-F238E27FC236}">
                  <a16:creationId xmlns:a16="http://schemas.microsoft.com/office/drawing/2014/main" id="{9DE643F5-F949-C169-B46C-7DBB6970F62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0460628" y="620157"/>
              <a:ext cx="1798991" cy="2736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57</xdr:col>
      <xdr:colOff>355194</xdr:colOff>
      <xdr:row>103</xdr:row>
      <xdr:rowOff>132907</xdr:rowOff>
    </xdr:from>
    <xdr:to>
      <xdr:col>65</xdr:col>
      <xdr:colOff>214128</xdr:colOff>
      <xdr:row>111</xdr:row>
      <xdr:rowOff>164180</xdr:rowOff>
    </xdr:to>
    <xdr:graphicFrame macro="">
      <xdr:nvGraphicFramePr>
        <xdr:cNvPr id="2" name="Chart 1">
          <a:extLst>
            <a:ext uri="{FF2B5EF4-FFF2-40B4-BE49-F238E27FC236}">
              <a16:creationId xmlns:a16="http://schemas.microsoft.com/office/drawing/2014/main" id="{37817250-8E15-FDB8-A67C-CDA6541BC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238699</xdr:colOff>
      <xdr:row>21</xdr:row>
      <xdr:rowOff>137711</xdr:rowOff>
    </xdr:from>
    <xdr:to>
      <xdr:col>10</xdr:col>
      <xdr:colOff>275422</xdr:colOff>
      <xdr:row>31</xdr:row>
      <xdr:rowOff>160891</xdr:rowOff>
    </xdr:to>
    <xdr:graphicFrame macro="">
      <xdr:nvGraphicFramePr>
        <xdr:cNvPr id="3" name="Chart 2">
          <a:extLst>
            <a:ext uri="{FF2B5EF4-FFF2-40B4-BE49-F238E27FC236}">
              <a16:creationId xmlns:a16="http://schemas.microsoft.com/office/drawing/2014/main" id="{20FB6997-32E9-7F51-0BEF-FE968E3C2C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36</xdr:col>
      <xdr:colOff>232960</xdr:colOff>
      <xdr:row>25</xdr:row>
      <xdr:rowOff>22950</xdr:rowOff>
    </xdr:from>
    <xdr:to>
      <xdr:col>38</xdr:col>
      <xdr:colOff>631175</xdr:colOff>
      <xdr:row>37</xdr:row>
      <xdr:rowOff>183843</xdr:rowOff>
    </xdr:to>
    <xdr:graphicFrame macro="">
      <xdr:nvGraphicFramePr>
        <xdr:cNvPr id="4" name="Chart 3">
          <a:extLst>
            <a:ext uri="{FF2B5EF4-FFF2-40B4-BE49-F238E27FC236}">
              <a16:creationId xmlns:a16="http://schemas.microsoft.com/office/drawing/2014/main" id="{0C55386C-2045-9596-59EA-880F4A7B4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145381</xdr:colOff>
      <xdr:row>1</xdr:row>
      <xdr:rowOff>47625</xdr:rowOff>
    </xdr:from>
    <xdr:to>
      <xdr:col>6</xdr:col>
      <xdr:colOff>497556</xdr:colOff>
      <xdr:row>6</xdr:row>
      <xdr:rowOff>114300</xdr:rowOff>
    </xdr:to>
    <xdr:sp macro="" textlink="">
      <xdr:nvSpPr>
        <xdr:cNvPr id="2" name="Rectangle: Rounded Corners 1">
          <a:extLst>
            <a:ext uri="{FF2B5EF4-FFF2-40B4-BE49-F238E27FC236}">
              <a16:creationId xmlns:a16="http://schemas.microsoft.com/office/drawing/2014/main" id="{0EA16926-5622-7F4D-9A89-6846E29CC086}"/>
            </a:ext>
          </a:extLst>
        </xdr:cNvPr>
        <xdr:cNvSpPr/>
      </xdr:nvSpPr>
      <xdr:spPr>
        <a:xfrm>
          <a:off x="759493" y="235618"/>
          <a:ext cx="3422734" cy="1006643"/>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180975</xdr:colOff>
      <xdr:row>1</xdr:row>
      <xdr:rowOff>57150</xdr:rowOff>
    </xdr:from>
    <xdr:to>
      <xdr:col>10</xdr:col>
      <xdr:colOff>361950</xdr:colOff>
      <xdr:row>6</xdr:row>
      <xdr:rowOff>123825</xdr:rowOff>
    </xdr:to>
    <xdr:sp macro="" textlink="">
      <xdr:nvSpPr>
        <xdr:cNvPr id="3" name="Rectangle: Rounded Corners 2">
          <a:extLst>
            <a:ext uri="{FF2B5EF4-FFF2-40B4-BE49-F238E27FC236}">
              <a16:creationId xmlns:a16="http://schemas.microsoft.com/office/drawing/2014/main" id="{EE5298F9-CE31-4E5F-81F0-A4300D7D91DB}"/>
            </a:ext>
          </a:extLst>
        </xdr:cNvPr>
        <xdr:cNvSpPr/>
      </xdr:nvSpPr>
      <xdr:spPr>
        <a:xfrm>
          <a:off x="3824288" y="247650"/>
          <a:ext cx="2002631" cy="101917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552450</xdr:colOff>
      <xdr:row>1</xdr:row>
      <xdr:rowOff>33336</xdr:rowOff>
    </xdr:from>
    <xdr:to>
      <xdr:col>14</xdr:col>
      <xdr:colOff>126206</xdr:colOff>
      <xdr:row>6</xdr:row>
      <xdr:rowOff>100011</xdr:rowOff>
    </xdr:to>
    <xdr:sp macro="" textlink="">
      <xdr:nvSpPr>
        <xdr:cNvPr id="4" name="Rectangle: Rounded Corners 3">
          <a:extLst>
            <a:ext uri="{FF2B5EF4-FFF2-40B4-BE49-F238E27FC236}">
              <a16:creationId xmlns:a16="http://schemas.microsoft.com/office/drawing/2014/main" id="{4F3D5952-582E-4E76-B817-5FE849EA3E4B}"/>
            </a:ext>
          </a:extLst>
        </xdr:cNvPr>
        <xdr:cNvSpPr/>
      </xdr:nvSpPr>
      <xdr:spPr>
        <a:xfrm>
          <a:off x="6624638" y="223836"/>
          <a:ext cx="2002631" cy="101917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350042</xdr:colOff>
      <xdr:row>0</xdr:row>
      <xdr:rowOff>185738</xdr:rowOff>
    </xdr:from>
    <xdr:to>
      <xdr:col>17</xdr:col>
      <xdr:colOff>531018</xdr:colOff>
      <xdr:row>6</xdr:row>
      <xdr:rowOff>61913</xdr:rowOff>
    </xdr:to>
    <xdr:sp macro="" textlink="">
      <xdr:nvSpPr>
        <xdr:cNvPr id="5" name="Rectangle: Rounded Corners 4">
          <a:extLst>
            <a:ext uri="{FF2B5EF4-FFF2-40B4-BE49-F238E27FC236}">
              <a16:creationId xmlns:a16="http://schemas.microsoft.com/office/drawing/2014/main" id="{4CEB1ABD-04DB-4991-A531-07226CA2381B}"/>
            </a:ext>
          </a:extLst>
        </xdr:cNvPr>
        <xdr:cNvSpPr/>
      </xdr:nvSpPr>
      <xdr:spPr>
        <a:xfrm>
          <a:off x="8851105" y="185738"/>
          <a:ext cx="2002632" cy="101917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69056</xdr:colOff>
      <xdr:row>1</xdr:row>
      <xdr:rowOff>14287</xdr:rowOff>
    </xdr:from>
    <xdr:to>
      <xdr:col>21</xdr:col>
      <xdr:colOff>250032</xdr:colOff>
      <xdr:row>6</xdr:row>
      <xdr:rowOff>80962</xdr:rowOff>
    </xdr:to>
    <xdr:sp macro="" textlink="">
      <xdr:nvSpPr>
        <xdr:cNvPr id="6" name="Rectangle: Rounded Corners 5">
          <a:extLst>
            <a:ext uri="{FF2B5EF4-FFF2-40B4-BE49-F238E27FC236}">
              <a16:creationId xmlns:a16="http://schemas.microsoft.com/office/drawing/2014/main" id="{CBCCC437-3699-4303-8BAB-25D8EFDE8629}"/>
            </a:ext>
          </a:extLst>
        </xdr:cNvPr>
        <xdr:cNvSpPr/>
      </xdr:nvSpPr>
      <xdr:spPr>
        <a:xfrm>
          <a:off x="10998994" y="204787"/>
          <a:ext cx="2002632" cy="101917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72440</xdr:colOff>
      <xdr:row>7</xdr:row>
      <xdr:rowOff>61913</xdr:rowOff>
    </xdr:from>
    <xdr:to>
      <xdr:col>4</xdr:col>
      <xdr:colOff>251034</xdr:colOff>
      <xdr:row>12</xdr:row>
      <xdr:rowOff>128588</xdr:rowOff>
    </xdr:to>
    <xdr:sp macro="" textlink="">
      <xdr:nvSpPr>
        <xdr:cNvPr id="7" name="Rectangle: Rounded Corners 6">
          <a:extLst>
            <a:ext uri="{FF2B5EF4-FFF2-40B4-BE49-F238E27FC236}">
              <a16:creationId xmlns:a16="http://schemas.microsoft.com/office/drawing/2014/main" id="{67A6F35E-08FB-49FA-83DD-45F232BDB501}"/>
            </a:ext>
          </a:extLst>
        </xdr:cNvPr>
        <xdr:cNvSpPr/>
      </xdr:nvSpPr>
      <xdr:spPr>
        <a:xfrm>
          <a:off x="686552" y="1377867"/>
          <a:ext cx="2020929" cy="1006642"/>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27196</xdr:colOff>
      <xdr:row>13</xdr:row>
      <xdr:rowOff>41672</xdr:rowOff>
    </xdr:from>
    <xdr:to>
      <xdr:col>4</xdr:col>
      <xdr:colOff>296278</xdr:colOff>
      <xdr:row>18</xdr:row>
      <xdr:rowOff>108347</xdr:rowOff>
    </xdr:to>
    <xdr:sp macro="" textlink="">
      <xdr:nvSpPr>
        <xdr:cNvPr id="8" name="Rectangle: Rounded Corners 7">
          <a:extLst>
            <a:ext uri="{FF2B5EF4-FFF2-40B4-BE49-F238E27FC236}">
              <a16:creationId xmlns:a16="http://schemas.microsoft.com/office/drawing/2014/main" id="{160A7B6D-214E-4A0E-877A-F9E969B0F923}"/>
            </a:ext>
          </a:extLst>
        </xdr:cNvPr>
        <xdr:cNvSpPr/>
      </xdr:nvSpPr>
      <xdr:spPr>
        <a:xfrm>
          <a:off x="641308" y="2485586"/>
          <a:ext cx="2111417" cy="1006643"/>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560785</xdr:colOff>
      <xdr:row>19</xdr:row>
      <xdr:rowOff>21431</xdr:rowOff>
    </xdr:from>
    <xdr:to>
      <xdr:col>4</xdr:col>
      <xdr:colOff>401241</xdr:colOff>
      <xdr:row>24</xdr:row>
      <xdr:rowOff>88106</xdr:rowOff>
    </xdr:to>
    <xdr:sp macro="" textlink="">
      <xdr:nvSpPr>
        <xdr:cNvPr id="9" name="Rectangle: Rounded Corners 8">
          <a:extLst>
            <a:ext uri="{FF2B5EF4-FFF2-40B4-BE49-F238E27FC236}">
              <a16:creationId xmlns:a16="http://schemas.microsoft.com/office/drawing/2014/main" id="{90765967-C346-4DD2-A83E-A697A5534E5E}"/>
            </a:ext>
          </a:extLst>
        </xdr:cNvPr>
        <xdr:cNvSpPr/>
      </xdr:nvSpPr>
      <xdr:spPr>
        <a:xfrm>
          <a:off x="560785" y="3640931"/>
          <a:ext cx="2269331" cy="101917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156661</xdr:colOff>
      <xdr:row>2</xdr:row>
      <xdr:rowOff>69557</xdr:rowOff>
    </xdr:from>
    <xdr:to>
      <xdr:col>6</xdr:col>
      <xdr:colOff>109036</xdr:colOff>
      <xdr:row>5</xdr:row>
      <xdr:rowOff>31457</xdr:rowOff>
    </xdr:to>
    <xdr:sp macro="" textlink="">
      <xdr:nvSpPr>
        <xdr:cNvPr id="10" name="TextBox 9">
          <a:extLst>
            <a:ext uri="{FF2B5EF4-FFF2-40B4-BE49-F238E27FC236}">
              <a16:creationId xmlns:a16="http://schemas.microsoft.com/office/drawing/2014/main" id="{DDA11A45-4006-178D-FC04-EFBD9B524F98}"/>
            </a:ext>
          </a:extLst>
        </xdr:cNvPr>
        <xdr:cNvSpPr txBox="1"/>
      </xdr:nvSpPr>
      <xdr:spPr>
        <a:xfrm>
          <a:off x="770773" y="445544"/>
          <a:ext cx="3022934" cy="525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rPr>
            <a:t>Supply</a:t>
          </a:r>
          <a:r>
            <a:rPr lang="en-US" sz="2800" b="1" baseline="0">
              <a:solidFill>
                <a:schemeClr val="bg1"/>
              </a:solidFill>
            </a:rPr>
            <a:t> Chain</a:t>
          </a:r>
          <a:endParaRPr lang="en-US" sz="2800" b="1">
            <a:solidFill>
              <a:schemeClr val="bg1"/>
            </a:solidFill>
          </a:endParaRPr>
        </a:p>
      </xdr:txBody>
    </xdr:sp>
    <xdr:clientData/>
  </xdr:twoCellAnchor>
  <xdr:twoCellAnchor>
    <xdr:from>
      <xdr:col>7</xdr:col>
      <xdr:colOff>435768</xdr:colOff>
      <xdr:row>3</xdr:row>
      <xdr:rowOff>169069</xdr:rowOff>
    </xdr:from>
    <xdr:to>
      <xdr:col>10</xdr:col>
      <xdr:colOff>102393</xdr:colOff>
      <xdr:row>6</xdr:row>
      <xdr:rowOff>140494</xdr:rowOff>
    </xdr:to>
    <xdr:sp macro="" textlink="'pivot table'!$A$4">
      <xdr:nvSpPr>
        <xdr:cNvPr id="12" name="TextBox 11">
          <a:extLst>
            <a:ext uri="{FF2B5EF4-FFF2-40B4-BE49-F238E27FC236}">
              <a16:creationId xmlns:a16="http://schemas.microsoft.com/office/drawing/2014/main" id="{79BB082F-87FB-534E-533D-5685D78E19F3}"/>
            </a:ext>
          </a:extLst>
        </xdr:cNvPr>
        <xdr:cNvSpPr txBox="1"/>
      </xdr:nvSpPr>
      <xdr:spPr>
        <a:xfrm>
          <a:off x="4079081" y="740569"/>
          <a:ext cx="1488281"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5C7394-1860-4921-BF67-AA1810561479}" type="TxLink">
            <a:rPr lang="en-US" sz="1800" b="1" i="0" u="none" strike="noStrike">
              <a:solidFill>
                <a:schemeClr val="bg1"/>
              </a:solidFill>
              <a:latin typeface="Aptos Narrow"/>
            </a:rPr>
            <a:pPr algn="ctr"/>
            <a:t>577.60K</a:t>
          </a:fld>
          <a:endParaRPr lang="en-US" sz="1800" b="1">
            <a:solidFill>
              <a:schemeClr val="bg1"/>
            </a:solidFill>
          </a:endParaRPr>
        </a:p>
      </xdr:txBody>
    </xdr:sp>
    <xdr:clientData/>
  </xdr:twoCellAnchor>
  <xdr:twoCellAnchor>
    <xdr:from>
      <xdr:col>11</xdr:col>
      <xdr:colOff>185737</xdr:colOff>
      <xdr:row>3</xdr:row>
      <xdr:rowOff>188120</xdr:rowOff>
    </xdr:from>
    <xdr:to>
      <xdr:col>13</xdr:col>
      <xdr:colOff>461963</xdr:colOff>
      <xdr:row>6</xdr:row>
      <xdr:rowOff>159545</xdr:rowOff>
    </xdr:to>
    <xdr:sp macro="" textlink="'pivot table'!$B$4">
      <xdr:nvSpPr>
        <xdr:cNvPr id="13" name="TextBox 12">
          <a:extLst>
            <a:ext uri="{FF2B5EF4-FFF2-40B4-BE49-F238E27FC236}">
              <a16:creationId xmlns:a16="http://schemas.microsoft.com/office/drawing/2014/main" id="{A8DED7CB-A301-478E-8CD3-B339248A6EF2}"/>
            </a:ext>
          </a:extLst>
        </xdr:cNvPr>
        <xdr:cNvSpPr txBox="1"/>
      </xdr:nvSpPr>
      <xdr:spPr>
        <a:xfrm>
          <a:off x="6865143" y="759620"/>
          <a:ext cx="1490664"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099085-3D80-4993-83BB-6160ACFCA896}" type="TxLink">
            <a:rPr lang="en-US" sz="1800" b="1" i="0" u="none" strike="noStrike">
              <a:solidFill>
                <a:schemeClr val="bg1"/>
              </a:solidFill>
              <a:latin typeface="Aptos Narrow"/>
            </a:rPr>
            <a:pPr algn="ctr"/>
            <a:t>519.40K</a:t>
          </a:fld>
          <a:endParaRPr lang="en-US" sz="3200" b="1">
            <a:solidFill>
              <a:schemeClr val="bg1"/>
            </a:solidFill>
          </a:endParaRPr>
        </a:p>
      </xdr:txBody>
    </xdr:sp>
    <xdr:clientData/>
  </xdr:twoCellAnchor>
  <xdr:twoCellAnchor>
    <xdr:from>
      <xdr:col>14</xdr:col>
      <xdr:colOff>600075</xdr:colOff>
      <xdr:row>3</xdr:row>
      <xdr:rowOff>166687</xdr:rowOff>
    </xdr:from>
    <xdr:to>
      <xdr:col>17</xdr:col>
      <xdr:colOff>269082</xdr:colOff>
      <xdr:row>6</xdr:row>
      <xdr:rowOff>138112</xdr:rowOff>
    </xdr:to>
    <xdr:sp macro="" textlink="'pivot table'!$C$4">
      <xdr:nvSpPr>
        <xdr:cNvPr id="14" name="TextBox 13">
          <a:extLst>
            <a:ext uri="{FF2B5EF4-FFF2-40B4-BE49-F238E27FC236}">
              <a16:creationId xmlns:a16="http://schemas.microsoft.com/office/drawing/2014/main" id="{30CDDEC6-0892-42E3-B72E-266E9A222D24}"/>
            </a:ext>
          </a:extLst>
        </xdr:cNvPr>
        <xdr:cNvSpPr txBox="1"/>
      </xdr:nvSpPr>
      <xdr:spPr>
        <a:xfrm>
          <a:off x="9101138" y="738187"/>
          <a:ext cx="1490663"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4847E91-18CC-43A6-8865-2D8B67EC9CEB}" type="TxLink">
            <a:rPr lang="en-US" sz="1800" b="1" i="0" u="none" strike="noStrike">
              <a:solidFill>
                <a:schemeClr val="bg1"/>
              </a:solidFill>
              <a:latin typeface="Aptos Narrow"/>
            </a:rPr>
            <a:pPr algn="ctr"/>
            <a:t>5.19K</a:t>
          </a:fld>
          <a:endParaRPr lang="en-US" sz="3200" b="1">
            <a:solidFill>
              <a:schemeClr val="bg1"/>
            </a:solidFill>
          </a:endParaRPr>
        </a:p>
      </xdr:txBody>
    </xdr:sp>
    <xdr:clientData/>
  </xdr:twoCellAnchor>
  <xdr:twoCellAnchor>
    <xdr:from>
      <xdr:col>11</xdr:col>
      <xdr:colOff>90487</xdr:colOff>
      <xdr:row>1</xdr:row>
      <xdr:rowOff>116681</xdr:rowOff>
    </xdr:from>
    <xdr:to>
      <xdr:col>13</xdr:col>
      <xdr:colOff>526256</xdr:colOff>
      <xdr:row>3</xdr:row>
      <xdr:rowOff>164306</xdr:rowOff>
    </xdr:to>
    <xdr:sp macro="" textlink="">
      <xdr:nvSpPr>
        <xdr:cNvPr id="17" name="TextBox 16">
          <a:extLst>
            <a:ext uri="{FF2B5EF4-FFF2-40B4-BE49-F238E27FC236}">
              <a16:creationId xmlns:a16="http://schemas.microsoft.com/office/drawing/2014/main" id="{A9F3D0E1-4B51-49C7-AB41-08998ADBA4CD}"/>
            </a:ext>
          </a:extLst>
        </xdr:cNvPr>
        <xdr:cNvSpPr txBox="1"/>
      </xdr:nvSpPr>
      <xdr:spPr>
        <a:xfrm>
          <a:off x="6769893" y="307181"/>
          <a:ext cx="165020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Profit</a:t>
          </a:r>
        </a:p>
      </xdr:txBody>
    </xdr:sp>
    <xdr:clientData/>
  </xdr:twoCellAnchor>
  <xdr:twoCellAnchor>
    <xdr:from>
      <xdr:col>14</xdr:col>
      <xdr:colOff>509588</xdr:colOff>
      <xdr:row>1</xdr:row>
      <xdr:rowOff>135731</xdr:rowOff>
    </xdr:from>
    <xdr:to>
      <xdr:col>17</xdr:col>
      <xdr:colOff>340520</xdr:colOff>
      <xdr:row>3</xdr:row>
      <xdr:rowOff>183356</xdr:rowOff>
    </xdr:to>
    <xdr:sp macro="" textlink="">
      <xdr:nvSpPr>
        <xdr:cNvPr id="18" name="TextBox 17">
          <a:extLst>
            <a:ext uri="{FF2B5EF4-FFF2-40B4-BE49-F238E27FC236}">
              <a16:creationId xmlns:a16="http://schemas.microsoft.com/office/drawing/2014/main" id="{761ED5FC-ECB5-4AA6-8E1A-C03C9EB71E55}"/>
            </a:ext>
          </a:extLst>
        </xdr:cNvPr>
        <xdr:cNvSpPr txBox="1"/>
      </xdr:nvSpPr>
      <xdr:spPr>
        <a:xfrm>
          <a:off x="8403432" y="326231"/>
          <a:ext cx="165258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Profit Margin</a:t>
          </a:r>
        </a:p>
      </xdr:txBody>
    </xdr:sp>
    <xdr:clientData/>
  </xdr:twoCellAnchor>
  <xdr:twoCellAnchor>
    <xdr:from>
      <xdr:col>18</xdr:col>
      <xdr:colOff>221456</xdr:colOff>
      <xdr:row>1</xdr:row>
      <xdr:rowOff>126206</xdr:rowOff>
    </xdr:from>
    <xdr:to>
      <xdr:col>21</xdr:col>
      <xdr:colOff>50007</xdr:colOff>
      <xdr:row>3</xdr:row>
      <xdr:rowOff>173831</xdr:rowOff>
    </xdr:to>
    <xdr:sp macro="" textlink="">
      <xdr:nvSpPr>
        <xdr:cNvPr id="19" name="TextBox 18">
          <a:extLst>
            <a:ext uri="{FF2B5EF4-FFF2-40B4-BE49-F238E27FC236}">
              <a16:creationId xmlns:a16="http://schemas.microsoft.com/office/drawing/2014/main" id="{773AAAEA-124A-4B66-9F81-8D8928B92B99}"/>
            </a:ext>
          </a:extLst>
        </xdr:cNvPr>
        <xdr:cNvSpPr txBox="1"/>
      </xdr:nvSpPr>
      <xdr:spPr>
        <a:xfrm>
          <a:off x="11151394" y="316706"/>
          <a:ext cx="165020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Total Cost</a:t>
          </a:r>
        </a:p>
      </xdr:txBody>
    </xdr:sp>
    <xdr:clientData/>
  </xdr:twoCellAnchor>
  <xdr:twoCellAnchor>
    <xdr:from>
      <xdr:col>18</xdr:col>
      <xdr:colOff>259556</xdr:colOff>
      <xdr:row>3</xdr:row>
      <xdr:rowOff>161925</xdr:rowOff>
    </xdr:from>
    <xdr:to>
      <xdr:col>21</xdr:col>
      <xdr:colOff>88107</xdr:colOff>
      <xdr:row>6</xdr:row>
      <xdr:rowOff>19050</xdr:rowOff>
    </xdr:to>
    <xdr:sp macro="" textlink="'pivot table'!$D$4">
      <xdr:nvSpPr>
        <xdr:cNvPr id="20" name="TextBox 19">
          <a:extLst>
            <a:ext uri="{FF2B5EF4-FFF2-40B4-BE49-F238E27FC236}">
              <a16:creationId xmlns:a16="http://schemas.microsoft.com/office/drawing/2014/main" id="{DEB87D52-A475-48BE-8DCC-C7E473260F30}"/>
            </a:ext>
          </a:extLst>
        </xdr:cNvPr>
        <xdr:cNvSpPr txBox="1"/>
      </xdr:nvSpPr>
      <xdr:spPr>
        <a:xfrm>
          <a:off x="11189494" y="733425"/>
          <a:ext cx="165020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03E50D-1A4E-4F43-8383-3C7A306E6036}" type="TxLink">
            <a:rPr lang="en-US" sz="1800" b="1" i="0" u="none" strike="noStrike">
              <a:solidFill>
                <a:schemeClr val="bg1"/>
              </a:solidFill>
              <a:latin typeface="Aptos Narrow"/>
            </a:rPr>
            <a:pPr algn="ctr"/>
            <a:t>58.21K</a:t>
          </a:fld>
          <a:endParaRPr lang="en-US" sz="3600" b="1">
            <a:solidFill>
              <a:schemeClr val="bg1"/>
            </a:solidFill>
          </a:endParaRPr>
        </a:p>
      </xdr:txBody>
    </xdr:sp>
    <xdr:clientData/>
  </xdr:twoCellAnchor>
  <xdr:twoCellAnchor>
    <xdr:from>
      <xdr:col>1</xdr:col>
      <xdr:colOff>281867</xdr:colOff>
      <xdr:row>7</xdr:row>
      <xdr:rowOff>122071</xdr:rowOff>
    </xdr:from>
    <xdr:to>
      <xdr:col>4</xdr:col>
      <xdr:colOff>110417</xdr:colOff>
      <xdr:row>9</xdr:row>
      <xdr:rowOff>169696</xdr:rowOff>
    </xdr:to>
    <xdr:sp macro="" textlink="">
      <xdr:nvSpPr>
        <xdr:cNvPr id="21" name="TextBox 20">
          <a:extLst>
            <a:ext uri="{FF2B5EF4-FFF2-40B4-BE49-F238E27FC236}">
              <a16:creationId xmlns:a16="http://schemas.microsoft.com/office/drawing/2014/main" id="{F4CACA5D-3BB2-40E6-9870-2CB8F0EB2FC3}"/>
            </a:ext>
          </a:extLst>
        </xdr:cNvPr>
        <xdr:cNvSpPr txBox="1"/>
      </xdr:nvSpPr>
      <xdr:spPr>
        <a:xfrm>
          <a:off x="895979" y="1438025"/>
          <a:ext cx="1670885" cy="423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Price per Unit</a:t>
          </a:r>
        </a:p>
      </xdr:txBody>
    </xdr:sp>
    <xdr:clientData/>
  </xdr:twoCellAnchor>
  <xdr:twoCellAnchor>
    <xdr:from>
      <xdr:col>1</xdr:col>
      <xdr:colOff>213936</xdr:colOff>
      <xdr:row>13</xdr:row>
      <xdr:rowOff>109538</xdr:rowOff>
    </xdr:from>
    <xdr:to>
      <xdr:col>4</xdr:col>
      <xdr:colOff>44867</xdr:colOff>
      <xdr:row>15</xdr:row>
      <xdr:rowOff>157163</xdr:rowOff>
    </xdr:to>
    <xdr:sp macro="" textlink="">
      <xdr:nvSpPr>
        <xdr:cNvPr id="22" name="TextBox 21">
          <a:extLst>
            <a:ext uri="{FF2B5EF4-FFF2-40B4-BE49-F238E27FC236}">
              <a16:creationId xmlns:a16="http://schemas.microsoft.com/office/drawing/2014/main" id="{60BA6A60-86A5-4939-9A06-2D29D85EA0CB}"/>
            </a:ext>
          </a:extLst>
        </xdr:cNvPr>
        <xdr:cNvSpPr txBox="1"/>
      </xdr:nvSpPr>
      <xdr:spPr>
        <a:xfrm>
          <a:off x="828048" y="2553452"/>
          <a:ext cx="1673266" cy="423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Stock</a:t>
          </a:r>
          <a:r>
            <a:rPr lang="en-US" sz="2000" b="1" baseline="0">
              <a:solidFill>
                <a:schemeClr val="bg1"/>
              </a:solidFill>
            </a:rPr>
            <a:t> Levels</a:t>
          </a:r>
          <a:endParaRPr lang="en-US" sz="2000" b="1">
            <a:solidFill>
              <a:schemeClr val="bg1"/>
            </a:solidFill>
          </a:endParaRPr>
        </a:p>
      </xdr:txBody>
    </xdr:sp>
    <xdr:clientData/>
  </xdr:twoCellAnchor>
  <xdr:twoCellAnchor>
    <xdr:from>
      <xdr:col>1</xdr:col>
      <xdr:colOff>116681</xdr:colOff>
      <xdr:row>19</xdr:row>
      <xdr:rowOff>64293</xdr:rowOff>
    </xdr:from>
    <xdr:to>
      <xdr:col>4</xdr:col>
      <xdr:colOff>278606</xdr:colOff>
      <xdr:row>21</xdr:row>
      <xdr:rowOff>111918</xdr:rowOff>
    </xdr:to>
    <xdr:sp macro="" textlink="">
      <xdr:nvSpPr>
        <xdr:cNvPr id="23" name="TextBox 22">
          <a:extLst>
            <a:ext uri="{FF2B5EF4-FFF2-40B4-BE49-F238E27FC236}">
              <a16:creationId xmlns:a16="http://schemas.microsoft.com/office/drawing/2014/main" id="{EF7BFEC2-E8FB-4605-8044-C3362183B772}"/>
            </a:ext>
          </a:extLst>
        </xdr:cNvPr>
        <xdr:cNvSpPr txBox="1"/>
      </xdr:nvSpPr>
      <xdr:spPr>
        <a:xfrm>
          <a:off x="723900" y="3683793"/>
          <a:ext cx="198358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Order Quantities</a:t>
          </a:r>
        </a:p>
      </xdr:txBody>
    </xdr:sp>
    <xdr:clientData/>
  </xdr:twoCellAnchor>
  <xdr:twoCellAnchor>
    <xdr:from>
      <xdr:col>1</xdr:col>
      <xdr:colOff>302544</xdr:colOff>
      <xdr:row>10</xdr:row>
      <xdr:rowOff>40481</xdr:rowOff>
    </xdr:from>
    <xdr:to>
      <xdr:col>3</xdr:col>
      <xdr:colOff>585661</xdr:colOff>
      <xdr:row>13</xdr:row>
      <xdr:rowOff>11906</xdr:rowOff>
    </xdr:to>
    <xdr:sp macro="" textlink="'pivot table'!$E$4">
      <xdr:nvSpPr>
        <xdr:cNvPr id="24" name="TextBox 23">
          <a:extLst>
            <a:ext uri="{FF2B5EF4-FFF2-40B4-BE49-F238E27FC236}">
              <a16:creationId xmlns:a16="http://schemas.microsoft.com/office/drawing/2014/main" id="{124C9991-3C8E-46D1-B4FD-B5C1623F3B9B}"/>
            </a:ext>
          </a:extLst>
        </xdr:cNvPr>
        <xdr:cNvSpPr txBox="1"/>
      </xdr:nvSpPr>
      <xdr:spPr>
        <a:xfrm>
          <a:off x="916656" y="1920415"/>
          <a:ext cx="1511341" cy="535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6496377-1815-4E88-A562-08581602AE33}" type="TxLink">
            <a:rPr lang="en-US" sz="1800" b="1" i="0" u="none" strike="noStrike">
              <a:solidFill>
                <a:schemeClr val="bg1"/>
              </a:solidFill>
              <a:latin typeface="Aptos Narrow"/>
            </a:rPr>
            <a:pPr algn="ctr"/>
            <a:t>4.14K</a:t>
          </a:fld>
          <a:endParaRPr lang="en-US" sz="3200" b="1">
            <a:solidFill>
              <a:schemeClr val="bg1"/>
            </a:solidFill>
          </a:endParaRPr>
        </a:p>
      </xdr:txBody>
    </xdr:sp>
    <xdr:clientData/>
  </xdr:twoCellAnchor>
  <xdr:twoCellAnchor>
    <xdr:from>
      <xdr:col>1</xdr:col>
      <xdr:colOff>296653</xdr:colOff>
      <xdr:row>16</xdr:row>
      <xdr:rowOff>54768</xdr:rowOff>
    </xdr:from>
    <xdr:to>
      <xdr:col>3</xdr:col>
      <xdr:colOff>579770</xdr:colOff>
      <xdr:row>19</xdr:row>
      <xdr:rowOff>26193</xdr:rowOff>
    </xdr:to>
    <xdr:sp macro="" textlink="'pivot table'!$F$4">
      <xdr:nvSpPr>
        <xdr:cNvPr id="25" name="TextBox 24">
          <a:extLst>
            <a:ext uri="{FF2B5EF4-FFF2-40B4-BE49-F238E27FC236}">
              <a16:creationId xmlns:a16="http://schemas.microsoft.com/office/drawing/2014/main" id="{A22BFF7A-E53A-47E9-9238-15B7F862F100}"/>
            </a:ext>
          </a:extLst>
        </xdr:cNvPr>
        <xdr:cNvSpPr txBox="1"/>
      </xdr:nvSpPr>
      <xdr:spPr>
        <a:xfrm>
          <a:off x="910765" y="3062663"/>
          <a:ext cx="1511341" cy="535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5FB72C8-D9D9-4944-9C03-F79A8428679A}" type="TxLink">
            <a:rPr lang="en-US" sz="1800" b="1" i="0" u="none" strike="noStrike">
              <a:solidFill>
                <a:schemeClr val="bg1"/>
              </a:solidFill>
              <a:latin typeface="Aptos Narrow"/>
            </a:rPr>
            <a:pPr algn="ctr"/>
            <a:t>4777</a:t>
          </a:fld>
          <a:endParaRPr lang="en-US" sz="3200" b="1">
            <a:solidFill>
              <a:schemeClr val="bg1"/>
            </a:solidFill>
          </a:endParaRPr>
        </a:p>
      </xdr:txBody>
    </xdr:sp>
    <xdr:clientData/>
  </xdr:twoCellAnchor>
  <xdr:twoCellAnchor>
    <xdr:from>
      <xdr:col>1</xdr:col>
      <xdr:colOff>347662</xdr:colOff>
      <xdr:row>21</xdr:row>
      <xdr:rowOff>169069</xdr:rowOff>
    </xdr:from>
    <xdr:to>
      <xdr:col>4</xdr:col>
      <xdr:colOff>16668</xdr:colOff>
      <xdr:row>24</xdr:row>
      <xdr:rowOff>140494</xdr:rowOff>
    </xdr:to>
    <xdr:sp macro="" textlink="'pivot table'!$G$4">
      <xdr:nvSpPr>
        <xdr:cNvPr id="26" name="TextBox 25">
          <a:extLst>
            <a:ext uri="{FF2B5EF4-FFF2-40B4-BE49-F238E27FC236}">
              <a16:creationId xmlns:a16="http://schemas.microsoft.com/office/drawing/2014/main" id="{BE5D4D68-A383-4E42-AE88-973F8FC43721}"/>
            </a:ext>
          </a:extLst>
        </xdr:cNvPr>
        <xdr:cNvSpPr txBox="1"/>
      </xdr:nvSpPr>
      <xdr:spPr>
        <a:xfrm>
          <a:off x="954881" y="4169569"/>
          <a:ext cx="1490662"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4A1B0B-7B99-4787-91F0-609A2C1BF640}" type="TxLink">
            <a:rPr lang="en-US" sz="1800" b="1" i="0" u="none" strike="noStrike">
              <a:solidFill>
                <a:schemeClr val="bg1"/>
              </a:solidFill>
              <a:latin typeface="Aptos Narrow"/>
            </a:rPr>
            <a:pPr algn="ctr"/>
            <a:t>4922</a:t>
          </a:fld>
          <a:endParaRPr lang="en-US" sz="3200" b="1">
            <a:solidFill>
              <a:schemeClr val="bg1"/>
            </a:solidFill>
          </a:endParaRPr>
        </a:p>
      </xdr:txBody>
    </xdr:sp>
    <xdr:clientData/>
  </xdr:twoCellAnchor>
  <xdr:twoCellAnchor>
    <xdr:from>
      <xdr:col>4</xdr:col>
      <xdr:colOff>337762</xdr:colOff>
      <xdr:row>6</xdr:row>
      <xdr:rowOff>175460</xdr:rowOff>
    </xdr:from>
    <xdr:to>
      <xdr:col>10</xdr:col>
      <xdr:colOff>375987</xdr:colOff>
      <xdr:row>18</xdr:row>
      <xdr:rowOff>142248</xdr:rowOff>
    </xdr:to>
    <xdr:sp macro="" textlink="">
      <xdr:nvSpPr>
        <xdr:cNvPr id="27" name="Rectangle: Rounded Corners 26">
          <a:extLst>
            <a:ext uri="{FF2B5EF4-FFF2-40B4-BE49-F238E27FC236}">
              <a16:creationId xmlns:a16="http://schemas.microsoft.com/office/drawing/2014/main" id="{93BB0BDE-CE26-4D3B-BDFE-BD18A8A9A434}"/>
            </a:ext>
          </a:extLst>
        </xdr:cNvPr>
        <xdr:cNvSpPr/>
      </xdr:nvSpPr>
      <xdr:spPr>
        <a:xfrm>
          <a:off x="2794209" y="1303421"/>
          <a:ext cx="3722896" cy="2222709"/>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464720</xdr:colOff>
      <xdr:row>6</xdr:row>
      <xdr:rowOff>174833</xdr:rowOff>
    </xdr:from>
    <xdr:to>
      <xdr:col>16</xdr:col>
      <xdr:colOff>463719</xdr:colOff>
      <xdr:row>19</xdr:row>
      <xdr:rowOff>105904</xdr:rowOff>
    </xdr:to>
    <xdr:sp macro="" textlink="">
      <xdr:nvSpPr>
        <xdr:cNvPr id="28" name="Rectangle: Rounded Corners 27">
          <a:extLst>
            <a:ext uri="{FF2B5EF4-FFF2-40B4-BE49-F238E27FC236}">
              <a16:creationId xmlns:a16="http://schemas.microsoft.com/office/drawing/2014/main" id="{F630DA02-471D-4640-A005-5CDA918FF0B9}"/>
            </a:ext>
          </a:extLst>
        </xdr:cNvPr>
        <xdr:cNvSpPr/>
      </xdr:nvSpPr>
      <xdr:spPr>
        <a:xfrm>
          <a:off x="6605838" y="1302794"/>
          <a:ext cx="3683670" cy="237498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449679</xdr:colOff>
      <xdr:row>19</xdr:row>
      <xdr:rowOff>1126</xdr:rowOff>
    </xdr:from>
    <xdr:to>
      <xdr:col>8</xdr:col>
      <xdr:colOff>475623</xdr:colOff>
      <xdr:row>32</xdr:row>
      <xdr:rowOff>22559</xdr:rowOff>
    </xdr:to>
    <xdr:sp macro="" textlink="">
      <xdr:nvSpPr>
        <xdr:cNvPr id="30" name="Rectangle: Rounded Corners 29">
          <a:extLst>
            <a:ext uri="{FF2B5EF4-FFF2-40B4-BE49-F238E27FC236}">
              <a16:creationId xmlns:a16="http://schemas.microsoft.com/office/drawing/2014/main" id="{94935701-1DB5-4682-8229-BE3C6696E2DE}"/>
            </a:ext>
          </a:extLst>
        </xdr:cNvPr>
        <xdr:cNvSpPr/>
      </xdr:nvSpPr>
      <xdr:spPr>
        <a:xfrm>
          <a:off x="2906126" y="3573001"/>
          <a:ext cx="2482392" cy="2465347"/>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537534</xdr:colOff>
      <xdr:row>19</xdr:row>
      <xdr:rowOff>166687</xdr:rowOff>
    </xdr:from>
    <xdr:to>
      <xdr:col>14</xdr:col>
      <xdr:colOff>75823</xdr:colOff>
      <xdr:row>32</xdr:row>
      <xdr:rowOff>35718</xdr:rowOff>
    </xdr:to>
    <xdr:sp macro="" textlink="">
      <xdr:nvSpPr>
        <xdr:cNvPr id="31" name="Rectangle: Rounded Corners 30">
          <a:extLst>
            <a:ext uri="{FF2B5EF4-FFF2-40B4-BE49-F238E27FC236}">
              <a16:creationId xmlns:a16="http://schemas.microsoft.com/office/drawing/2014/main" id="{74E63110-0371-4454-AB4E-FF5EE7210BB7}"/>
            </a:ext>
          </a:extLst>
        </xdr:cNvPr>
        <xdr:cNvSpPr/>
      </xdr:nvSpPr>
      <xdr:spPr>
        <a:xfrm>
          <a:off x="5450429" y="3738562"/>
          <a:ext cx="3222960" cy="2312945"/>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507960</xdr:colOff>
      <xdr:row>7</xdr:row>
      <xdr:rowOff>67301</xdr:rowOff>
    </xdr:from>
    <xdr:to>
      <xdr:col>22</xdr:col>
      <xdr:colOff>363453</xdr:colOff>
      <xdr:row>19</xdr:row>
      <xdr:rowOff>37599</xdr:rowOff>
    </xdr:to>
    <xdr:sp macro="" textlink="">
      <xdr:nvSpPr>
        <xdr:cNvPr id="32" name="Rectangle: Rounded Corners 31">
          <a:extLst>
            <a:ext uri="{FF2B5EF4-FFF2-40B4-BE49-F238E27FC236}">
              <a16:creationId xmlns:a16="http://schemas.microsoft.com/office/drawing/2014/main" id="{DD06746C-0B80-42D2-AEEF-AE85D06A1FE9}"/>
            </a:ext>
          </a:extLst>
        </xdr:cNvPr>
        <xdr:cNvSpPr/>
      </xdr:nvSpPr>
      <xdr:spPr>
        <a:xfrm>
          <a:off x="10333749" y="1383255"/>
          <a:ext cx="3540165" cy="2226219"/>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20431</xdr:colOff>
      <xdr:row>19</xdr:row>
      <xdr:rowOff>174081</xdr:rowOff>
    </xdr:from>
    <xdr:to>
      <xdr:col>22</xdr:col>
      <xdr:colOff>474997</xdr:colOff>
      <xdr:row>31</xdr:row>
      <xdr:rowOff>112169</xdr:rowOff>
    </xdr:to>
    <xdr:sp macro="" textlink="">
      <xdr:nvSpPr>
        <xdr:cNvPr id="33" name="Rectangle: Rounded Corners 32">
          <a:extLst>
            <a:ext uri="{FF2B5EF4-FFF2-40B4-BE49-F238E27FC236}">
              <a16:creationId xmlns:a16="http://schemas.microsoft.com/office/drawing/2014/main" id="{8228F969-631C-497D-BF5B-50BAD69518CE}"/>
            </a:ext>
          </a:extLst>
        </xdr:cNvPr>
        <xdr:cNvSpPr/>
      </xdr:nvSpPr>
      <xdr:spPr>
        <a:xfrm>
          <a:off x="12302668" y="3745956"/>
          <a:ext cx="1682790" cy="2194009"/>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135354</xdr:colOff>
      <xdr:row>19</xdr:row>
      <xdr:rowOff>164681</xdr:rowOff>
    </xdr:from>
    <xdr:to>
      <xdr:col>19</xdr:col>
      <xdr:colOff>558967</xdr:colOff>
      <xdr:row>32</xdr:row>
      <xdr:rowOff>10025</xdr:rowOff>
    </xdr:to>
    <xdr:sp macro="" textlink="">
      <xdr:nvSpPr>
        <xdr:cNvPr id="34" name="Rectangle: Rounded Corners 33">
          <a:extLst>
            <a:ext uri="{FF2B5EF4-FFF2-40B4-BE49-F238E27FC236}">
              <a16:creationId xmlns:a16="http://schemas.microsoft.com/office/drawing/2014/main" id="{9116CF32-ACC8-444E-A58A-78BF3E609287}"/>
            </a:ext>
          </a:extLst>
        </xdr:cNvPr>
        <xdr:cNvSpPr/>
      </xdr:nvSpPr>
      <xdr:spPr>
        <a:xfrm>
          <a:off x="8732920" y="3736556"/>
          <a:ext cx="3494172" cy="2289258"/>
        </a:xfrm>
        <a:prstGeom prst="roundRect">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535781</xdr:colOff>
      <xdr:row>24</xdr:row>
      <xdr:rowOff>154782</xdr:rowOff>
    </xdr:from>
    <xdr:to>
      <xdr:col>4</xdr:col>
      <xdr:colOff>392906</xdr:colOff>
      <xdr:row>32</xdr:row>
      <xdr:rowOff>83344</xdr:rowOff>
    </xdr:to>
    <xdr:sp macro="" textlink="">
      <xdr:nvSpPr>
        <xdr:cNvPr id="35" name="Rectangle: Rounded Corners 34">
          <a:extLst>
            <a:ext uri="{FF2B5EF4-FFF2-40B4-BE49-F238E27FC236}">
              <a16:creationId xmlns:a16="http://schemas.microsoft.com/office/drawing/2014/main" id="{0E9C6B43-5C32-4EA5-90C5-C43FB1AB03EA}"/>
            </a:ext>
          </a:extLst>
        </xdr:cNvPr>
        <xdr:cNvSpPr/>
      </xdr:nvSpPr>
      <xdr:spPr>
        <a:xfrm>
          <a:off x="535781" y="4726782"/>
          <a:ext cx="2286000" cy="1452562"/>
        </a:xfrm>
        <a:prstGeom prst="roundRect">
          <a:avLst>
            <a:gd name="adj" fmla="val 17397"/>
          </a:avLst>
        </a:prstGeom>
        <a:solidFill>
          <a:srgbClr val="04294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130967</xdr:colOff>
      <xdr:row>25</xdr:row>
      <xdr:rowOff>107154</xdr:rowOff>
    </xdr:from>
    <xdr:to>
      <xdr:col>4</xdr:col>
      <xdr:colOff>214312</xdr:colOff>
      <xdr:row>31</xdr:row>
      <xdr:rowOff>166685</xdr:rowOff>
    </xdr:to>
    <mc:AlternateContent xmlns:mc="http://schemas.openxmlformats.org/markup-compatibility/2006" xmlns:a14="http://schemas.microsoft.com/office/drawing/2010/main">
      <mc:Choice Requires="a14">
        <xdr:graphicFrame macro="">
          <xdr:nvGraphicFramePr>
            <xdr:cNvPr id="36" name="Product type 1">
              <a:extLst>
                <a:ext uri="{FF2B5EF4-FFF2-40B4-BE49-F238E27FC236}">
                  <a16:creationId xmlns:a16="http://schemas.microsoft.com/office/drawing/2014/main" id="{75E16E86-6C5D-4A34-BB21-AEE5E9BBC986}"/>
                </a:ext>
              </a:extLst>
            </xdr:cNvPr>
            <xdr:cNvGraphicFramePr/>
          </xdr:nvGraphicFramePr>
          <xdr:xfrm>
            <a:off x="0" y="0"/>
            <a:ext cx="0" cy="0"/>
          </xdr:xfrm>
          <a:graphic>
            <a:graphicData uri="http://schemas.microsoft.com/office/drawing/2010/slicer">
              <sle:slicer xmlns:sle="http://schemas.microsoft.com/office/drawing/2010/slicer" name="Product type 1"/>
            </a:graphicData>
          </a:graphic>
        </xdr:graphicFrame>
      </mc:Choice>
      <mc:Fallback xmlns="">
        <xdr:sp macro="" textlink="">
          <xdr:nvSpPr>
            <xdr:cNvPr id="0" name=""/>
            <xdr:cNvSpPr>
              <a:spLocks noTextEdit="1"/>
            </xdr:cNvSpPr>
          </xdr:nvSpPr>
          <xdr:spPr>
            <a:xfrm>
              <a:off x="738186" y="4869654"/>
              <a:ext cx="1905001" cy="12025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232608</xdr:colOff>
      <xdr:row>20</xdr:row>
      <xdr:rowOff>182976</xdr:rowOff>
    </xdr:from>
    <xdr:to>
      <xdr:col>22</xdr:col>
      <xdr:colOff>294522</xdr:colOff>
      <xdr:row>30</xdr:row>
      <xdr:rowOff>90235</xdr:rowOff>
    </xdr:to>
    <mc:AlternateContent xmlns:mc="http://schemas.openxmlformats.org/markup-compatibility/2006" xmlns:a14="http://schemas.microsoft.com/office/drawing/2010/main">
      <mc:Choice Requires="a14">
        <xdr:graphicFrame macro="">
          <xdr:nvGraphicFramePr>
            <xdr:cNvPr id="37" name="Location 1">
              <a:extLst>
                <a:ext uri="{FF2B5EF4-FFF2-40B4-BE49-F238E27FC236}">
                  <a16:creationId xmlns:a16="http://schemas.microsoft.com/office/drawing/2014/main" id="{198B1895-3A8C-4705-9795-F1C09A856649}"/>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2376983" y="3992976"/>
              <a:ext cx="1276352" cy="1812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387266</xdr:colOff>
      <xdr:row>10</xdr:row>
      <xdr:rowOff>107783</xdr:rowOff>
    </xdr:from>
    <xdr:to>
      <xdr:col>10</xdr:col>
      <xdr:colOff>263190</xdr:colOff>
      <xdr:row>19</xdr:row>
      <xdr:rowOff>24440</xdr:rowOff>
    </xdr:to>
    <xdr:graphicFrame macro="">
      <xdr:nvGraphicFramePr>
        <xdr:cNvPr id="38" name="Chart 37">
          <a:extLst>
            <a:ext uri="{FF2B5EF4-FFF2-40B4-BE49-F238E27FC236}">
              <a16:creationId xmlns:a16="http://schemas.microsoft.com/office/drawing/2014/main" id="{C2EA0258-1586-4515-B3B2-A08351B52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361950</xdr:colOff>
      <xdr:row>1</xdr:row>
      <xdr:rowOff>126206</xdr:rowOff>
    </xdr:from>
    <xdr:to>
      <xdr:col>10</xdr:col>
      <xdr:colOff>190500</xdr:colOff>
      <xdr:row>3</xdr:row>
      <xdr:rowOff>173831</xdr:rowOff>
    </xdr:to>
    <xdr:sp macro="" textlink="">
      <xdr:nvSpPr>
        <xdr:cNvPr id="39" name="TextBox 38">
          <a:extLst>
            <a:ext uri="{FF2B5EF4-FFF2-40B4-BE49-F238E27FC236}">
              <a16:creationId xmlns:a16="http://schemas.microsoft.com/office/drawing/2014/main" id="{4224D2AA-CBE8-42E7-B2A7-1E0C0E2715F7}"/>
            </a:ext>
          </a:extLst>
        </xdr:cNvPr>
        <xdr:cNvSpPr txBox="1"/>
      </xdr:nvSpPr>
      <xdr:spPr>
        <a:xfrm>
          <a:off x="4005263" y="316706"/>
          <a:ext cx="1650206"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Revenue</a:t>
          </a:r>
        </a:p>
      </xdr:txBody>
    </xdr:sp>
    <xdr:clientData/>
  </xdr:twoCellAnchor>
  <xdr:twoCellAnchor>
    <xdr:from>
      <xdr:col>4</xdr:col>
      <xdr:colOff>410455</xdr:colOff>
      <xdr:row>7</xdr:row>
      <xdr:rowOff>70183</xdr:rowOff>
    </xdr:from>
    <xdr:to>
      <xdr:col>9</xdr:col>
      <xdr:colOff>386640</xdr:colOff>
      <xdr:row>11</xdr:row>
      <xdr:rowOff>58277</xdr:rowOff>
    </xdr:to>
    <xdr:sp macro="" textlink="">
      <xdr:nvSpPr>
        <xdr:cNvPr id="40" name="TextBox 39">
          <a:extLst>
            <a:ext uri="{FF2B5EF4-FFF2-40B4-BE49-F238E27FC236}">
              <a16:creationId xmlns:a16="http://schemas.microsoft.com/office/drawing/2014/main" id="{40AF5E64-F415-401A-97E5-86B9382AB517}"/>
            </a:ext>
          </a:extLst>
        </xdr:cNvPr>
        <xdr:cNvSpPr txBox="1"/>
      </xdr:nvSpPr>
      <xdr:spPr>
        <a:xfrm>
          <a:off x="2866902" y="1386137"/>
          <a:ext cx="3046745" cy="740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Distribution of Sold Products by product catogray</a:t>
          </a:r>
        </a:p>
      </xdr:txBody>
    </xdr:sp>
    <xdr:clientData/>
  </xdr:twoCellAnchor>
  <xdr:twoCellAnchor>
    <xdr:from>
      <xdr:col>10</xdr:col>
      <xdr:colOff>551821</xdr:colOff>
      <xdr:row>10</xdr:row>
      <xdr:rowOff>97757</xdr:rowOff>
    </xdr:from>
    <xdr:to>
      <xdr:col>16</xdr:col>
      <xdr:colOff>475623</xdr:colOff>
      <xdr:row>19</xdr:row>
      <xdr:rowOff>116952</xdr:rowOff>
    </xdr:to>
    <xdr:graphicFrame macro="">
      <xdr:nvGraphicFramePr>
        <xdr:cNvPr id="41" name="Chart 40">
          <a:extLst>
            <a:ext uri="{FF2B5EF4-FFF2-40B4-BE49-F238E27FC236}">
              <a16:creationId xmlns:a16="http://schemas.microsoft.com/office/drawing/2014/main" id="{B5F6BFEE-E45B-4172-B6DE-7642BF0F3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496430</xdr:colOff>
      <xdr:row>7</xdr:row>
      <xdr:rowOff>92241</xdr:rowOff>
    </xdr:from>
    <xdr:to>
      <xdr:col>16</xdr:col>
      <xdr:colOff>134729</xdr:colOff>
      <xdr:row>11</xdr:row>
      <xdr:rowOff>118434</xdr:rowOff>
    </xdr:to>
    <xdr:sp macro="" textlink="">
      <xdr:nvSpPr>
        <xdr:cNvPr id="42" name="TextBox 41">
          <a:extLst>
            <a:ext uri="{FF2B5EF4-FFF2-40B4-BE49-F238E27FC236}">
              <a16:creationId xmlns:a16="http://schemas.microsoft.com/office/drawing/2014/main" id="{F622A8D3-5DA6-4DB2-A4F8-B4C6AAE76C20}"/>
            </a:ext>
          </a:extLst>
        </xdr:cNvPr>
        <xdr:cNvSpPr txBox="1"/>
      </xdr:nvSpPr>
      <xdr:spPr>
        <a:xfrm>
          <a:off x="6637548" y="1408195"/>
          <a:ext cx="3322970" cy="7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Distribution of Sold Products by customer demographics</a:t>
          </a:r>
        </a:p>
      </xdr:txBody>
    </xdr:sp>
    <xdr:clientData/>
  </xdr:twoCellAnchor>
  <xdr:twoCellAnchor>
    <xdr:from>
      <xdr:col>16</xdr:col>
      <xdr:colOff>597819</xdr:colOff>
      <xdr:row>11</xdr:row>
      <xdr:rowOff>25065</xdr:rowOff>
    </xdr:from>
    <xdr:to>
      <xdr:col>22</xdr:col>
      <xdr:colOff>300789</xdr:colOff>
      <xdr:row>18</xdr:row>
      <xdr:rowOff>186427</xdr:rowOff>
    </xdr:to>
    <mc:AlternateContent xmlns:mc="http://schemas.openxmlformats.org/markup-compatibility/2006">
      <mc:Choice xmlns:cx2="http://schemas.microsoft.com/office/drawing/2015/10/21/chartex" Requires="cx2">
        <xdr:graphicFrame macro="">
          <xdr:nvGraphicFramePr>
            <xdr:cNvPr id="43" name="Chart 42">
              <a:extLst>
                <a:ext uri="{FF2B5EF4-FFF2-40B4-BE49-F238E27FC236}">
                  <a16:creationId xmlns:a16="http://schemas.microsoft.com/office/drawing/2014/main" id="{9669D1B9-C3CB-4D24-9422-F27699D832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351419" y="2120565"/>
              <a:ext cx="3360570" cy="14948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33464</xdr:colOff>
      <xdr:row>7</xdr:row>
      <xdr:rowOff>125580</xdr:rowOff>
    </xdr:from>
    <xdr:to>
      <xdr:col>22</xdr:col>
      <xdr:colOff>87730</xdr:colOff>
      <xdr:row>11</xdr:row>
      <xdr:rowOff>25066</xdr:rowOff>
    </xdr:to>
    <xdr:sp macro="" textlink="">
      <xdr:nvSpPr>
        <xdr:cNvPr id="44" name="TextBox 43">
          <a:extLst>
            <a:ext uri="{FF2B5EF4-FFF2-40B4-BE49-F238E27FC236}">
              <a16:creationId xmlns:a16="http://schemas.microsoft.com/office/drawing/2014/main" id="{74347E34-9432-4069-B6CE-04EA127EE607}"/>
            </a:ext>
          </a:extLst>
        </xdr:cNvPr>
        <xdr:cNvSpPr txBox="1"/>
      </xdr:nvSpPr>
      <xdr:spPr>
        <a:xfrm>
          <a:off x="10473365" y="1441534"/>
          <a:ext cx="3124826" cy="6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rPr>
            <a:t>Distribution of Sold Products by location</a:t>
          </a:r>
        </a:p>
      </xdr:txBody>
    </xdr:sp>
    <xdr:clientData/>
  </xdr:twoCellAnchor>
  <xdr:twoCellAnchor>
    <xdr:from>
      <xdr:col>4</xdr:col>
      <xdr:colOff>399549</xdr:colOff>
      <xdr:row>22</xdr:row>
      <xdr:rowOff>159796</xdr:rowOff>
    </xdr:from>
    <xdr:to>
      <xdr:col>8</xdr:col>
      <xdr:colOff>251911</xdr:colOff>
      <xdr:row>32</xdr:row>
      <xdr:rowOff>7522</xdr:rowOff>
    </xdr:to>
    <xdr:graphicFrame macro="">
      <xdr:nvGraphicFramePr>
        <xdr:cNvPr id="45" name="Chart 44">
          <a:extLst>
            <a:ext uri="{FF2B5EF4-FFF2-40B4-BE49-F238E27FC236}">
              <a16:creationId xmlns:a16="http://schemas.microsoft.com/office/drawing/2014/main" id="{F6274D04-54FA-4713-8CBD-FCDEC34CC2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537911</xdr:colOff>
      <xdr:row>20</xdr:row>
      <xdr:rowOff>5514</xdr:rowOff>
    </xdr:from>
    <xdr:to>
      <xdr:col>8</xdr:col>
      <xdr:colOff>85724</xdr:colOff>
      <xdr:row>22</xdr:row>
      <xdr:rowOff>50632</xdr:rowOff>
    </xdr:to>
    <xdr:sp macro="" textlink="">
      <xdr:nvSpPr>
        <xdr:cNvPr id="46" name="TextBox 45">
          <a:extLst>
            <a:ext uri="{FF2B5EF4-FFF2-40B4-BE49-F238E27FC236}">
              <a16:creationId xmlns:a16="http://schemas.microsoft.com/office/drawing/2014/main" id="{8FC9D750-FF92-42FF-89A2-53229D3B4413}"/>
            </a:ext>
          </a:extLst>
        </xdr:cNvPr>
        <xdr:cNvSpPr txBox="1"/>
      </xdr:nvSpPr>
      <xdr:spPr>
        <a:xfrm>
          <a:off x="2994358" y="3765382"/>
          <a:ext cx="2004261" cy="421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Product Type</a:t>
          </a:r>
        </a:p>
      </xdr:txBody>
    </xdr:sp>
    <xdr:clientData/>
  </xdr:twoCellAnchor>
  <xdr:twoCellAnchor>
    <xdr:from>
      <xdr:col>8</xdr:col>
      <xdr:colOff>570247</xdr:colOff>
      <xdr:row>23</xdr:row>
      <xdr:rowOff>120316</xdr:rowOff>
    </xdr:from>
    <xdr:to>
      <xdr:col>13</xdr:col>
      <xdr:colOff>498808</xdr:colOff>
      <xdr:row>32</xdr:row>
      <xdr:rowOff>51573</xdr:rowOff>
    </xdr:to>
    <xdr:graphicFrame macro="">
      <xdr:nvGraphicFramePr>
        <xdr:cNvPr id="47" name="Chart 46">
          <a:extLst>
            <a:ext uri="{FF2B5EF4-FFF2-40B4-BE49-F238E27FC236}">
              <a16:creationId xmlns:a16="http://schemas.microsoft.com/office/drawing/2014/main" id="{8B8759F5-AA4A-4192-9B90-793EAF6EAB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549943</xdr:colOff>
      <xdr:row>19</xdr:row>
      <xdr:rowOff>187365</xdr:rowOff>
    </xdr:from>
    <xdr:to>
      <xdr:col>13</xdr:col>
      <xdr:colOff>509462</xdr:colOff>
      <xdr:row>24</xdr:row>
      <xdr:rowOff>118436</xdr:rowOff>
    </xdr:to>
    <xdr:sp macro="" textlink="">
      <xdr:nvSpPr>
        <xdr:cNvPr id="48" name="TextBox 47">
          <a:extLst>
            <a:ext uri="{FF2B5EF4-FFF2-40B4-BE49-F238E27FC236}">
              <a16:creationId xmlns:a16="http://schemas.microsoft.com/office/drawing/2014/main" id="{26C497C8-B0D5-4C72-8086-58B8A76F31F7}"/>
            </a:ext>
          </a:extLst>
        </xdr:cNvPr>
        <xdr:cNvSpPr txBox="1"/>
      </xdr:nvSpPr>
      <xdr:spPr>
        <a:xfrm>
          <a:off x="5462838" y="3759240"/>
          <a:ext cx="3030078" cy="871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 Distribution of Sold Products by supplier name</a:t>
          </a:r>
        </a:p>
      </xdr:txBody>
    </xdr:sp>
    <xdr:clientData/>
  </xdr:twoCellAnchor>
  <mc:AlternateContent xmlns:mc="http://schemas.openxmlformats.org/markup-compatibility/2006">
    <mc:Choice xmlns:a14="http://schemas.microsoft.com/office/drawing/2010/main" Requires="a14">
      <xdr:twoCellAnchor editAs="oneCell">
        <xdr:from>
          <xdr:col>14</xdr:col>
          <xdr:colOff>285750</xdr:colOff>
          <xdr:row>20</xdr:row>
          <xdr:rowOff>114300</xdr:rowOff>
        </xdr:from>
        <xdr:to>
          <xdr:col>15</xdr:col>
          <xdr:colOff>371475</xdr:colOff>
          <xdr:row>31</xdr:row>
          <xdr:rowOff>76200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449303</xdr:colOff>
      <xdr:row>19</xdr:row>
      <xdr:rowOff>184859</xdr:rowOff>
    </xdr:from>
    <xdr:to>
      <xdr:col>19</xdr:col>
      <xdr:colOff>496930</xdr:colOff>
      <xdr:row>31</xdr:row>
      <xdr:rowOff>80210</xdr:rowOff>
    </xdr:to>
    <xdr:graphicFrame macro="">
      <xdr:nvGraphicFramePr>
        <xdr:cNvPr id="49" name="Chart 48">
          <a:extLst>
            <a:ext uri="{FF2B5EF4-FFF2-40B4-BE49-F238E27FC236}">
              <a16:creationId xmlns:a16="http://schemas.microsoft.com/office/drawing/2014/main" id="{515155C5-1506-49B2-A8F7-26921FDB6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aa salah" refreshedDate="45577.84479664352" createdVersion="8" refreshedVersion="8" minRefreshableVersion="3" recordCount="100" xr:uid="{F6716ADE-3493-4CF9-ACE8-04E7C2943856}">
  <cacheSource type="worksheet">
    <worksheetSource name="Table1"/>
  </cacheSource>
  <cacheFields count="33">
    <cacheField name="Product type" numFmtId="49">
      <sharedItems count="3">
        <s v="haircare"/>
        <s v="skincare"/>
        <s v="cosmetics"/>
      </sharedItems>
    </cacheField>
    <cacheField name="SKU" numFmtId="49">
      <sharedItems/>
    </cacheField>
    <cacheField name="Price" numFmtId="171">
      <sharedItems containsSemiMixedTypes="0" containsString="0" containsNumber="1" minValue="1.6999760138659299" maxValue="99.171328638624104"/>
    </cacheField>
    <cacheField name="Availability" numFmtId="1">
      <sharedItems containsSemiMixedTypes="0" containsString="0" containsNumber="1" containsInteger="1" minValue="1" maxValue="100"/>
    </cacheField>
    <cacheField name="Number of products sold" numFmtId="1">
      <sharedItems containsSemiMixedTypes="0" containsString="0" containsNumber="1" containsInteger="1" minValue="8" maxValue="996"/>
    </cacheField>
    <cacheField name="Revenue generated" numFmtId="166">
      <sharedItems containsSemiMixedTypes="0" containsString="0" containsNumber="1" minValue="1061.6185230132801" maxValue="9866.4654579796897"/>
    </cacheField>
    <cacheField name="Customer demographics" numFmtId="49">
      <sharedItems count="4">
        <s v="Non-binary"/>
        <s v="Female"/>
        <s v="Unknown"/>
        <s v="Male"/>
      </sharedItems>
    </cacheField>
    <cacheField name="Stock levels" numFmtId="1">
      <sharedItems containsSemiMixedTypes="0" containsString="0" containsNumber="1" containsInteger="1" minValue="0" maxValue="100"/>
    </cacheField>
    <cacheField name="Lead times" numFmtId="1">
      <sharedItems containsSemiMixedTypes="0" containsString="0" containsNumber="1" containsInteger="1" minValue="1" maxValue="30"/>
    </cacheField>
    <cacheField name="Order quantities" numFmtId="1">
      <sharedItems containsSemiMixedTypes="0" containsString="0" containsNumber="1" containsInteger="1" minValue="1" maxValue="96"/>
    </cacheField>
    <cacheField name="Shipping times" numFmtId="0">
      <sharedItems containsSemiMixedTypes="0" containsString="0" containsNumber="1" containsInteger="1" minValue="1" maxValue="10" count="10">
        <n v="4"/>
        <n v="2"/>
        <n v="6"/>
        <n v="8"/>
        <n v="3"/>
        <n v="1"/>
        <n v="7"/>
        <n v="9"/>
        <n v="5"/>
        <n v="10"/>
      </sharedItems>
    </cacheField>
    <cacheField name="Shipping carriers" numFmtId="49">
      <sharedItems/>
    </cacheField>
    <cacheField name="Shipping costs" numFmtId="171">
      <sharedItems containsSemiMixedTypes="0" containsString="0" containsNumber="1" minValue="1.0134865660958901" maxValue="9.9298162452772498" count="100">
        <n v="2.9565721394308002"/>
        <n v="9.7165747714313095"/>
        <n v="8.0544792617321495"/>
        <n v="1.7295685635434199"/>
        <n v="3.8905479158706702"/>
        <n v="4.4440988643822896"/>
        <n v="3.8807633029519999"/>
        <n v="2.3483387844177801"/>
        <n v="3.4047338570830199"/>
        <n v="7.1666452910482104"/>
        <n v="8.6732112112786108"/>
        <n v="4.5239431243166601"/>
        <n v="1.32527401018452"/>
        <n v="9.5372830611083295"/>
        <n v="2.0397701894493299"/>
        <n v="2.4220397232752"/>
        <n v="4.1913245857054999"/>
        <n v="3.5854189582323399"/>
        <n v="4.3392247141107001"/>
        <n v="4.7426358828418698"/>
        <n v="8.8783346509268402"/>
        <n v="6.0378837692182898"/>
        <n v="9.5676489209230393"/>
        <n v="2.92485760114555"/>
        <n v="9.7412916892843597"/>
        <n v="2.2310736812817198"/>
        <n v="6.5075486210785503"/>
        <n v="7.4067509529980704"/>
        <n v="9.8981405080692202"/>
        <n v="8.1009731453970293"/>
        <n v="8.9545283153180097"/>
        <n v="2.6796609649813998"/>
        <n v="6.5991049012385803"/>
        <n v="4.85827050343664"/>
        <n v="1.0194875708221101"/>
        <n v="5.2881899903273997"/>
        <n v="2.1079512671590801"/>
        <n v="1.53265527359043"/>
        <n v="9.2359314372492207"/>
        <n v="5.5625037788303802"/>
        <n v="7.2295951397364702"/>
        <n v="5.7732637437666501"/>
        <n v="7.5262483268515004"/>
        <n v="3.6940212683884499"/>
        <n v="7.5774496573766896"/>
        <n v="5.2151550087119096"/>
        <n v="4.0709558370840799"/>
        <n v="8.9787507559499709"/>
        <n v="7.0958331565551296"/>
        <n v="2.5056210329009101"/>
        <n v="6.2478609149759903"/>
        <n v="4.78300055794766"/>
        <n v="8.6310521797689397"/>
        <n v="1.0134865660958901"/>
        <n v="4.3051034712876302"/>
        <n v="5.0143649550309002"/>
        <n v="1.77442971407173"/>
        <n v="9.1605585353818704"/>
        <n v="4.9384385647120901"/>
        <n v="7.2937225968677204"/>
        <n v="4.3813681581023101"/>
        <n v="9.0303404225219399"/>
        <n v="7.2917013887767697"/>
        <n v="2.45793352798733"/>
        <n v="4.5853534681946497"/>
        <n v="6.5805413478845898"/>
        <n v="2.2161427287713602"/>
        <n v="9.1478115447106294"/>
        <n v="1.19425186488499"/>
        <n v="9.7052867901203399"/>
        <n v="6.3157177546007199"/>
        <n v="9.2281903170525101"/>
        <n v="6.5996141596895397"/>
        <n v="1.5129368369160701"/>
        <n v="5.2376546500374399"/>
        <n v="2.47389776104546"/>
        <n v="7.0545383368369201"/>
        <n v="6.7809466256178901"/>
        <n v="8.4670497708619905"/>
        <n v="6.49632536429504"/>
        <n v="2.8331846794189701"/>
        <n v="4.0662775015120403"/>
        <n v="4.7081818735419301"/>
        <n v="4.94983957799694"/>
        <n v="8.3816156249226292"/>
        <n v="8.2491687048717193"/>
        <n v="1.4543053101535499"/>
        <n v="6.5758037975485299"/>
        <n v="3.8012531329310701"/>
        <n v="9.9298162452772498"/>
        <n v="7.6744307081126903"/>
        <n v="7.4715140844011403"/>
        <n v="4.4695000261236002"/>
        <n v="7.00643205900439"/>
        <n v="6.9429459420325799"/>
        <n v="8.6303388696027508"/>
        <n v="5.3528780439967996"/>
        <n v="7.9048456112096703"/>
        <n v="1.4098010951380699"/>
        <n v="1.3110237561206199"/>
      </sharedItems>
    </cacheField>
    <cacheField name="Supplier name" numFmtId="49">
      <sharedItems count="5">
        <s v="Supplier 3"/>
        <s v="Supplier 1"/>
        <s v="Supplier 5"/>
        <s v="Supplier 4"/>
        <s v="Supplier 2"/>
      </sharedItems>
    </cacheField>
    <cacheField name="Location" numFmtId="49">
      <sharedItems count="5">
        <s v="Mumbai"/>
        <s v="Kolkata"/>
        <s v="Delhi"/>
        <s v="Bangalore"/>
        <s v="Chennai"/>
      </sharedItems>
    </cacheField>
    <cacheField name="Lead time" numFmtId="0">
      <sharedItems containsSemiMixedTypes="0" containsString="0" containsNumber="1" containsInteger="1" minValue="1" maxValue="30"/>
    </cacheField>
    <cacheField name="Production volumes" numFmtId="0">
      <sharedItems containsSemiMixedTypes="0" containsString="0" containsNumber="1" containsInteger="1" minValue="104" maxValue="985"/>
    </cacheField>
    <cacheField name="Manufacturing lead time" numFmtId="0">
      <sharedItems containsSemiMixedTypes="0" containsString="0" containsNumber="1" containsInteger="1" minValue="1" maxValue="30"/>
    </cacheField>
    <cacheField name="Manufacturing costs" numFmtId="171">
      <sharedItems containsSemiMixedTypes="0" containsString="0" containsNumber="1" minValue="1.0850685695870601" maxValue="99.466108603599096"/>
    </cacheField>
    <cacheField name="Inspection results" numFmtId="49">
      <sharedItems/>
    </cacheField>
    <cacheField name="Defect rates" numFmtId="171">
      <sharedItems containsSemiMixedTypes="0" containsString="0" containsNumber="1" minValue="1.8607567631014899E-2" maxValue="4.9392552886209398"/>
    </cacheField>
    <cacheField name="Transportation modes" numFmtId="49">
      <sharedItems/>
    </cacheField>
    <cacheField name="Routes" numFmtId="49">
      <sharedItems/>
    </cacheField>
    <cacheField name="Costs" numFmtId="170">
      <sharedItems containsSemiMixedTypes="0" containsString="0" containsNumber="1" minValue="103.916247960704" maxValue="997.41345013319403"/>
    </cacheField>
    <cacheField name="Total Cost" numFmtId="170">
      <sharedItems containsSemiMixedTypes="0" containsString="0" containsNumber="1" minValue="139.33492873357008" maxValue="1083.4288665497215"/>
    </cacheField>
    <cacheField name="Profit Margin" numFmtId="171">
      <sharedItems containsSemiMixedTypes="0" containsString="0" containsNumber="1" minValue="7.3984976456279989" maxValue="93.970868454871948"/>
    </cacheField>
    <cacheField name="Profit" numFmtId="166">
      <sharedItems containsSemiMixedTypes="0" containsString="0" containsNumber="1" minValue="739.84976456279992" maxValue="9397.0868454871943"/>
    </cacheField>
    <cacheField name="Distribution of Sold Products" numFmtId="173">
      <sharedItems containsSemiMixedTypes="0" containsString="0" containsNumber="1" minValue="1.735395561725851E-4" maxValue="2.1605674743486843E-2"/>
    </cacheField>
    <cacheField name="Distribution of Suppliers" numFmtId="172">
      <sharedItems containsSemiMixedTypes="0" containsString="0" containsNumber="1" minValue="1.8315018315018315E-3" maxValue="1.7346435615666386E-2"/>
    </cacheField>
    <cacheField name="Price per Unit" numFmtId="170">
      <sharedItems containsSemiMixedTypes="0" containsString="0" containsNumber="1" minValue="1.3662351140991016" maxValue="1197.2187032335912"/>
    </cacheField>
    <cacheField name="Stock to Sales Ratio" numFmtId="172">
      <sharedItems containsSemiMixedTypes="0" containsString="0" containsNumber="1" minValue="0" maxValue="3.875"/>
    </cacheField>
    <cacheField name="Cost per Unit of Transport" numFmtId="172">
      <sharedItems containsSemiMixedTypes="0" containsString="0" containsNumber="1" minValue="1.5441413966462978E-3" maxValue="1.0068099077165187"/>
    </cacheField>
    <cacheField name="Defect Rate Category" numFmtId="49">
      <sharedItems/>
    </cacheField>
  </cacheFields>
  <extLst>
    <ext xmlns:x14="http://schemas.microsoft.com/office/spreadsheetml/2009/9/main" uri="{725AE2AE-9491-48be-B2B4-4EB974FC3084}">
      <x14:pivotCacheDefinition pivotCacheId="339776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SKU0"/>
    <n v="69.808005542115694"/>
    <n v="55"/>
    <n v="802"/>
    <n v="8661.9967923923796"/>
    <x v="0"/>
    <n v="58"/>
    <n v="7"/>
    <n v="96"/>
    <x v="0"/>
    <s v="Carrier B"/>
    <x v="0"/>
    <x v="0"/>
    <x v="0"/>
    <n v="29"/>
    <n v="215"/>
    <n v="29"/>
    <n v="46.279879240508301"/>
    <s v="Pending"/>
    <n v="0.226410360849925"/>
    <s v="Road"/>
    <s v="Route B"/>
    <n v="187.75207545920301"/>
    <n v="236.98852683914211"/>
    <n v="84.250082655532367"/>
    <n v="8425.0082655532369"/>
    <n v="1.7397340506301654E-2"/>
    <n v="3.7862778247393634E-3"/>
    <n v="10.800494753606458"/>
    <n v="7.2319201995012475E-2"/>
    <n v="3.6864989269710727E-3"/>
    <s v="Low"/>
  </r>
  <r>
    <x v="1"/>
    <s v="SKU1"/>
    <n v="14.8435232750843"/>
    <n v="95"/>
    <n v="736"/>
    <n v="7460.9000654458396"/>
    <x v="1"/>
    <n v="53"/>
    <n v="30"/>
    <n v="37"/>
    <x v="1"/>
    <s v="Carrier A"/>
    <x v="1"/>
    <x v="0"/>
    <x v="0"/>
    <n v="23"/>
    <n v="517"/>
    <n v="30"/>
    <n v="33.616768953730002"/>
    <s v="Pending"/>
    <n v="4.8540680263886999"/>
    <s v="Road"/>
    <s v="Route B"/>
    <n v="503.06557914966902"/>
    <n v="546.3989228748303"/>
    <n v="69.145011425710095"/>
    <n v="6914.501142571009"/>
    <n v="1.5965639167877826E-2"/>
    <n v="9.1046773739081426E-3"/>
    <n v="10.137092480225325"/>
    <n v="7.2010869565217392E-2"/>
    <n v="1.3201867895966453E-2"/>
    <s v="High"/>
  </r>
  <r>
    <x v="0"/>
    <s v="SKU2"/>
    <n v="11.319683293090501"/>
    <n v="34"/>
    <n v="8"/>
    <n v="9577.7496258687297"/>
    <x v="2"/>
    <n v="1"/>
    <n v="10"/>
    <n v="88"/>
    <x v="1"/>
    <s v="Carrier B"/>
    <x v="2"/>
    <x v="1"/>
    <x v="0"/>
    <n v="12"/>
    <n v="971"/>
    <n v="27"/>
    <n v="30.6880193482842"/>
    <s v="Pending"/>
    <n v="4.5805926191992201"/>
    <s v="Air"/>
    <s v="Route C"/>
    <n v="141.920281771519"/>
    <n v="180.66278038153536"/>
    <n v="93.970868454871948"/>
    <n v="9397.0868454871943"/>
    <n v="1.735395561725851E-4"/>
    <n v="1.7099887292194985E-2"/>
    <n v="1197.2187032335912"/>
    <n v="0.125"/>
    <n v="1.0068099077165187"/>
    <s v="High"/>
  </r>
  <r>
    <x v="1"/>
    <s v="SKU3"/>
    <n v="61.1633430164377"/>
    <n v="68"/>
    <n v="83"/>
    <n v="7766.8364256852301"/>
    <x v="0"/>
    <n v="23"/>
    <n v="13"/>
    <n v="59"/>
    <x v="2"/>
    <s v="Carrier C"/>
    <x v="3"/>
    <x v="2"/>
    <x v="1"/>
    <n v="24"/>
    <n v="937"/>
    <n v="18"/>
    <n v="35.624741397125"/>
    <s v="Fail"/>
    <n v="4.7466486206477496"/>
    <s v="Rail"/>
    <s v="Route A"/>
    <n v="254.776159219286"/>
    <n v="292.13046917995439"/>
    <n v="74.747059565052766"/>
    <n v="7474.7059565052759"/>
    <n v="1.8004728952905702E-3"/>
    <n v="1.6501127078050154E-2"/>
    <n v="93.576342478135302"/>
    <n v="0.27710843373493976"/>
    <n v="2.0838175464378553E-2"/>
    <s v="High"/>
  </r>
  <r>
    <x v="1"/>
    <s v="SKU4"/>
    <n v="4.8054960363458896"/>
    <n v="26"/>
    <n v="871"/>
    <n v="2686.50515156744"/>
    <x v="0"/>
    <n v="5"/>
    <n v="3"/>
    <n v="56"/>
    <x v="3"/>
    <s v="Carrier A"/>
    <x v="4"/>
    <x v="1"/>
    <x v="2"/>
    <n v="5"/>
    <n v="414"/>
    <n v="3"/>
    <n v="92.065160598712794"/>
    <s v="Fail"/>
    <n v="3.1455795228330001"/>
    <s v="Air"/>
    <s v="Route A"/>
    <n v="923.44063171192204"/>
    <n v="1019.3963402265055"/>
    <n v="16.671088113409347"/>
    <n v="1667.1088113409346"/>
    <n v="1.8894119178290203E-2"/>
    <n v="7.2907861369399833E-3"/>
    <n v="3.0843916780338003"/>
    <n v="5.7405281285878304E-3"/>
    <n v="4.4667599493348684E-3"/>
    <s v="High"/>
  </r>
  <r>
    <x v="0"/>
    <s v="SKU5"/>
    <n v="1.6999760138659299"/>
    <n v="87"/>
    <n v="147"/>
    <n v="2828.3487459757498"/>
    <x v="0"/>
    <n v="90"/>
    <n v="27"/>
    <n v="66"/>
    <x v="4"/>
    <s v="Carrier B"/>
    <x v="5"/>
    <x v="3"/>
    <x v="3"/>
    <n v="10"/>
    <n v="104"/>
    <n v="17"/>
    <n v="56.766475557431797"/>
    <s v="Fail"/>
    <n v="2.7791935115711599"/>
    <s v="Road"/>
    <s v="Route A"/>
    <n v="235.461236735537"/>
    <n v="296.6718111573511"/>
    <n v="25.316769348183989"/>
    <n v="2531.6769348183989"/>
    <n v="3.1887893446712512E-3"/>
    <n v="1.8315018315018315E-3"/>
    <n v="19.240467659698979"/>
    <n v="0.61224489795918369"/>
    <n v="3.0231965063825101E-2"/>
    <s v="Medium"/>
  </r>
  <r>
    <x v="1"/>
    <s v="SKU6"/>
    <n v="4.0783328631079403"/>
    <n v="48"/>
    <n v="65"/>
    <n v="7823.4765595317303"/>
    <x v="3"/>
    <n v="11"/>
    <n v="15"/>
    <n v="58"/>
    <x v="3"/>
    <s v="Carrier C"/>
    <x v="6"/>
    <x v="0"/>
    <x v="1"/>
    <n v="14"/>
    <n v="314"/>
    <n v="24"/>
    <n v="1.0850685695870601"/>
    <s v="Pending"/>
    <n v="1.0009106193041299"/>
    <s v="Sea"/>
    <s v="Route A"/>
    <n v="134.36909686103101"/>
    <n v="139.33492873357008"/>
    <n v="76.841416307981603"/>
    <n v="7684.1416307981599"/>
    <n v="1.4100088939022538E-3"/>
    <n v="5.5297266835728377E-3"/>
    <n v="120.3611778389497"/>
    <n v="0.16923076923076924"/>
    <n v="5.9704050814646151E-2"/>
    <s v="Medium"/>
  </r>
  <r>
    <x v="2"/>
    <s v="SKU7"/>
    <n v="42.958384382459997"/>
    <n v="59"/>
    <n v="426"/>
    <n v="8496.1038130898305"/>
    <x v="1"/>
    <n v="93"/>
    <n v="17"/>
    <n v="11"/>
    <x v="5"/>
    <s v="Carrier B"/>
    <x v="7"/>
    <x v="3"/>
    <x v="3"/>
    <n v="22"/>
    <n v="564"/>
    <n v="1"/>
    <n v="99.466108603599096"/>
    <s v="Fail"/>
    <n v="0.39817718685065001"/>
    <s v="Road"/>
    <s v="Route C"/>
    <n v="802.05631181755803"/>
    <n v="903.87075920557493"/>
    <n v="75.922330538842559"/>
    <n v="7592.2330538842552"/>
    <n v="9.2409813661901551E-3"/>
    <n v="9.9323753169907013E-3"/>
    <n v="19.943905664530117"/>
    <n v="0.21830985915492956"/>
    <n v="5.5125323577882163E-3"/>
    <s v="Low"/>
  </r>
  <r>
    <x v="2"/>
    <s v="SKU8"/>
    <n v="68.717596748527299"/>
    <n v="78"/>
    <n v="150"/>
    <n v="7517.3632106311197"/>
    <x v="1"/>
    <n v="5"/>
    <n v="10"/>
    <n v="15"/>
    <x v="6"/>
    <s v="Carrier C"/>
    <x v="8"/>
    <x v="3"/>
    <x v="0"/>
    <n v="13"/>
    <n v="769"/>
    <n v="8"/>
    <n v="11.423027139565599"/>
    <s v="Pending"/>
    <n v="2.7098626911099601"/>
    <s v="Sea"/>
    <s v="Route B"/>
    <n v="505.55713422546398"/>
    <n v="520.38489522211262"/>
    <n v="69.969783154090067"/>
    <n v="6996.9783154090073"/>
    <n v="3.2538666782359702E-3"/>
    <n v="1.354254719639335E-2"/>
    <n v="50.115754737540797"/>
    <n v="3.3333333333333333E-2"/>
    <n v="2.2698225713886799E-2"/>
    <s v="Medium"/>
  </r>
  <r>
    <x v="1"/>
    <s v="SKU9"/>
    <n v="64.0157329412785"/>
    <n v="35"/>
    <n v="980"/>
    <n v="4971.1459875855498"/>
    <x v="2"/>
    <n v="14"/>
    <n v="27"/>
    <n v="83"/>
    <x v="5"/>
    <s v="Carrier A"/>
    <x v="9"/>
    <x v="4"/>
    <x v="4"/>
    <n v="29"/>
    <n v="963"/>
    <n v="23"/>
    <n v="47.957601634951502"/>
    <s v="Pending"/>
    <n v="3.8446144787675798"/>
    <s v="Rail"/>
    <s v="Route B"/>
    <n v="995.92946149864099"/>
    <n v="1051.0537084246407"/>
    <n v="39.200922791609088"/>
    <n v="3920.0922791609091"/>
    <n v="2.1258595631141672E-2"/>
    <n v="1.6959002535925614E-2"/>
    <n v="5.0725979465158675"/>
    <n v="1.4285714285714285E-2"/>
    <n v="7.3129033582124596E-3"/>
    <s v="High"/>
  </r>
  <r>
    <x v="1"/>
    <s v="SKU10"/>
    <n v="15.707795681912099"/>
    <n v="11"/>
    <n v="996"/>
    <n v="2330.9658020919401"/>
    <x v="0"/>
    <n v="51"/>
    <n v="13"/>
    <n v="80"/>
    <x v="1"/>
    <s v="Carrier C"/>
    <x v="10"/>
    <x v="2"/>
    <x v="1"/>
    <n v="18"/>
    <n v="830"/>
    <n v="5"/>
    <n v="96.527352785310896"/>
    <s v="Pass"/>
    <n v="1.72731392835594"/>
    <s v="Road"/>
    <s v="Route B"/>
    <n v="806.10317770292295"/>
    <n v="911.30374169951244"/>
    <n v="14.196620603924275"/>
    <n v="1419.6620603924275"/>
    <n v="2.1605674743486843E-2"/>
    <n v="1.4616793462947308E-2"/>
    <n v="2.3403271105340764"/>
    <n v="5.1204819277108432E-2"/>
    <n v="8.7080433848178828E-3"/>
    <s v="Medium"/>
  </r>
  <r>
    <x v="1"/>
    <s v="SKU11"/>
    <n v="90.635459982288594"/>
    <n v="95"/>
    <n v="960"/>
    <n v="6099.9441155814502"/>
    <x v="1"/>
    <n v="46"/>
    <n v="23"/>
    <n v="60"/>
    <x v="5"/>
    <s v="Carrier A"/>
    <x v="11"/>
    <x v="4"/>
    <x v="1"/>
    <n v="28"/>
    <n v="362"/>
    <n v="11"/>
    <n v="27.5923630866636"/>
    <s v="Pending"/>
    <n v="2.1169821372994301E-2"/>
    <s v="Air"/>
    <s v="Route A"/>
    <n v="126.72303340940699"/>
    <n v="158.83933962038725"/>
    <n v="59.411047759610625"/>
    <n v="5941.1047759610628"/>
    <n v="2.082474674071021E-2"/>
    <n v="6.3750352211890673E-3"/>
    <n v="6.3541084537306771"/>
    <n v="4.791666666666667E-2"/>
    <n v="4.7124407544965208E-3"/>
    <s v="Low"/>
  </r>
  <r>
    <x v="0"/>
    <s v="SKU12"/>
    <n v="71.213389075359999"/>
    <n v="41"/>
    <n v="336"/>
    <n v="2873.74144602144"/>
    <x v="2"/>
    <n v="100"/>
    <n v="30"/>
    <n v="85"/>
    <x v="0"/>
    <s v="Carrier A"/>
    <x v="12"/>
    <x v="3"/>
    <x v="1"/>
    <n v="3"/>
    <n v="563"/>
    <n v="3"/>
    <n v="32.321286213424003"/>
    <s v="Fail"/>
    <n v="2.1612537475559099"/>
    <s v="Road"/>
    <s v="Route B"/>
    <n v="402.96878907376998"/>
    <n v="436.61534929737849"/>
    <n v="24.371260967240616"/>
    <n v="2437.1260967240614"/>
    <n v="7.2886613592485737E-3"/>
    <n v="9.9147647224570295E-3"/>
    <n v="8.5528019226828569"/>
    <n v="0.29761904761904762"/>
    <n v="3.9442678874539285E-3"/>
    <s v="Medium"/>
  </r>
  <r>
    <x v="1"/>
    <s v="SKU13"/>
    <n v="16.160393317379899"/>
    <n v="5"/>
    <n v="249"/>
    <n v="4052.7384162378598"/>
    <x v="3"/>
    <n v="80"/>
    <n v="8"/>
    <n v="48"/>
    <x v="7"/>
    <s v="Carrier A"/>
    <x v="13"/>
    <x v="2"/>
    <x v="3"/>
    <n v="23"/>
    <n v="173"/>
    <n v="10"/>
    <n v="97.829050110173199"/>
    <s v="Pending"/>
    <n v="1.63107423007153"/>
    <s v="Road"/>
    <s v="Route B"/>
    <n v="547.24100516096803"/>
    <n v="654.60733833224958"/>
    <n v="33.981310779056102"/>
    <n v="3398.1310779056103"/>
    <n v="5.4014186858717108E-3"/>
    <n v="3.0466328543251619E-3"/>
    <n v="16.276057896537591"/>
    <n v="0.32128514056224899"/>
    <n v="3.8302341610876825E-2"/>
    <s v="Medium"/>
  </r>
  <r>
    <x v="1"/>
    <s v="SKU14"/>
    <n v="99.171328638624104"/>
    <n v="26"/>
    <n v="562"/>
    <n v="8653.5709264697998"/>
    <x v="0"/>
    <n v="54"/>
    <n v="29"/>
    <n v="78"/>
    <x v="8"/>
    <s v="Carrier B"/>
    <x v="14"/>
    <x v="1"/>
    <x v="1"/>
    <n v="25"/>
    <n v="558"/>
    <n v="14"/>
    <n v="5.7914366298629796"/>
    <s v="Pending"/>
    <n v="0.100682851565093"/>
    <s v="Air"/>
    <s v="Route B"/>
    <n v="929.23528996088896"/>
    <n v="937.06649678020131"/>
    <n v="77.165044296895985"/>
    <n v="7716.5044296895985"/>
    <n v="1.2191153821124102E-2"/>
    <n v="9.8267117497886722E-3"/>
    <n v="15.39781303642313"/>
    <n v="9.6085409252669035E-2"/>
    <n v="3.6294843228635762E-3"/>
    <s v="Low"/>
  </r>
  <r>
    <x v="1"/>
    <s v="SKU15"/>
    <n v="36.989244928626903"/>
    <n v="94"/>
    <n v="469"/>
    <n v="5442.0867853976697"/>
    <x v="0"/>
    <n v="9"/>
    <n v="8"/>
    <n v="69"/>
    <x v="6"/>
    <s v="Carrier B"/>
    <x v="15"/>
    <x v="1"/>
    <x v="3"/>
    <n v="14"/>
    <n v="580"/>
    <n v="7"/>
    <n v="97.121281751474299"/>
    <s v="Pass"/>
    <n v="2.2644057611985402"/>
    <s v="Sea"/>
    <s v="Route B"/>
    <n v="127.861800001625"/>
    <n v="227.40512147637452"/>
    <n v="52.14681663921295"/>
    <n v="5214.6816639212948"/>
    <n v="1.0173756480617802E-2"/>
    <n v="1.0214144829529445E-2"/>
    <n v="11.603596557351109"/>
    <n v="1.9189765458422176E-2"/>
    <n v="5.1642638022925376E-3"/>
    <s v="Medium"/>
  </r>
  <r>
    <x v="1"/>
    <s v="SKU16"/>
    <n v="7.5471721097912701"/>
    <n v="74"/>
    <n v="280"/>
    <n v="6453.7979681762799"/>
    <x v="1"/>
    <n v="2"/>
    <n v="5"/>
    <n v="78"/>
    <x v="5"/>
    <s v="Carrier B"/>
    <x v="16"/>
    <x v="1"/>
    <x v="3"/>
    <n v="3"/>
    <n v="399"/>
    <n v="21"/>
    <n v="77.106342497849994"/>
    <s v="Pass"/>
    <n v="1.01256308925804"/>
    <s v="Air"/>
    <s v="Route A"/>
    <n v="865.52577977123997"/>
    <n v="946.82344685479552"/>
    <n v="55.069745213214844"/>
    <n v="5506.9745213214846"/>
    <n v="6.0738844660404778E-3"/>
    <n v="7.0266272189349116E-3"/>
    <n v="23.049278457772427"/>
    <n v="7.1428571428571426E-3"/>
    <n v="1.4969016377519642E-2"/>
    <s v="Medium"/>
  </r>
  <r>
    <x v="2"/>
    <s v="SKU17"/>
    <n v="81.462534369237005"/>
    <n v="82"/>
    <n v="126"/>
    <n v="2629.39643484526"/>
    <x v="1"/>
    <n v="45"/>
    <n v="17"/>
    <n v="85"/>
    <x v="7"/>
    <s v="Carrier C"/>
    <x v="17"/>
    <x v="1"/>
    <x v="4"/>
    <n v="7"/>
    <n v="453"/>
    <n v="16"/>
    <n v="47.679680368355299"/>
    <s v="Fail"/>
    <n v="0.102020754918176"/>
    <s v="Air"/>
    <s v="Route C"/>
    <n v="670.93439079241"/>
    <n v="722.19949011899769"/>
    <n v="19.071969447262621"/>
    <n v="1907.1969447262622"/>
    <n v="2.7332480097182151E-3"/>
    <n v="7.9775993237531703E-3"/>
    <n v="20.868225673375079"/>
    <n v="0.35714285714285715"/>
    <n v="2.8455706017716985E-2"/>
    <s v="Low"/>
  </r>
  <r>
    <x v="0"/>
    <s v="SKU18"/>
    <n v="36.4436277704609"/>
    <n v="23"/>
    <n v="620"/>
    <n v="9364.6735050761708"/>
    <x v="2"/>
    <n v="10"/>
    <n v="10"/>
    <n v="46"/>
    <x v="3"/>
    <s v="Carrier C"/>
    <x v="18"/>
    <x v="4"/>
    <x v="1"/>
    <n v="18"/>
    <n v="374"/>
    <n v="17"/>
    <n v="27.107980854843898"/>
    <s v="Pending"/>
    <n v="2.2319391107292601"/>
    <s v="Sea"/>
    <s v="Route A"/>
    <n v="593.48025872065102"/>
    <n v="624.92746428960561"/>
    <n v="87.397460407865651"/>
    <n v="8739.7460407865656"/>
    <n v="1.3449315603375344E-2"/>
    <n v="6.5863623555931245E-3"/>
    <n v="15.104312104961567"/>
    <n v="1.6129032258064516E-2"/>
    <n v="6.998749538888226E-3"/>
    <s v="Medium"/>
  </r>
  <r>
    <x v="1"/>
    <s v="SKU19"/>
    <n v="51.123870087964697"/>
    <n v="100"/>
    <n v="187"/>
    <n v="2553.4955849912099"/>
    <x v="2"/>
    <n v="48"/>
    <n v="11"/>
    <n v="94"/>
    <x v="4"/>
    <s v="Carrier A"/>
    <x v="19"/>
    <x v="3"/>
    <x v="4"/>
    <n v="20"/>
    <n v="694"/>
    <n v="16"/>
    <n v="82.373320587990193"/>
    <s v="Fail"/>
    <n v="3.64645086541702"/>
    <s v="Road"/>
    <s v="Route C"/>
    <n v="477.30763109090299"/>
    <n v="564.42358756173508"/>
    <n v="19.890719974294747"/>
    <n v="1989.0719974294748"/>
    <n v="4.056487125534176E-3"/>
    <n v="1.2221752606367991E-2"/>
    <n v="13.655056604231069"/>
    <n v="0.25668449197860965"/>
    <n v="2.5361689213058126E-2"/>
    <s v="High"/>
  </r>
  <r>
    <x v="1"/>
    <s v="SKU20"/>
    <n v="96.341072439963298"/>
    <n v="22"/>
    <n v="320"/>
    <n v="8128.0276968511898"/>
    <x v="2"/>
    <n v="27"/>
    <n v="12"/>
    <n v="68"/>
    <x v="2"/>
    <s v="Carrier A"/>
    <x v="20"/>
    <x v="1"/>
    <x v="4"/>
    <n v="29"/>
    <n v="309"/>
    <n v="6"/>
    <n v="65.686259608488598"/>
    <s v="Pass"/>
    <n v="4.2314165735345304"/>
    <s v="Air"/>
    <s v="Route B"/>
    <n v="493.871215316205"/>
    <n v="568.4358095756204"/>
    <n v="75.595918872755689"/>
    <n v="7559.5918872755692"/>
    <n v="6.9415822469034039E-3"/>
    <n v="5.4416737109044804E-3"/>
    <n v="25.400086552659968"/>
    <n v="8.4375000000000006E-2"/>
    <n v="2.7744795784146375E-2"/>
    <s v="High"/>
  </r>
  <r>
    <x v="2"/>
    <s v="SKU21"/>
    <n v="84.893868984950799"/>
    <n v="60"/>
    <n v="601"/>
    <n v="7087.0526963574302"/>
    <x v="2"/>
    <n v="69"/>
    <n v="25"/>
    <n v="7"/>
    <x v="2"/>
    <s v="Carrier B"/>
    <x v="21"/>
    <x v="2"/>
    <x v="4"/>
    <n v="19"/>
    <n v="791"/>
    <n v="4"/>
    <n v="61.735728954160898"/>
    <s v="Pending"/>
    <n v="1.8607567631014899E-2"/>
    <s v="Air"/>
    <s v="Route C"/>
    <n v="523.36091472015801"/>
    <n v="591.13452744353719"/>
    <n v="64.95918168913893"/>
    <n v="6495.9181689138932"/>
    <n v="1.3037159157465455E-2"/>
    <n v="1.3929980276134122E-2"/>
    <n v="11.792100992275259"/>
    <n v="0.11480865224625623"/>
    <n v="1.0046395622659384E-2"/>
    <s v="Low"/>
  </r>
  <r>
    <x v="0"/>
    <s v="SKU22"/>
    <n v="27.679780886501899"/>
    <n v="55"/>
    <n v="884"/>
    <n v="2390.8078665561702"/>
    <x v="2"/>
    <n v="71"/>
    <n v="1"/>
    <n v="63"/>
    <x v="9"/>
    <s v="Carrier A"/>
    <x v="22"/>
    <x v="3"/>
    <x v="1"/>
    <n v="22"/>
    <n v="780"/>
    <n v="28"/>
    <n v="50.120839612977299"/>
    <s v="Fail"/>
    <n v="2.5912754732111098"/>
    <s v="Rail"/>
    <s v="Route C"/>
    <n v="205.57199582694699"/>
    <n v="265.26048436084733"/>
    <n v="21.255473821953228"/>
    <n v="2125.5473821953228"/>
    <n v="1.9176120957070653E-2"/>
    <n v="1.3736263736263736E-2"/>
    <n v="2.7045337856970253"/>
    <n v="8.031674208144797E-2"/>
    <n v="1.0823132263487601E-2"/>
    <s v="Medium"/>
  </r>
  <r>
    <x v="2"/>
    <s v="SKU23"/>
    <n v="4.3243411858641601"/>
    <n v="30"/>
    <n v="391"/>
    <n v="8858.3675710114803"/>
    <x v="2"/>
    <n v="84"/>
    <n v="5"/>
    <n v="29"/>
    <x v="6"/>
    <s v="Carrier A"/>
    <x v="23"/>
    <x v="2"/>
    <x v="1"/>
    <n v="11"/>
    <n v="568"/>
    <n v="29"/>
    <n v="98.6099572427038"/>
    <s v="Pending"/>
    <n v="1.3422915627227301"/>
    <s v="Rail"/>
    <s v="Route A"/>
    <n v="196.329446112412"/>
    <n v="297.86426095626132"/>
    <n v="85.605033100552191"/>
    <n v="8560.5033100552191"/>
    <n v="8.4817458079350962E-3"/>
    <n v="1.0002817695125387E-2"/>
    <n v="22.655671537113761"/>
    <n v="0.21483375959079284"/>
    <n v="7.4804542228786445E-3"/>
    <s v="Medium"/>
  </r>
  <r>
    <x v="0"/>
    <s v="SKU24"/>
    <n v="4.1563083593111001"/>
    <n v="32"/>
    <n v="209"/>
    <n v="9049.0778609398894"/>
    <x v="3"/>
    <n v="4"/>
    <n v="26"/>
    <n v="2"/>
    <x v="3"/>
    <s v="Carrier C"/>
    <x v="24"/>
    <x v="4"/>
    <x v="3"/>
    <n v="28"/>
    <n v="447"/>
    <n v="3"/>
    <n v="40.382359702924802"/>
    <s v="Pending"/>
    <n v="3.69131029262872"/>
    <s v="Air"/>
    <s v="Route A"/>
    <n v="758.72477260293795"/>
    <n v="808.84842399514707"/>
    <n v="82.402294369447432"/>
    <n v="8240.2294369447427"/>
    <n v="4.5337209050087856E-3"/>
    <n v="7.8719357565511412E-3"/>
    <n v="43.297023258085595"/>
    <n v="1.9138755980861243E-2"/>
    <n v="4.6609051144901242E-2"/>
    <s v="High"/>
  </r>
  <r>
    <x v="0"/>
    <s v="SKU25"/>
    <n v="39.629343985092603"/>
    <n v="73"/>
    <n v="142"/>
    <n v="2174.7770543506499"/>
    <x v="3"/>
    <n v="82"/>
    <n v="11"/>
    <n v="52"/>
    <x v="4"/>
    <s v="Carrier C"/>
    <x v="25"/>
    <x v="3"/>
    <x v="1"/>
    <n v="19"/>
    <n v="934"/>
    <n v="23"/>
    <n v="78.280383118415301"/>
    <s v="Pending"/>
    <n v="3.79723121711418"/>
    <s v="Road"/>
    <s v="Route B"/>
    <n v="458.53594573920901"/>
    <n v="539.047402538906"/>
    <n v="16.35729651811744"/>
    <n v="1635.7296518117439"/>
    <n v="3.0803271220633853E-3"/>
    <n v="1.644829529444914E-2"/>
    <n v="15.315331368666548"/>
    <n v="0.57746478873239437"/>
    <n v="1.5711786487899435E-2"/>
    <s v="High"/>
  </r>
  <r>
    <x v="0"/>
    <s v="SKU26"/>
    <n v="97.446946617892806"/>
    <n v="9"/>
    <n v="353"/>
    <n v="3716.49332589403"/>
    <x v="3"/>
    <n v="59"/>
    <n v="16"/>
    <n v="48"/>
    <x v="0"/>
    <s v="Carrier B"/>
    <x v="26"/>
    <x v="4"/>
    <x v="3"/>
    <n v="26"/>
    <n v="171"/>
    <n v="4"/>
    <n v="15.972229757181699"/>
    <s v="Pass"/>
    <n v="2.1193197367249201"/>
    <s v="Rail"/>
    <s v="Route A"/>
    <n v="617.86691645837698"/>
    <n v="640.3466948366372"/>
    <n v="30.76146631057393"/>
    <n v="3076.1466310573928"/>
    <n v="7.6574329161153169E-3"/>
    <n v="3.0114116652578192E-3"/>
    <n v="10.528309705082238"/>
    <n v="0.16713881019830029"/>
    <n v="1.8434981929400993E-2"/>
    <s v="Medium"/>
  </r>
  <r>
    <x v="2"/>
    <s v="SKU27"/>
    <n v="92.557360812401996"/>
    <n v="42"/>
    <n v="352"/>
    <n v="2686.4572235759802"/>
    <x v="2"/>
    <n v="47"/>
    <n v="9"/>
    <n v="62"/>
    <x v="3"/>
    <s v="Carrier C"/>
    <x v="27"/>
    <x v="2"/>
    <x v="0"/>
    <n v="25"/>
    <n v="291"/>
    <n v="4"/>
    <n v="10.5282450700421"/>
    <s v="Fail"/>
    <n v="2.8646678378833701"/>
    <s v="Sea"/>
    <s v="Route B"/>
    <n v="762.45918215568304"/>
    <n v="780.39417817872322"/>
    <n v="19.060630453972568"/>
    <n v="1906.0630453972569"/>
    <n v="7.6357404715937443E-3"/>
    <n v="5.1246830092983942E-3"/>
    <n v="7.6319807487953986"/>
    <n v="0.13352272727272727"/>
    <n v="2.104190611647179E-2"/>
    <s v="Medium"/>
  </r>
  <r>
    <x v="2"/>
    <s v="SKU28"/>
    <n v="2.3972747055971402"/>
    <n v="12"/>
    <n v="394"/>
    <n v="6117.3246150839896"/>
    <x v="1"/>
    <n v="48"/>
    <n v="15"/>
    <n v="24"/>
    <x v="0"/>
    <s v="Carrier B"/>
    <x v="28"/>
    <x v="1"/>
    <x v="0"/>
    <n v="13"/>
    <n v="171"/>
    <n v="7"/>
    <n v="59.429381810691503"/>
    <s v="Fail"/>
    <n v="0.81575707929567198"/>
    <s v="Air"/>
    <s v="Route A"/>
    <n v="123.437027511827"/>
    <n v="192.76454983058773"/>
    <n v="59.245600652534023"/>
    <n v="5924.5600652534022"/>
    <n v="8.5468231414998156E-3"/>
    <n v="3.0114116652578192E-3"/>
    <n v="15.526204606812156"/>
    <n v="0.12182741116751269"/>
    <n v="2.5122184030632537E-2"/>
    <s v="Low"/>
  </r>
  <r>
    <x v="2"/>
    <s v="SKU29"/>
    <n v="63.447559185207297"/>
    <n v="3"/>
    <n v="253"/>
    <n v="8318.9031946171708"/>
    <x v="1"/>
    <n v="45"/>
    <n v="5"/>
    <n v="67"/>
    <x v="6"/>
    <s v="Carrier B"/>
    <x v="29"/>
    <x v="1"/>
    <x v="1"/>
    <n v="16"/>
    <n v="329"/>
    <n v="7"/>
    <n v="39.292875586065698"/>
    <s v="Pass"/>
    <n v="3.8780989365884802"/>
    <s v="Road"/>
    <s v="Route B"/>
    <n v="764.93537594070801"/>
    <n v="812.32922467217077"/>
    <n v="75.065739699450006"/>
    <n v="7506.5739699450005"/>
    <n v="5.4881884639580037E-3"/>
    <n v="5.7938856015779094E-3"/>
    <n v="32.881040294929527"/>
    <n v="0.17786561264822134"/>
    <n v="3.2019656701174029E-2"/>
    <s v="High"/>
  </r>
  <r>
    <x v="0"/>
    <s v="SKU30"/>
    <n v="8.0228592105263896"/>
    <n v="10"/>
    <n v="327"/>
    <n v="2766.3423668660798"/>
    <x v="3"/>
    <n v="60"/>
    <n v="26"/>
    <n v="35"/>
    <x v="6"/>
    <s v="Carrier B"/>
    <x v="30"/>
    <x v="3"/>
    <x v="1"/>
    <n v="27"/>
    <n v="806"/>
    <n v="30"/>
    <n v="51.634893400109299"/>
    <s v="Pending"/>
    <n v="0.96539470535239302"/>
    <s v="Road"/>
    <s v="Route C"/>
    <n v="880.08098824716103"/>
    <n v="940.67040996258834"/>
    <n v="18.256719569034914"/>
    <n v="1825.6719569034915"/>
    <n v="7.0934293585544154E-3"/>
    <n v="1.4194139194139194E-2"/>
    <n v="8.4597625898045248"/>
    <n v="0.1834862385321101"/>
    <n v="2.7383878640116238E-2"/>
    <s v="Low"/>
  </r>
  <r>
    <x v="1"/>
    <s v="SKU31"/>
    <n v="50.847393051718697"/>
    <n v="28"/>
    <n v="168"/>
    <n v="9655.1351027193905"/>
    <x v="3"/>
    <n v="6"/>
    <n v="17"/>
    <n v="44"/>
    <x v="0"/>
    <s v="Carrier B"/>
    <x v="31"/>
    <x v="0"/>
    <x v="4"/>
    <n v="24"/>
    <n v="461"/>
    <n v="8"/>
    <n v="60.251145661598002"/>
    <s v="Pending"/>
    <n v="2.9890000066550702"/>
    <s v="Rail"/>
    <s v="Route C"/>
    <n v="609.379206618426"/>
    <n v="672.31001324500539"/>
    <n v="89.828250894743846"/>
    <n v="8982.8250894743851"/>
    <n v="3.6443306796242868E-3"/>
    <n v="8.1184840800225411E-3"/>
    <n v="57.471042278091609"/>
    <n v="3.5714285714285712E-2"/>
    <n v="1.5950362886794047E-2"/>
    <s v="Medium"/>
  </r>
  <r>
    <x v="1"/>
    <s v="SKU32"/>
    <n v="79.209936015656695"/>
    <n v="43"/>
    <n v="781"/>
    <n v="9571.5504873278096"/>
    <x v="2"/>
    <n v="89"/>
    <n v="13"/>
    <n v="64"/>
    <x v="0"/>
    <s v="Carrier C"/>
    <x v="32"/>
    <x v="0"/>
    <x v="1"/>
    <n v="30"/>
    <n v="737"/>
    <n v="7"/>
    <n v="29.6924671537497"/>
    <s v="Pass"/>
    <n v="1.94603611938611"/>
    <s v="Road"/>
    <s v="Route A"/>
    <n v="761.17390951487698"/>
    <n v="797.46548156986523"/>
    <n v="87.740850057579451"/>
    <n v="8774.0850057579446"/>
    <n v="1.694179917134862E-2"/>
    <n v="1.2979008171315864E-2"/>
    <n v="12.255506385823059"/>
    <n v="0.11395646606914213"/>
    <n v="8.449558132187682E-3"/>
    <s v="Medium"/>
  </r>
  <r>
    <x v="2"/>
    <s v="SKU33"/>
    <n v="64.795435000155607"/>
    <n v="63"/>
    <n v="616"/>
    <n v="5149.9983504080301"/>
    <x v="0"/>
    <n v="4"/>
    <n v="17"/>
    <n v="95"/>
    <x v="7"/>
    <s v="Carrier C"/>
    <x v="33"/>
    <x v="2"/>
    <x v="4"/>
    <n v="1"/>
    <n v="251"/>
    <n v="23"/>
    <n v="23.853427512896101"/>
    <s v="Fail"/>
    <n v="3.54104601225092"/>
    <s v="Sea"/>
    <s v="Route A"/>
    <n v="371.25529551987103"/>
    <n v="399.96699353620374"/>
    <n v="47.500313568718269"/>
    <n v="4750.0313568718266"/>
    <n v="1.3362545825289052E-2"/>
    <n v="4.4202592279515354E-3"/>
    <n v="8.3603869324805675"/>
    <n v="6.4935064935064939E-3"/>
    <n v="7.8868027653192212E-3"/>
    <s v="High"/>
  </r>
  <r>
    <x v="1"/>
    <s v="SKU34"/>
    <n v="37.467592329842397"/>
    <n v="96"/>
    <n v="602"/>
    <n v="9061.7108955077201"/>
    <x v="2"/>
    <n v="1"/>
    <n v="26"/>
    <n v="21"/>
    <x v="6"/>
    <s v="Carrier A"/>
    <x v="34"/>
    <x v="1"/>
    <x v="4"/>
    <n v="4"/>
    <n v="452"/>
    <n v="10"/>
    <n v="10.754272815029299"/>
    <s v="Pass"/>
    <n v="0.64660455937205397"/>
    <s v="Road"/>
    <s v="Route B"/>
    <n v="510.35800043352299"/>
    <n v="522.13176081937445"/>
    <n v="85.395791346883456"/>
    <n v="8539.5791346883452"/>
    <n v="1.3058851601987028E-2"/>
    <n v="7.9599887292194985E-3"/>
    <n v="15.052675906159003"/>
    <n v="1.6611295681063123E-3"/>
    <n v="1.6935009482094852E-3"/>
    <s v="Low"/>
  </r>
  <r>
    <x v="2"/>
    <s v="SKU35"/>
    <n v="84.957786816350406"/>
    <n v="11"/>
    <n v="449"/>
    <n v="6541.3293448024597"/>
    <x v="1"/>
    <n v="42"/>
    <n v="27"/>
    <n v="85"/>
    <x v="3"/>
    <s v="Carrier C"/>
    <x v="35"/>
    <x v="1"/>
    <x v="2"/>
    <n v="3"/>
    <n v="367"/>
    <n v="2"/>
    <n v="58.004787044743701"/>
    <s v="Pass"/>
    <n v="0.54115409806058101"/>
    <s v="Sea"/>
    <s v="Route C"/>
    <n v="553.42047123035502"/>
    <n v="616.71344826542611"/>
    <n v="59.246158965370334"/>
    <n v="5924.6158965370332"/>
    <n v="9.7399075901863381E-3"/>
    <n v="6.4630881938574246E-3"/>
    <n v="14.568662237867393"/>
    <n v="9.3541202672605794E-2"/>
    <n v="1.177770599182049E-2"/>
    <s v="Low"/>
  </r>
  <r>
    <x v="1"/>
    <s v="SKU36"/>
    <n v="9.81300257875405"/>
    <n v="34"/>
    <n v="963"/>
    <n v="7573.4024578487297"/>
    <x v="1"/>
    <n v="18"/>
    <n v="23"/>
    <n v="28"/>
    <x v="4"/>
    <s v="Carrier B"/>
    <x v="36"/>
    <x v="4"/>
    <x v="2"/>
    <n v="26"/>
    <n v="671"/>
    <n v="19"/>
    <n v="45.531364237162101"/>
    <s v="Fail"/>
    <n v="3.8055333792433501"/>
    <s v="Air"/>
    <s v="Route C"/>
    <n v="403.80897424817999"/>
    <n v="451.44828975250118"/>
    <n v="71.21954168096228"/>
    <n v="7121.9541680962284"/>
    <n v="2.0889824074274931E-2"/>
    <n v="1.1816708932093547E-2"/>
    <n v="7.8643846914317024"/>
    <n v="1.8691588785046728E-2"/>
    <n v="2.1889421258142056E-3"/>
    <s v="High"/>
  </r>
  <r>
    <x v="1"/>
    <s v="SKU37"/>
    <n v="23.3998447526143"/>
    <n v="5"/>
    <n v="963"/>
    <n v="2438.3399304700201"/>
    <x v="1"/>
    <n v="25"/>
    <n v="8"/>
    <n v="21"/>
    <x v="7"/>
    <s v="Carrier A"/>
    <x v="37"/>
    <x v="0"/>
    <x v="1"/>
    <n v="24"/>
    <n v="867"/>
    <n v="15"/>
    <n v="34.343277465075303"/>
    <s v="Pending"/>
    <n v="2.61028808484811"/>
    <s v="Sea"/>
    <s v="Route A"/>
    <n v="183.932968043594"/>
    <n v="219.80890078225974"/>
    <n v="22.185310296877606"/>
    <n v="2218.5310296877606"/>
    <n v="2.0889824074274931E-2"/>
    <n v="1.5268385460693153E-2"/>
    <n v="2.5320248499169473"/>
    <n v="2.5960539979231569E-2"/>
    <n v="1.5915423401769782E-3"/>
    <s v="Medium"/>
  </r>
  <r>
    <x v="2"/>
    <s v="SKU38"/>
    <n v="52.075930682707799"/>
    <n v="75"/>
    <n v="705"/>
    <n v="9692.3180402184298"/>
    <x v="0"/>
    <n v="69"/>
    <n v="1"/>
    <n v="88"/>
    <x v="8"/>
    <s v="Carrier B"/>
    <x v="38"/>
    <x v="2"/>
    <x v="0"/>
    <n v="10"/>
    <n v="841"/>
    <n v="12"/>
    <n v="5.9306936455283097"/>
    <s v="Pending"/>
    <n v="0.613326899164507"/>
    <s v="Air"/>
    <s v="Route B"/>
    <n v="339.67286994860598"/>
    <n v="354.83949503138354"/>
    <n v="93.374785451870466"/>
    <n v="9337.4785451870466"/>
    <n v="1.5293173387709061E-2"/>
    <n v="1.4810510002817695E-2"/>
    <n v="13.74796885137366"/>
    <n v="9.7872340425531917E-2"/>
    <n v="1.3100611967729391E-2"/>
    <s v="Low"/>
  </r>
  <r>
    <x v="1"/>
    <s v="SKU39"/>
    <n v="19.127477265823199"/>
    <n v="26"/>
    <n v="176"/>
    <n v="1912.4656631007599"/>
    <x v="1"/>
    <n v="78"/>
    <n v="29"/>
    <n v="34"/>
    <x v="4"/>
    <s v="Carrier A"/>
    <x v="39"/>
    <x v="4"/>
    <x v="1"/>
    <n v="30"/>
    <n v="791"/>
    <n v="6"/>
    <n v="9.0058074287816403"/>
    <s v="Fail"/>
    <n v="1.4519722039968099"/>
    <s v="Air"/>
    <s v="Route B"/>
    <n v="653.67299455203295"/>
    <n v="668.241305759645"/>
    <n v="12.442243573411149"/>
    <n v="1244.2243573411149"/>
    <n v="3.8178702357968722E-3"/>
    <n v="1.3929980276134122E-2"/>
    <n v="10.866282176708863"/>
    <n v="0.44318181818181818"/>
    <n v="3.1605135106990798E-2"/>
    <s v="Medium"/>
  </r>
  <r>
    <x v="1"/>
    <s v="SKU40"/>
    <n v="80.541424170940303"/>
    <n v="97"/>
    <n v="933"/>
    <n v="5724.9593504562599"/>
    <x v="1"/>
    <n v="90"/>
    <n v="20"/>
    <n v="39"/>
    <x v="3"/>
    <s v="Carrier C"/>
    <x v="40"/>
    <x v="1"/>
    <x v="1"/>
    <n v="18"/>
    <n v="793"/>
    <n v="1"/>
    <n v="88.179407104217404"/>
    <s v="Pending"/>
    <n v="4.2132694305865597"/>
    <s v="Road"/>
    <s v="Route A"/>
    <n v="529.80872398069096"/>
    <n v="625.21772622464482"/>
    <n v="50.997416242316149"/>
    <n v="5099.7416242316149"/>
    <n v="2.0239050738627737E-2"/>
    <n v="1.3965201465201466E-2"/>
    <n v="6.1360764742296459"/>
    <n v="9.6463022508038579E-2"/>
    <n v="7.7487622076489494E-3"/>
    <s v="High"/>
  </r>
  <r>
    <x v="1"/>
    <s v="SKU41"/>
    <n v="99.113291615317095"/>
    <n v="35"/>
    <n v="556"/>
    <n v="5521.2052590109697"/>
    <x v="1"/>
    <n v="64"/>
    <n v="19"/>
    <n v="38"/>
    <x v="3"/>
    <s v="Carrier B"/>
    <x v="41"/>
    <x v="3"/>
    <x v="4"/>
    <n v="18"/>
    <n v="892"/>
    <n v="7"/>
    <n v="95.332064548772493"/>
    <s v="Fail"/>
    <n v="4.5302262398259602E-2"/>
    <s v="Sea"/>
    <s v="Route A"/>
    <n v="275.52437113130901"/>
    <n v="376.62969942384814"/>
    <n v="51.445755595871212"/>
    <n v="5144.5755595871215"/>
    <n v="1.2060999153994664E-2"/>
    <n v="1.5708650324034939E-2"/>
    <n v="9.9302252859909519"/>
    <n v="0.11510791366906475"/>
    <n v="1.0383567884472393E-2"/>
    <s v="Low"/>
  </r>
  <r>
    <x v="1"/>
    <s v="SKU42"/>
    <n v="46.529167614516702"/>
    <n v="98"/>
    <n v="155"/>
    <n v="1839.60942585676"/>
    <x v="1"/>
    <n v="22"/>
    <n v="27"/>
    <n v="57"/>
    <x v="0"/>
    <s v="Carrier C"/>
    <x v="42"/>
    <x v="2"/>
    <x v="3"/>
    <n v="26"/>
    <n v="179"/>
    <n v="7"/>
    <n v="96.422820639571796"/>
    <s v="Fail"/>
    <n v="4.9392552886209398"/>
    <s v="Road"/>
    <s v="Route A"/>
    <n v="635.65712050199102"/>
    <n v="739.6061894684143"/>
    <n v="11.000032363883456"/>
    <n v="1100.0032363883456"/>
    <n v="3.3623289008438361E-3"/>
    <n v="3.1522964215271909E-3"/>
    <n v="11.868447908753291"/>
    <n v="0.14193548387096774"/>
    <n v="4.8556440818396773E-2"/>
    <s v="High"/>
  </r>
  <r>
    <x v="0"/>
    <s v="SKU43"/>
    <n v="11.7432717763092"/>
    <n v="6"/>
    <n v="598"/>
    <n v="5737.4255991190203"/>
    <x v="2"/>
    <n v="36"/>
    <n v="29"/>
    <n v="85"/>
    <x v="7"/>
    <s v="Carrier B"/>
    <x v="43"/>
    <x v="2"/>
    <x v="0"/>
    <n v="1"/>
    <n v="206"/>
    <n v="23"/>
    <n v="26.2773659573324"/>
    <s v="Pending"/>
    <n v="0.37230476798509698"/>
    <s v="Air"/>
    <s v="Route A"/>
    <n v="716.04411975933999"/>
    <n v="746.01550698506082"/>
    <n v="49.914100921339596"/>
    <n v="4991.4100921339596"/>
    <n v="1.2972081823900736E-2"/>
    <n v="3.6277824739363203E-3"/>
    <n v="9.5943571891622419"/>
    <n v="6.0200668896321072E-2"/>
    <n v="6.1772930909505851E-3"/>
    <s v="Low"/>
  </r>
  <r>
    <x v="2"/>
    <s v="SKU44"/>
    <n v="51.355790913110297"/>
    <n v="34"/>
    <n v="919"/>
    <n v="7152.28604943551"/>
    <x v="1"/>
    <n v="13"/>
    <n v="19"/>
    <n v="72"/>
    <x v="2"/>
    <s v="Carrier C"/>
    <x v="44"/>
    <x v="4"/>
    <x v="2"/>
    <n v="7"/>
    <n v="834"/>
    <n v="18"/>
    <n v="22.554106620887701"/>
    <s v="Fail"/>
    <n v="2.9626263204548802"/>
    <s v="Rail"/>
    <s v="Route A"/>
    <n v="610.45326961922694"/>
    <n v="640.58482589749133"/>
    <n v="65.117012235380187"/>
    <n v="6511.7012235380189"/>
    <n v="1.993535651532571E-2"/>
    <n v="1.4687235841081996E-2"/>
    <n v="7.7826834052617082"/>
    <n v="1.4145810663764961E-2"/>
    <n v="8.2453206282662572E-3"/>
    <s v="Medium"/>
  </r>
  <r>
    <x v="0"/>
    <s v="SKU45"/>
    <n v="33.784138033065503"/>
    <n v="1"/>
    <n v="24"/>
    <n v="5267.9568075105199"/>
    <x v="3"/>
    <n v="93"/>
    <n v="7"/>
    <n v="52"/>
    <x v="2"/>
    <s v="Carrier B"/>
    <x v="45"/>
    <x v="4"/>
    <x v="4"/>
    <n v="25"/>
    <n v="794"/>
    <n v="25"/>
    <n v="66.312544439991598"/>
    <s v="Pass"/>
    <n v="3.2196046120841002"/>
    <s v="Rail"/>
    <s v="Route A"/>
    <n v="495.30569702847299"/>
    <n v="566.83339647717651"/>
    <n v="47.011234110333433"/>
    <n v="4701.1234110333435"/>
    <n v="5.2061866851775529E-4"/>
    <n v="1.3982812059735136E-2"/>
    <n v="219.49820031293834"/>
    <n v="3.875"/>
    <n v="0.21729812536299623"/>
    <s v="High"/>
  </r>
  <r>
    <x v="0"/>
    <s v="SKU46"/>
    <n v="27.082207199888899"/>
    <n v="75"/>
    <n v="859"/>
    <n v="2556.7673606335902"/>
    <x v="0"/>
    <n v="92"/>
    <n v="29"/>
    <n v="6"/>
    <x v="3"/>
    <s v="Carrier B"/>
    <x v="46"/>
    <x v="0"/>
    <x v="4"/>
    <n v="18"/>
    <n v="870"/>
    <n v="23"/>
    <n v="77.322353211051606"/>
    <s v="Pending"/>
    <n v="3.6486105925361998"/>
    <s v="Road"/>
    <s v="Route B"/>
    <n v="380.43593711196399"/>
    <n v="461.82924616009967"/>
    <n v="20.949381144734907"/>
    <n v="2094.9381144734907"/>
    <n v="1.8633809844031325E-2"/>
    <n v="1.5321217244294168E-2"/>
    <n v="2.9764462871171014"/>
    <n v="0.10710128055878929"/>
    <n v="4.7391802527172056E-3"/>
    <s v="High"/>
  </r>
  <r>
    <x v="1"/>
    <s v="SKU47"/>
    <n v="95.712135880936003"/>
    <n v="93"/>
    <n v="910"/>
    <n v="7089.4742499341801"/>
    <x v="3"/>
    <n v="4"/>
    <n v="15"/>
    <n v="51"/>
    <x v="7"/>
    <s v="Carrier B"/>
    <x v="47"/>
    <x v="1"/>
    <x v="1"/>
    <n v="10"/>
    <n v="964"/>
    <n v="20"/>
    <n v="19.7129929112936"/>
    <s v="Pending"/>
    <n v="0.38057358671321301"/>
    <s v="Rail"/>
    <s v="Route A"/>
    <n v="581.60235505058597"/>
    <n v="610.29409871782957"/>
    <n v="64.791801512163502"/>
    <n v="6479.1801512163502"/>
    <n v="1.9740124514631554E-2"/>
    <n v="1.6976613130459284E-2"/>
    <n v="7.7906310438837147"/>
    <n v="4.3956043956043956E-3"/>
    <n v="9.866759072472496E-3"/>
    <s v="Low"/>
  </r>
  <r>
    <x v="0"/>
    <s v="SKU48"/>
    <n v="76.035544426891704"/>
    <n v="28"/>
    <n v="29"/>
    <n v="7397.0710045871801"/>
    <x v="0"/>
    <n v="30"/>
    <n v="16"/>
    <n v="9"/>
    <x v="4"/>
    <s v="Carrier C"/>
    <x v="48"/>
    <x v="4"/>
    <x v="0"/>
    <n v="9"/>
    <n v="109"/>
    <n v="18"/>
    <n v="23.126363582464698"/>
    <s v="Fail"/>
    <n v="1.6981125407144"/>
    <s v="Rail"/>
    <s v="Route B"/>
    <n v="768.65191395437"/>
    <n v="798.87411069338987"/>
    <n v="65.981968938937896"/>
    <n v="6598.1968938937898"/>
    <n v="6.2908089112562095E-4"/>
    <n v="1.9195548041701887E-3"/>
    <n v="255.07141395128207"/>
    <n v="1.0344827586206897"/>
    <n v="0.24468390195017689"/>
    <s v="Medium"/>
  </r>
  <r>
    <x v="2"/>
    <s v="SKU49"/>
    <n v="78.897913205639995"/>
    <n v="19"/>
    <n v="99"/>
    <n v="8001.6132065190004"/>
    <x v="2"/>
    <n v="97"/>
    <n v="24"/>
    <n v="9"/>
    <x v="2"/>
    <s v="Carrier C"/>
    <x v="49"/>
    <x v="2"/>
    <x v="2"/>
    <n v="28"/>
    <n v="177"/>
    <n v="28"/>
    <n v="14.1478154439792"/>
    <s v="Pass"/>
    <n v="2.8258139854001301"/>
    <s v="Rail"/>
    <s v="Route A"/>
    <n v="336.89016851997701"/>
    <n v="353.54360499685714"/>
    <n v="76.480696015221426"/>
    <n v="7648.0696015221429"/>
    <n v="2.1475520076357406E-3"/>
    <n v="3.1170752324598478E-3"/>
    <n v="80.824375823424248"/>
    <n v="0.97979797979797978"/>
    <n v="2.5309303362635455E-2"/>
    <s v="Medium"/>
  </r>
  <r>
    <x v="2"/>
    <s v="SKU50"/>
    <n v="14.203484264803"/>
    <n v="91"/>
    <n v="633"/>
    <n v="5910.8853896688897"/>
    <x v="1"/>
    <n v="31"/>
    <n v="23"/>
    <n v="82"/>
    <x v="9"/>
    <s v="Carrier A"/>
    <x v="50"/>
    <x v="4"/>
    <x v="2"/>
    <n v="20"/>
    <n v="306"/>
    <n v="21"/>
    <n v="45.178757924634503"/>
    <s v="Fail"/>
    <n v="4.7548008046711798"/>
    <s v="Rail"/>
    <s v="Route B"/>
    <n v="496.24865029194001"/>
    <n v="547.67526913155052"/>
    <n v="53.632101205373395"/>
    <n v="5363.2101205373392"/>
    <n v="1.3731317382155795E-2"/>
    <n v="5.3888419273034659E-3"/>
    <n v="9.3378916108513259"/>
    <n v="4.8973143759873619E-2"/>
    <n v="9.8702384122843455E-3"/>
    <s v="High"/>
  </r>
  <r>
    <x v="0"/>
    <s v="SKU51"/>
    <n v="26.700760972461701"/>
    <n v="61"/>
    <n v="154"/>
    <n v="9866.4654579796897"/>
    <x v="3"/>
    <n v="100"/>
    <n v="4"/>
    <n v="52"/>
    <x v="5"/>
    <s v="Carrier A"/>
    <x v="51"/>
    <x v="2"/>
    <x v="3"/>
    <n v="18"/>
    <n v="673"/>
    <n v="28"/>
    <n v="14.190328344569901"/>
    <s v="Pending"/>
    <n v="1.77295117208355"/>
    <s v="Road"/>
    <s v="Route A"/>
    <n v="694.98231757944495"/>
    <n v="713.9556464819625"/>
    <n v="91.525098114977268"/>
    <n v="9152.5098114977263"/>
    <n v="3.3406364563222631E-3"/>
    <n v="1.185193012116089E-2"/>
    <n v="64.067957519348639"/>
    <n v="0.64935064935064934"/>
    <n v="3.1058445181478312E-2"/>
    <s v="Medium"/>
  </r>
  <r>
    <x v="1"/>
    <s v="SKU52"/>
    <n v="98.031829656465007"/>
    <n v="1"/>
    <n v="820"/>
    <n v="9435.7626089121295"/>
    <x v="3"/>
    <n v="64"/>
    <n v="11"/>
    <n v="11"/>
    <x v="5"/>
    <s v="Carrier B"/>
    <x v="52"/>
    <x v="1"/>
    <x v="0"/>
    <n v="10"/>
    <n v="727"/>
    <n v="27"/>
    <n v="9.1668491485971497"/>
    <s v="Pending"/>
    <n v="2.1224716191438202"/>
    <s v="Air"/>
    <s v="Route C"/>
    <n v="602.89849883838303"/>
    <n v="620.69640016674907"/>
    <n v="88.150662087453796"/>
    <n v="8815.0662087453802"/>
    <n v="1.7787804507689971E-2"/>
    <n v="1.2802902225979148E-2"/>
    <n v="11.507027571844061"/>
    <n v="7.8048780487804878E-2"/>
    <n v="1.0525673389962121E-2"/>
    <s v="Medium"/>
  </r>
  <r>
    <x v="1"/>
    <s v="SKU53"/>
    <n v="30.3414707112142"/>
    <n v="93"/>
    <n v="242"/>
    <n v="8232.3348294258194"/>
    <x v="3"/>
    <n v="96"/>
    <n v="25"/>
    <n v="54"/>
    <x v="4"/>
    <s v="Carrier B"/>
    <x v="53"/>
    <x v="1"/>
    <x v="2"/>
    <n v="1"/>
    <n v="631"/>
    <n v="17"/>
    <n v="83.344058991677898"/>
    <s v="Pending"/>
    <n v="1.41034757607602"/>
    <s v="Air"/>
    <s v="Route B"/>
    <n v="750.73784066827"/>
    <n v="835.09538622604373"/>
    <n v="73.972394431997756"/>
    <n v="7397.2394431997755"/>
    <n v="5.2495715742206985E-3"/>
    <n v="1.1112285150746689E-2"/>
    <n v="34.017912518288512"/>
    <n v="0.39669421487603307"/>
    <n v="4.1879610169251657E-3"/>
    <s v="Medium"/>
  </r>
  <r>
    <x v="0"/>
    <s v="SKU54"/>
    <n v="31.1462431602408"/>
    <n v="11"/>
    <n v="622"/>
    <n v="6088.0214799408504"/>
    <x v="0"/>
    <n v="33"/>
    <n v="22"/>
    <n v="61"/>
    <x v="4"/>
    <s v="Carrier B"/>
    <x v="54"/>
    <x v="1"/>
    <x v="1"/>
    <n v="26"/>
    <n v="497"/>
    <n v="29"/>
    <n v="30.186023375822501"/>
    <s v="Pass"/>
    <n v="2.4787719755397402"/>
    <s v="Road"/>
    <s v="Route B"/>
    <n v="814.06999658218695"/>
    <n v="848.56112342929703"/>
    <n v="52.394603565115531"/>
    <n v="5239.4603565115531"/>
    <n v="1.3492700492418491E-2"/>
    <n v="8.7524654832347136E-3"/>
    <n v="9.7878158841492766"/>
    <n v="5.3054662379421219E-2"/>
    <n v="6.9213882175042287E-3"/>
    <s v="Medium"/>
  </r>
  <r>
    <x v="0"/>
    <s v="SKU55"/>
    <n v="79.855058340789398"/>
    <n v="16"/>
    <n v="701"/>
    <n v="2925.6751703038099"/>
    <x v="3"/>
    <n v="97"/>
    <n v="11"/>
    <n v="11"/>
    <x v="8"/>
    <s v="Carrier A"/>
    <x v="55"/>
    <x v="4"/>
    <x v="2"/>
    <n v="27"/>
    <n v="918"/>
    <n v="5"/>
    <n v="30.323545256616502"/>
    <s v="Fail"/>
    <n v="4.5489196593963799"/>
    <s v="Sea"/>
    <s v="Route B"/>
    <n v="323.01292795247798"/>
    <n v="358.35083816412538"/>
    <n v="25.673243321396843"/>
    <n v="2567.3243321396844"/>
    <n v="1.5206403609622769E-2"/>
    <n v="1.6166525781910399E-2"/>
    <n v="4.1735737094205563"/>
    <n v="0.13837375178316691"/>
    <n v="7.1531597076047075E-3"/>
    <s v="High"/>
  </r>
  <r>
    <x v="1"/>
    <s v="SKU56"/>
    <n v="20.9863860370433"/>
    <n v="90"/>
    <n v="93"/>
    <n v="4767.0204843441297"/>
    <x v="0"/>
    <n v="25"/>
    <n v="23"/>
    <n v="83"/>
    <x v="8"/>
    <s v="Carrier C"/>
    <x v="56"/>
    <x v="1"/>
    <x v="0"/>
    <n v="24"/>
    <n v="826"/>
    <n v="28"/>
    <n v="12.8362845728327"/>
    <s v="Pass"/>
    <n v="1.1737554953874501"/>
    <s v="Air"/>
    <s v="Route B"/>
    <n v="832.210808706021"/>
    <n v="846.82152299292545"/>
    <n v="39.20198961351204"/>
    <n v="3920.1989613512042"/>
    <n v="2.0173973405063017E-3"/>
    <n v="1.4546351084812623E-2"/>
    <n v="51.25828477789387"/>
    <n v="0.26881720430107525"/>
    <n v="1.9079889398620754E-2"/>
    <s v="Medium"/>
  </r>
  <r>
    <x v="0"/>
    <s v="SKU57"/>
    <n v="49.263205350734097"/>
    <n v="65"/>
    <n v="227"/>
    <n v="1605.8669003924001"/>
    <x v="2"/>
    <n v="5"/>
    <n v="18"/>
    <n v="51"/>
    <x v="5"/>
    <s v="Carrier B"/>
    <x v="57"/>
    <x v="4"/>
    <x v="2"/>
    <n v="21"/>
    <n v="588"/>
    <n v="25"/>
    <n v="67.779622987078099"/>
    <s v="Pending"/>
    <n v="2.5111748302126999"/>
    <s v="Rail"/>
    <s v="Route A"/>
    <n v="482.19123860252802"/>
    <n v="559.13142012498793"/>
    <n v="10.467354802674121"/>
    <n v="1046.7354802674122"/>
    <n v="4.9241849063971022E-3"/>
    <n v="1.0355029585798817E-2"/>
    <n v="7.0743035259577098"/>
    <n v="2.2026431718061675E-2"/>
    <n v="4.0354883415779162E-2"/>
    <s v="Medium"/>
  </r>
  <r>
    <x v="1"/>
    <s v="SKU58"/>
    <n v="59.841561377289302"/>
    <n v="81"/>
    <n v="896"/>
    <n v="2021.1498103371"/>
    <x v="0"/>
    <n v="10"/>
    <n v="5"/>
    <n v="44"/>
    <x v="6"/>
    <s v="Carrier A"/>
    <x v="58"/>
    <x v="0"/>
    <x v="2"/>
    <n v="18"/>
    <n v="396"/>
    <n v="7"/>
    <n v="65.047415094691402"/>
    <s v="Fail"/>
    <n v="1.7303747198591899"/>
    <s v="Road"/>
    <s v="Route B"/>
    <n v="110.364335231364"/>
    <n v="180.35018889076747"/>
    <n v="18.407996214463324"/>
    <n v="1840.7996214463326"/>
    <n v="1.9436430291329531E-2"/>
    <n v="6.973795435333897E-3"/>
    <n v="2.2557475561797991"/>
    <n v="1.1160714285714286E-2"/>
    <n v="5.5116501838304577E-3"/>
    <s v="Medium"/>
  </r>
  <r>
    <x v="2"/>
    <s v="SKU59"/>
    <n v="63.828398347710902"/>
    <n v="30"/>
    <n v="484"/>
    <n v="1061.6185230132801"/>
    <x v="0"/>
    <n v="100"/>
    <n v="16"/>
    <n v="26"/>
    <x v="6"/>
    <s v="Carrier B"/>
    <x v="59"/>
    <x v="1"/>
    <x v="1"/>
    <n v="11"/>
    <n v="176"/>
    <n v="4"/>
    <n v="1.90076224351945"/>
    <s v="Fail"/>
    <n v="0.44719401546382298"/>
    <s v="Air"/>
    <s v="Route A"/>
    <n v="312.57427361009297"/>
    <n v="321.76875845048016"/>
    <n v="7.3984976456279989"/>
    <n v="739.84976456279992"/>
    <n v="1.0499143148441397E-2"/>
    <n v="3.0994646379261764E-3"/>
    <n v="2.1934267004406611"/>
    <n v="0.20661157024793389"/>
    <n v="1.5069674786916778E-2"/>
    <s v="Low"/>
  </r>
  <r>
    <x v="1"/>
    <s v="SKU60"/>
    <n v="17.028027920188698"/>
    <n v="16"/>
    <n v="380"/>
    <n v="8864.0843495864301"/>
    <x v="1"/>
    <n v="41"/>
    <n v="27"/>
    <n v="72"/>
    <x v="3"/>
    <s v="Carrier C"/>
    <x v="60"/>
    <x v="3"/>
    <x v="0"/>
    <n v="29"/>
    <n v="929"/>
    <n v="24"/>
    <n v="87.213057815135599"/>
    <s v="Fail"/>
    <n v="2.8530906166490499"/>
    <s v="Rail"/>
    <s v="Route A"/>
    <n v="430.16909697513597"/>
    <n v="521.76352294837386"/>
    <n v="83.42320826638057"/>
    <n v="8342.320826638057"/>
    <n v="8.243128918197791E-3"/>
    <n v="1.6360242321780783E-2"/>
    <n v="23.326537762069552"/>
    <n v="0.10789473684210527"/>
    <n v="1.1529916205532394E-2"/>
    <s v="Medium"/>
  </r>
  <r>
    <x v="0"/>
    <s v="SKU61"/>
    <n v="52.028749903294901"/>
    <n v="23"/>
    <n v="117"/>
    <n v="6885.5893508962499"/>
    <x v="2"/>
    <n v="32"/>
    <n v="23"/>
    <n v="36"/>
    <x v="6"/>
    <s v="Carrier C"/>
    <x v="61"/>
    <x v="3"/>
    <x v="1"/>
    <n v="14"/>
    <n v="480"/>
    <n v="12"/>
    <n v="78.702393968878894"/>
    <s v="Fail"/>
    <n v="4.3674705382050503"/>
    <s v="Air"/>
    <s v="Route A"/>
    <n v="164.366528243419"/>
    <n v="252.09926263481984"/>
    <n v="66.334900882614306"/>
    <n v="6633.4900882614302"/>
    <n v="2.5380160090240568E-3"/>
    <n v="8.4530853761623E-3"/>
    <n v="58.851191033301284"/>
    <n v="0.27350427350427353"/>
    <n v="7.7182396773691792E-2"/>
    <s v="High"/>
  </r>
  <r>
    <x v="2"/>
    <s v="SKU62"/>
    <n v="72.796353955587307"/>
    <n v="89"/>
    <n v="270"/>
    <n v="3899.7468337292198"/>
    <x v="2"/>
    <n v="86"/>
    <n v="2"/>
    <n v="40"/>
    <x v="6"/>
    <s v="Carrier C"/>
    <x v="62"/>
    <x v="4"/>
    <x v="0"/>
    <n v="13"/>
    <n v="751"/>
    <n v="14"/>
    <n v="21.048642725168602"/>
    <s v="Pass"/>
    <n v="1.87400140404437"/>
    <s v="Sea"/>
    <s v="Route C"/>
    <n v="320.84651575911101"/>
    <n v="349.18685987305639"/>
    <n v="35.505599738561635"/>
    <n v="3550.5599738561632"/>
    <n v="5.8569600208247469E-3"/>
    <n v="1.3225556494787264E-2"/>
    <n v="14.443506791589703"/>
    <n v="0.31851851851851853"/>
    <n v="2.7006301439913963E-2"/>
    <s v="Medium"/>
  </r>
  <r>
    <x v="1"/>
    <s v="SKU63"/>
    <n v="13.0173767852878"/>
    <n v="55"/>
    <n v="246"/>
    <n v="4256.9491408502199"/>
    <x v="0"/>
    <n v="54"/>
    <n v="19"/>
    <n v="10"/>
    <x v="0"/>
    <s v="Carrier A"/>
    <x v="63"/>
    <x v="0"/>
    <x v="3"/>
    <n v="18"/>
    <n v="736"/>
    <n v="10"/>
    <n v="20.075003975630398"/>
    <s v="Pending"/>
    <n v="3.6328432903821302"/>
    <s v="Sea"/>
    <s v="Route A"/>
    <n v="687.28617786641701"/>
    <n v="709.81911537003475"/>
    <n v="35.471300254801854"/>
    <n v="3547.1300254801854"/>
    <n v="5.3363413523069914E-3"/>
    <n v="1.2961397576782193E-2"/>
    <n v="17.304671304269188"/>
    <n v="0.21951219512195122"/>
    <n v="9.9915997072655693E-3"/>
    <s v="High"/>
  </r>
  <r>
    <x v="1"/>
    <s v="SKU64"/>
    <n v="89.634095608135297"/>
    <n v="11"/>
    <n v="134"/>
    <n v="8458.7308783671706"/>
    <x v="1"/>
    <n v="73"/>
    <n v="27"/>
    <n v="75"/>
    <x v="2"/>
    <s v="Carrier C"/>
    <x v="64"/>
    <x v="1"/>
    <x v="2"/>
    <n v="17"/>
    <n v="328"/>
    <n v="6"/>
    <n v="8.6930424258772803"/>
    <s v="Fail"/>
    <n v="0.15948631471751401"/>
    <s v="Air"/>
    <s v="Route C"/>
    <n v="771.225084681157"/>
    <n v="784.50348057522888"/>
    <n v="76.74227397791941"/>
    <n v="7674.2273977919413"/>
    <n v="2.9067875658908005E-3"/>
    <n v="5.7762750070442376E-3"/>
    <n v="63.124857301247545"/>
    <n v="0.54477611940298509"/>
    <n v="3.4219055732795892E-2"/>
    <s v="Low"/>
  </r>
  <r>
    <x v="1"/>
    <s v="SKU65"/>
    <n v="33.697717206643098"/>
    <n v="72"/>
    <n v="457"/>
    <n v="8354.5796864819895"/>
    <x v="3"/>
    <n v="57"/>
    <n v="24"/>
    <n v="54"/>
    <x v="3"/>
    <s v="Carrier C"/>
    <x v="65"/>
    <x v="2"/>
    <x v="1"/>
    <n v="16"/>
    <n v="358"/>
    <n v="21"/>
    <n v="1.59722274305067"/>
    <s v="Fail"/>
    <n v="4.9110959548423301"/>
    <s v="Rail"/>
    <s v="Route C"/>
    <n v="555.85910367174301"/>
    <n v="564.0368677626783"/>
    <n v="77.90542818719311"/>
    <n v="7790.5428187193111"/>
    <n v="9.9134471463589238E-3"/>
    <n v="6.3045928430543819E-3"/>
    <n v="18.281355987925579"/>
    <n v="0.12472647702407003"/>
    <n v="1.43994340216293E-2"/>
    <s v="High"/>
  </r>
  <r>
    <x v="1"/>
    <s v="SKU66"/>
    <n v="26.034869773962001"/>
    <n v="52"/>
    <n v="704"/>
    <n v="8367.7216180201503"/>
    <x v="1"/>
    <n v="13"/>
    <n v="17"/>
    <n v="19"/>
    <x v="3"/>
    <s v="Carrier A"/>
    <x v="66"/>
    <x v="2"/>
    <x v="1"/>
    <n v="24"/>
    <n v="867"/>
    <n v="28"/>
    <n v="42.084436738309897"/>
    <s v="Fail"/>
    <n v="3.44806328834026"/>
    <s v="Road"/>
    <s v="Route A"/>
    <n v="393.84334857842703"/>
    <n v="438.14392804550829"/>
    <n v="79.295776899746429"/>
    <n v="7929.5776899746425"/>
    <n v="1.5271480943187489E-2"/>
    <n v="1.5268385460693153E-2"/>
    <n v="11.885968207414987"/>
    <n v="1.8465909090909092E-2"/>
    <n v="3.1479300124593185E-3"/>
    <s v="High"/>
  </r>
  <r>
    <x v="1"/>
    <s v="SKU67"/>
    <n v="87.755432354001002"/>
    <n v="16"/>
    <n v="513"/>
    <n v="9473.7980325083299"/>
    <x v="2"/>
    <n v="12"/>
    <n v="9"/>
    <n v="71"/>
    <x v="7"/>
    <s v="Carrier C"/>
    <x v="67"/>
    <x v="1"/>
    <x v="0"/>
    <n v="10"/>
    <n v="198"/>
    <n v="11"/>
    <n v="7.0578761469782298"/>
    <s v="Pass"/>
    <n v="0.131955444311814"/>
    <s v="Sea"/>
    <s v="Route C"/>
    <n v="169.27180138478599"/>
    <n v="185.47748907647485"/>
    <n v="92.883205434318555"/>
    <n v="9288.3205434318552"/>
    <n v="1.1128224039567019E-2"/>
    <n v="3.4868977176669485E-3"/>
    <n v="18.467442558495769"/>
    <n v="2.3391812865497075E-2"/>
    <n v="1.78319913152254E-2"/>
    <s v="Low"/>
  </r>
  <r>
    <x v="0"/>
    <s v="SKU68"/>
    <n v="37.931812382790298"/>
    <n v="29"/>
    <n v="163"/>
    <n v="3550.21843278099"/>
    <x v="0"/>
    <n v="0"/>
    <n v="8"/>
    <n v="58"/>
    <x v="3"/>
    <s v="Carrier B"/>
    <x v="68"/>
    <x v="4"/>
    <x v="3"/>
    <n v="2"/>
    <n v="375"/>
    <n v="18"/>
    <n v="97.113581563462205"/>
    <s v="Fail"/>
    <n v="1.9834678721741801"/>
    <s v="Rail"/>
    <s v="Route A"/>
    <n v="299.70630311810299"/>
    <n v="398.01413654645017"/>
    <n v="31.522042962345399"/>
    <n v="3152.2042962345399"/>
    <n v="3.535868457016421E-3"/>
    <n v="6.6039729501267963E-3"/>
    <n v="21.780481182705461"/>
    <n v="0"/>
    <n v="7.3266985575766259E-3"/>
    <s v="Medium"/>
  </r>
  <r>
    <x v="1"/>
    <s v="SKU69"/>
    <n v="54.865528517069698"/>
    <n v="62"/>
    <n v="511"/>
    <n v="1752.3810874841199"/>
    <x v="0"/>
    <n v="95"/>
    <n v="1"/>
    <n v="27"/>
    <x v="4"/>
    <s v="Carrier B"/>
    <x v="69"/>
    <x v="3"/>
    <x v="1"/>
    <n v="9"/>
    <n v="862"/>
    <n v="7"/>
    <n v="77.627765812748095"/>
    <s v="Pending"/>
    <n v="1.3623879886490999"/>
    <s v="Air"/>
    <s v="Route A"/>
    <n v="207.66320620857499"/>
    <n v="294.99625881144345"/>
    <n v="14.573848286726765"/>
    <n v="1457.3848286726766"/>
    <n v="1.1084839150523872E-2"/>
    <n v="1.5180332488024795E-2"/>
    <n v="3.4293171966421134"/>
    <n v="0.18590998043052837"/>
    <n v="1.8992733444462506E-2"/>
    <s v="Medium"/>
  </r>
  <r>
    <x v="0"/>
    <s v="SKU70"/>
    <n v="47.914541824058702"/>
    <n v="90"/>
    <n v="32"/>
    <n v="7014.8879872033804"/>
    <x v="1"/>
    <n v="10"/>
    <n v="12"/>
    <n v="22"/>
    <x v="0"/>
    <s v="Carrier B"/>
    <x v="70"/>
    <x v="1"/>
    <x v="3"/>
    <n v="22"/>
    <n v="775"/>
    <n v="16"/>
    <n v="11.440781823761199"/>
    <s v="Pass"/>
    <n v="1.8305755986122301"/>
    <s v="Road"/>
    <s v="Route C"/>
    <n v="183.27289874871099"/>
    <n v="201.0293983270729"/>
    <n v="68.138585888763075"/>
    <n v="6813.8585888763073"/>
    <n v="6.9415822469034039E-4"/>
    <n v="1.3648210763595379E-2"/>
    <n v="219.21524960010564"/>
    <n v="0.3125"/>
    <n v="0.1973661798312725"/>
    <s v="Medium"/>
  </r>
  <r>
    <x v="2"/>
    <s v="SKU71"/>
    <n v="6.3815331627479601"/>
    <n v="14"/>
    <n v="637"/>
    <n v="8180.3370854254399"/>
    <x v="1"/>
    <n v="76"/>
    <n v="2"/>
    <n v="26"/>
    <x v="2"/>
    <s v="Carrier A"/>
    <x v="71"/>
    <x v="4"/>
    <x v="3"/>
    <n v="2"/>
    <n v="258"/>
    <n v="10"/>
    <n v="30.661677477859499"/>
    <s v="Pending"/>
    <n v="2.07875060787496"/>
    <s v="Road"/>
    <s v="Route A"/>
    <n v="405.167067888855"/>
    <n v="445.05693568376699"/>
    <n v="77.352801497416735"/>
    <n v="7735.2801497416731"/>
    <n v="1.3818087160242088E-2"/>
    <n v="4.5435333896872362E-3"/>
    <n v="12.841973446507755"/>
    <n v="0.11930926216640503"/>
    <n v="1.4486954971824976E-2"/>
    <s v="Medium"/>
  </r>
  <r>
    <x v="2"/>
    <s v="SKU72"/>
    <n v="90.204427520528"/>
    <n v="88"/>
    <n v="478"/>
    <n v="2633.1219813122498"/>
    <x v="0"/>
    <n v="57"/>
    <n v="29"/>
    <n v="77"/>
    <x v="7"/>
    <s v="Carrier A"/>
    <x v="72"/>
    <x v="1"/>
    <x v="3"/>
    <n v="21"/>
    <n v="152"/>
    <n v="11"/>
    <n v="55.760492895244198"/>
    <s v="Pending"/>
    <n v="3.2133296074383"/>
    <s v="Rail"/>
    <s v="Route B"/>
    <n v="677.94456984618296"/>
    <n v="740.30467690111664"/>
    <n v="18.928173044111333"/>
    <n v="1892.8173044111331"/>
    <n v="1.036898848131196E-2"/>
    <n v="2.6768103691180616E-3"/>
    <n v="5.5086233918666316"/>
    <n v="0.1192468619246862"/>
    <n v="1.3806724183450921E-2"/>
    <s v="High"/>
  </r>
  <r>
    <x v="2"/>
    <s v="SKU73"/>
    <n v="83.851017681304597"/>
    <n v="41"/>
    <n v="375"/>
    <n v="7910.8869161406801"/>
    <x v="3"/>
    <n v="17"/>
    <n v="25"/>
    <n v="66"/>
    <x v="8"/>
    <s v="Carrier B"/>
    <x v="73"/>
    <x v="3"/>
    <x v="4"/>
    <n v="13"/>
    <n v="444"/>
    <n v="4"/>
    <n v="46.870238797617098"/>
    <s v="Fail"/>
    <n v="4.6205460645137002"/>
    <s v="Road"/>
    <s v="Route A"/>
    <n v="866.472800129657"/>
    <n v="914.85597576419013"/>
    <n v="69.960309403764896"/>
    <n v="6996.0309403764895"/>
    <n v="8.1346666955899264E-3"/>
    <n v="7.8191039729501276E-3"/>
    <n v="21.095698443041815"/>
    <n v="4.5333333333333337E-2"/>
    <n v="4.0344982317761869E-3"/>
    <s v="High"/>
  </r>
  <r>
    <x v="0"/>
    <s v="SKU74"/>
    <n v="3.1700114135661499"/>
    <n v="64"/>
    <n v="904"/>
    <n v="5709.9452959692799"/>
    <x v="1"/>
    <n v="41"/>
    <n v="6"/>
    <n v="1"/>
    <x v="8"/>
    <s v="Carrier A"/>
    <x v="74"/>
    <x v="3"/>
    <x v="2"/>
    <n v="1"/>
    <n v="919"/>
    <n v="9"/>
    <n v="80.580852156447804"/>
    <s v="Fail"/>
    <n v="0.39661272410993498"/>
    <s v="Rail"/>
    <s v="Route A"/>
    <n v="341.55265678322297"/>
    <n v="427.3711635897082"/>
    <n v="52.825741323795718"/>
    <n v="5282.5741323795719"/>
    <n v="1.9609969847502115E-2"/>
    <n v="1.6184136376444069E-2"/>
    <n v="6.3163111681076103"/>
    <n v="4.5353982300884957E-2"/>
    <n v="5.7938657633157522E-3"/>
    <s v="Low"/>
  </r>
  <r>
    <x v="1"/>
    <s v="SKU75"/>
    <n v="92.996884233970604"/>
    <n v="29"/>
    <n v="106"/>
    <n v="1889.07358977933"/>
    <x v="0"/>
    <n v="16"/>
    <n v="20"/>
    <n v="56"/>
    <x v="9"/>
    <s v="Carrier C"/>
    <x v="75"/>
    <x v="1"/>
    <x v="4"/>
    <n v="25"/>
    <n v="759"/>
    <n v="11"/>
    <n v="48.064782640006499"/>
    <s v="Pass"/>
    <n v="2.0300690886687498"/>
    <s v="Air"/>
    <s v="Route C"/>
    <n v="873.12964801765099"/>
    <n v="923.66832841870291"/>
    <n v="9.6540526136062699"/>
    <n v="965.40526136062704"/>
    <n v="2.2993991192867525E-3"/>
    <n v="1.3366441251056635E-2"/>
    <n v="17.821448960182359"/>
    <n v="0.15094339622641509"/>
    <n v="2.3338658123070379E-2"/>
    <s v="Medium"/>
  </r>
  <r>
    <x v="0"/>
    <s v="SKU76"/>
    <n v="69.108799547430294"/>
    <n v="23"/>
    <n v="241"/>
    <n v="5328.3759842977497"/>
    <x v="3"/>
    <n v="38"/>
    <n v="1"/>
    <n v="22"/>
    <x v="9"/>
    <s v="Carrier A"/>
    <x v="76"/>
    <x v="4"/>
    <x v="3"/>
    <n v="25"/>
    <n v="985"/>
    <n v="24"/>
    <n v="64.323597795600193"/>
    <s v="Pending"/>
    <n v="2.1800374515822099"/>
    <s v="Rail"/>
    <s v="Route A"/>
    <n v="997.41345013319403"/>
    <n v="1068.7915862656312"/>
    <n v="42.595843980321185"/>
    <n v="4259.5843980321188"/>
    <n v="5.227879129699126E-3"/>
    <n v="1.7346435615666386E-2"/>
    <n v="22.109443918247923"/>
    <n v="0.15767634854771784"/>
    <n v="2.9271943306377262E-2"/>
    <s v="Medium"/>
  </r>
  <r>
    <x v="0"/>
    <s v="SKU77"/>
    <n v="57.449742958971399"/>
    <n v="14"/>
    <n v="359"/>
    <n v="2483.7601775427902"/>
    <x v="2"/>
    <n v="96"/>
    <n v="28"/>
    <n v="57"/>
    <x v="0"/>
    <s v="Carrier B"/>
    <x v="77"/>
    <x v="1"/>
    <x v="1"/>
    <n v="26"/>
    <n v="334"/>
    <n v="5"/>
    <n v="42.952444748991802"/>
    <s v="Pass"/>
    <n v="3.0551418183075398"/>
    <s v="Road"/>
    <s v="Route B"/>
    <n v="852.56809891984994"/>
    <n v="902.30149029445965"/>
    <n v="15.814586872483305"/>
    <n v="1581.4586872483305"/>
    <n v="7.7875875832447558E-3"/>
    <n v="5.8819385742462666E-3"/>
    <n v="6.9185520265815885"/>
    <n v="0.26740947075208915"/>
    <n v="1.8888430712027549E-2"/>
    <s v="High"/>
  </r>
  <r>
    <x v="0"/>
    <s v="SKU78"/>
    <n v="6.30688317611191"/>
    <n v="50"/>
    <n v="946"/>
    <n v="1292.45841793775"/>
    <x v="2"/>
    <n v="5"/>
    <n v="4"/>
    <n v="51"/>
    <x v="8"/>
    <s v="Carrier B"/>
    <x v="78"/>
    <x v="2"/>
    <x v="0"/>
    <n v="25"/>
    <n v="858"/>
    <n v="21"/>
    <n v="71.126514720403307"/>
    <s v="Pending"/>
    <n v="4.0968813324704501"/>
    <s v="Sea"/>
    <s v="Route C"/>
    <n v="323.59220343132199"/>
    <n v="403.18576792258727"/>
    <n v="8.8927265001516282"/>
    <n v="889.27265001516275"/>
    <n v="2.0521052517408187E-2"/>
    <n v="1.510989010989011E-2"/>
    <n v="1.3662351140991016"/>
    <n v="5.2854122621564482E-3"/>
    <n v="8.9503697366405816E-3"/>
    <s v="High"/>
  </r>
  <r>
    <x v="0"/>
    <s v="SKU79"/>
    <n v="57.057031221103202"/>
    <n v="56"/>
    <n v="198"/>
    <n v="7888.7232684270803"/>
    <x v="0"/>
    <n v="31"/>
    <n v="25"/>
    <n v="20"/>
    <x v="5"/>
    <s v="Carrier B"/>
    <x v="79"/>
    <x v="0"/>
    <x v="3"/>
    <n v="5"/>
    <n v="228"/>
    <n v="12"/>
    <n v="57.870902924036201"/>
    <s v="Pending"/>
    <n v="0.16587162748060799"/>
    <s v="Air"/>
    <s v="Route C"/>
    <n v="351.50421933503799"/>
    <n v="415.87144762336925"/>
    <n v="74.728518208037116"/>
    <n v="7472.8518208037112"/>
    <n v="4.2951040152714812E-3"/>
    <n v="4.015215553677092E-3"/>
    <n v="39.842036709227678"/>
    <n v="0.15656565656565657"/>
    <n v="3.280972406209616E-2"/>
    <s v="Low"/>
  </r>
  <r>
    <x v="1"/>
    <s v="SKU80"/>
    <n v="91.128318350444303"/>
    <n v="75"/>
    <n v="872"/>
    <n v="8651.67268298206"/>
    <x v="2"/>
    <n v="39"/>
    <n v="14"/>
    <n v="41"/>
    <x v="1"/>
    <s v="Carrier C"/>
    <x v="80"/>
    <x v="0"/>
    <x v="4"/>
    <n v="8"/>
    <n v="202"/>
    <n v="5"/>
    <n v="76.961228023819999"/>
    <s v="Fail"/>
    <n v="2.8496621985053299"/>
    <s v="Sea"/>
    <s v="Route B"/>
    <n v="787.77985049434403"/>
    <n v="867.57426319758304"/>
    <n v="77.840984197844776"/>
    <n v="7784.0984197844773"/>
    <n v="1.8915811622811775E-2"/>
    <n v="3.5573400958016344E-3"/>
    <n v="9.9216429850711698"/>
    <n v="4.4724770642201837E-2"/>
    <n v="3.2490649993336812E-3"/>
    <s v="Medium"/>
  </r>
  <r>
    <x v="0"/>
    <s v="SKU81"/>
    <n v="72.819206930318202"/>
    <n v="9"/>
    <n v="774"/>
    <n v="4384.4134000458598"/>
    <x v="2"/>
    <n v="48"/>
    <n v="6"/>
    <n v="8"/>
    <x v="8"/>
    <s v="Carrier B"/>
    <x v="81"/>
    <x v="0"/>
    <x v="2"/>
    <n v="28"/>
    <n v="698"/>
    <n v="1"/>
    <n v="19.789592941903599"/>
    <s v="Pending"/>
    <n v="2.54754712154871"/>
    <s v="Rail"/>
    <s v="Route B"/>
    <n v="276.77833594679799"/>
    <n v="300.63420639021365"/>
    <n v="40.837791936556457"/>
    <n v="4083.7791936556459"/>
    <n v="1.6789952059697608E-2"/>
    <n v="1.2292194984502677E-2"/>
    <n v="5.6646167959248839"/>
    <n v="6.2015503875968991E-2"/>
    <n v="5.2535885032455303E-3"/>
    <s v="Medium"/>
  </r>
  <r>
    <x v="1"/>
    <s v="SKU82"/>
    <n v="17.034930739467899"/>
    <n v="13"/>
    <n v="336"/>
    <n v="2943.3818676094502"/>
    <x v="2"/>
    <n v="42"/>
    <n v="19"/>
    <n v="72"/>
    <x v="5"/>
    <s v="Carrier A"/>
    <x v="82"/>
    <x v="4"/>
    <x v="0"/>
    <n v="6"/>
    <n v="955"/>
    <n v="26"/>
    <n v="4.4652784349432402"/>
    <s v="Pending"/>
    <n v="4.1378770486223502"/>
    <s v="Road"/>
    <s v="Route C"/>
    <n v="589.97855562804"/>
    <n v="599.15201593652512"/>
    <n v="23.442298516729252"/>
    <n v="2344.2298516729252"/>
    <n v="7.2886613592485737E-3"/>
    <n v="1.6818117779656243E-2"/>
    <n v="8.760065082170982"/>
    <n v="0.125"/>
    <n v="1.4012446052208125E-2"/>
    <s v="High"/>
  </r>
  <r>
    <x v="0"/>
    <s v="SKU83"/>
    <n v="68.911246211606297"/>
    <n v="82"/>
    <n v="663"/>
    <n v="2411.7546321104901"/>
    <x v="2"/>
    <n v="65"/>
    <n v="24"/>
    <n v="7"/>
    <x v="3"/>
    <s v="Carrier B"/>
    <x v="83"/>
    <x v="1"/>
    <x v="3"/>
    <n v="20"/>
    <n v="443"/>
    <n v="5"/>
    <n v="97.730593800533001"/>
    <s v="Fail"/>
    <n v="0.77300613406724705"/>
    <s v="Road"/>
    <s v="Route A"/>
    <n v="682.97101822609295"/>
    <n v="785.65145160462293"/>
    <n v="16.261031805058671"/>
    <n v="1626.1031805058672"/>
    <n v="1.4382090717802989E-2"/>
    <n v="7.8014933784164549E-3"/>
    <n v="3.6376389624592611"/>
    <n v="9.8039215686274508E-2"/>
    <n v="7.4658213846107695E-3"/>
    <s v="Low"/>
  </r>
  <r>
    <x v="0"/>
    <s v="SKU84"/>
    <n v="89.104367292102197"/>
    <n v="99"/>
    <n v="618"/>
    <n v="2048.2900998487098"/>
    <x v="2"/>
    <n v="73"/>
    <n v="26"/>
    <n v="80"/>
    <x v="9"/>
    <s v="Carrier A"/>
    <x v="84"/>
    <x v="2"/>
    <x v="4"/>
    <n v="24"/>
    <n v="589"/>
    <n v="22"/>
    <n v="33.808636513209002"/>
    <s v="Pass"/>
    <n v="4.8434565771180402"/>
    <s v="Air"/>
    <s v="Route B"/>
    <n v="465.45700596368698"/>
    <n v="507.64725810181864"/>
    <n v="15.406428417468913"/>
    <n v="1540.6428417468912"/>
    <n v="1.3405930714332197E-2"/>
    <n v="1.0372640180332487E-2"/>
    <n v="3.3143852748361002"/>
    <n v="0.11812297734627832"/>
    <n v="1.3562484829971891E-2"/>
    <s v="High"/>
  </r>
  <r>
    <x v="2"/>
    <s v="SKU85"/>
    <n v="76.962994415193805"/>
    <n v="83"/>
    <n v="25"/>
    <n v="8684.6130592538502"/>
    <x v="1"/>
    <n v="15"/>
    <n v="18"/>
    <n v="66"/>
    <x v="1"/>
    <s v="Carrier C"/>
    <x v="85"/>
    <x v="2"/>
    <x v="4"/>
    <n v="4"/>
    <n v="211"/>
    <n v="2"/>
    <n v="69.929345518672307"/>
    <s v="Fail"/>
    <n v="1.3744289997457499"/>
    <s v="Road"/>
    <s v="Route B"/>
    <n v="842.68683000464102"/>
    <n v="920.86534422818499"/>
    <n v="77.637477150256657"/>
    <n v="7763.7477150256655"/>
    <n v="5.4231111303932841E-4"/>
    <n v="3.7158354466046775E-3"/>
    <n v="347.384522370154"/>
    <n v="0.6"/>
    <n v="0.32996674819486876"/>
    <s v="Medium"/>
  </r>
  <r>
    <x v="1"/>
    <s v="SKU86"/>
    <n v="19.9981769404042"/>
    <n v="18"/>
    <n v="223"/>
    <n v="1229.59102856498"/>
    <x v="2"/>
    <n v="32"/>
    <n v="14"/>
    <n v="22"/>
    <x v="2"/>
    <s v="Carrier B"/>
    <x v="86"/>
    <x v="1"/>
    <x v="0"/>
    <n v="4"/>
    <n v="569"/>
    <n v="18"/>
    <n v="74.608969995194599"/>
    <s v="Pass"/>
    <n v="2.0515129307662399"/>
    <s v="Rail"/>
    <s v="Route A"/>
    <n v="264.25488983586598"/>
    <n v="340.31816514121414"/>
    <n v="8.8927286342376579"/>
    <n v="889.27286342376578"/>
    <n v="4.8374151283108093E-3"/>
    <n v="1.0020428289659059E-2"/>
    <n v="5.5138611146411662"/>
    <n v="0.14349775784753363"/>
    <n v="6.5215484760248873E-3"/>
    <s v="Medium"/>
  </r>
  <r>
    <x v="0"/>
    <s v="SKU87"/>
    <n v="80.414036650355698"/>
    <n v="24"/>
    <n v="79"/>
    <n v="5133.8467010866898"/>
    <x v="3"/>
    <n v="5"/>
    <n v="7"/>
    <n v="55"/>
    <x v="9"/>
    <s v="Carrier A"/>
    <x v="87"/>
    <x v="0"/>
    <x v="4"/>
    <n v="27"/>
    <n v="523"/>
    <n v="17"/>
    <n v="28.696996824143099"/>
    <s v="Fail"/>
    <n v="3.6937377878392699"/>
    <s v="Sea"/>
    <s v="Route B"/>
    <n v="879.35921773492396"/>
    <n v="914.63201835661562"/>
    <n v="42.192146827300739"/>
    <n v="4219.2146827300739"/>
    <n v="1.7137031172042778E-3"/>
    <n v="9.2103409411101716E-3"/>
    <n v="64.985401279578355"/>
    <n v="6.3291139240506333E-2"/>
    <n v="8.3238022753778854E-2"/>
    <s v="High"/>
  </r>
  <r>
    <x v="2"/>
    <s v="SKU88"/>
    <n v="75.270406975724995"/>
    <n v="58"/>
    <n v="737"/>
    <n v="9444.7420330629793"/>
    <x v="3"/>
    <n v="60"/>
    <n v="18"/>
    <n v="85"/>
    <x v="6"/>
    <s v="Carrier A"/>
    <x v="88"/>
    <x v="4"/>
    <x v="0"/>
    <n v="21"/>
    <n v="953"/>
    <n v="11"/>
    <n v="68.1849190570411"/>
    <s v="Pending"/>
    <n v="0.722204401882931"/>
    <s v="Sea"/>
    <s v="Route A"/>
    <n v="103.916247960704"/>
    <n v="175.90242015067616"/>
    <n v="92.688396129123035"/>
    <n v="9268.839612912303"/>
    <n v="1.5987331612399402E-2"/>
    <n v="1.6782896590588899E-2"/>
    <n v="12.815118090994545"/>
    <n v="8.1411126187245594E-2"/>
    <n v="5.1577383079118994E-3"/>
    <s v="Low"/>
  </r>
  <r>
    <x v="2"/>
    <s v="SKU89"/>
    <n v="97.760085581938597"/>
    <n v="10"/>
    <n v="134"/>
    <n v="5924.6825668532301"/>
    <x v="2"/>
    <n v="90"/>
    <n v="1"/>
    <n v="27"/>
    <x v="3"/>
    <s v="Carrier B"/>
    <x v="89"/>
    <x v="1"/>
    <x v="1"/>
    <n v="23"/>
    <n v="370"/>
    <n v="11"/>
    <n v="46.603873381644398"/>
    <s v="Pending"/>
    <n v="1.9076657339590699"/>
    <s v="Rail"/>
    <s v="Route B"/>
    <n v="517.49997392906005"/>
    <n v="574.03366355598166"/>
    <n v="53.506489032972489"/>
    <n v="5350.6489032972486"/>
    <n v="2.9067875658908005E-3"/>
    <n v="6.5159199774584391E-3"/>
    <n v="44.214049006367389"/>
    <n v="0.67164179104477617"/>
    <n v="7.4103106308039179E-2"/>
    <s v="Medium"/>
  </r>
  <r>
    <x v="1"/>
    <s v="SKU90"/>
    <n v="13.881913501359101"/>
    <n v="56"/>
    <n v="320"/>
    <n v="9592.6335702803099"/>
    <x v="0"/>
    <n v="66"/>
    <n v="18"/>
    <n v="96"/>
    <x v="6"/>
    <s v="Carrier B"/>
    <x v="90"/>
    <x v="0"/>
    <x v="3"/>
    <n v="8"/>
    <n v="585"/>
    <n v="8"/>
    <n v="85.675963335797903"/>
    <s v="Pass"/>
    <n v="1.2193822244013801"/>
    <s v="Rail"/>
    <s v="Route B"/>
    <n v="990.07847250581096"/>
    <n v="1083.4288665497215"/>
    <n v="85.092047037305889"/>
    <n v="8509.2047037305892"/>
    <n v="6.9415822469034039E-3"/>
    <n v="1.0302197802197802E-2"/>
    <n v="29.976979907125969"/>
    <n v="0.20624999999999999"/>
    <n v="2.3982595962852158E-2"/>
    <s v="Medium"/>
  </r>
  <r>
    <x v="2"/>
    <s v="SKU91"/>
    <n v="62.111965463961702"/>
    <n v="90"/>
    <n v="916"/>
    <n v="1935.20679350759"/>
    <x v="3"/>
    <n v="98"/>
    <n v="22"/>
    <n v="85"/>
    <x v="6"/>
    <s v="Carrier B"/>
    <x v="91"/>
    <x v="3"/>
    <x v="2"/>
    <n v="5"/>
    <n v="207"/>
    <n v="28"/>
    <n v="39.772882502339897"/>
    <s v="Pending"/>
    <n v="0.62600185820939402"/>
    <s v="Rail"/>
    <s v="Route B"/>
    <n v="996.77831495062298"/>
    <n v="1044.0227115373641"/>
    <n v="8.9118408197022578"/>
    <n v="891.18408197022586"/>
    <n v="1.9870279181760993E-2"/>
    <n v="3.6453930684699916E-3"/>
    <n v="2.1126711719515172"/>
    <n v="0.10698689956331878"/>
    <n v="8.156674764630065E-3"/>
    <s v="Low"/>
  </r>
  <r>
    <x v="2"/>
    <s v="SKU92"/>
    <n v="47.714233075820196"/>
    <n v="44"/>
    <n v="276"/>
    <n v="2100.1297546259302"/>
    <x v="3"/>
    <n v="90"/>
    <n v="25"/>
    <n v="10"/>
    <x v="3"/>
    <s v="Carrier B"/>
    <x v="92"/>
    <x v="4"/>
    <x v="0"/>
    <n v="4"/>
    <n v="671"/>
    <n v="29"/>
    <n v="62.612690395614301"/>
    <s v="Pass"/>
    <n v="0.33343182522473902"/>
    <s v="Rail"/>
    <s v="Route B"/>
    <n v="230.092782536762"/>
    <n v="297.17497295849989"/>
    <n v="18.029547816674302"/>
    <n v="1802.9547816674303"/>
    <n v="5.9871146879541858E-3"/>
    <n v="1.1816708932093547E-2"/>
    <n v="7.6091657776301815"/>
    <n v="0.32608695652173914"/>
    <n v="1.619384067436087E-2"/>
    <s v="Low"/>
  </r>
  <r>
    <x v="0"/>
    <s v="SKU93"/>
    <n v="69.290831002905406"/>
    <n v="88"/>
    <n v="114"/>
    <n v="4531.4021336919004"/>
    <x v="2"/>
    <n v="63"/>
    <n v="17"/>
    <n v="66"/>
    <x v="5"/>
    <s v="Carrier C"/>
    <x v="93"/>
    <x v="3"/>
    <x v="4"/>
    <n v="21"/>
    <n v="824"/>
    <n v="20"/>
    <n v="35.633652343343797"/>
    <s v="Fail"/>
    <n v="4.1657817954241398"/>
    <s v="Air"/>
    <s v="Route A"/>
    <n v="823.52384588815505"/>
    <n v="866.16393029050323"/>
    <n v="36.652382034013975"/>
    <n v="3665.2382034013972"/>
    <n v="2.4729386754593374E-3"/>
    <n v="1.4511129895745281E-2"/>
    <n v="39.749141523613162"/>
    <n v="0.55263157894736847"/>
    <n v="6.1459930342143775E-2"/>
    <s v="High"/>
  </r>
  <r>
    <x v="2"/>
    <s v="SKU94"/>
    <n v="3.0376887246314102"/>
    <n v="97"/>
    <n v="987"/>
    <n v="7888.3565466618702"/>
    <x v="2"/>
    <n v="77"/>
    <n v="26"/>
    <n v="72"/>
    <x v="7"/>
    <s v="Carrier B"/>
    <x v="94"/>
    <x v="4"/>
    <x v="2"/>
    <n v="12"/>
    <n v="908"/>
    <n v="14"/>
    <n v="60.387378614862101"/>
    <s v="Pass"/>
    <n v="1.4636074984727701"/>
    <s v="Rail"/>
    <s v="Route B"/>
    <n v="846.66525698669398"/>
    <n v="913.99558154358863"/>
    <n v="69.743609651182808"/>
    <n v="6974.3609651182815"/>
    <n v="2.1410442742792687E-2"/>
    <n v="1.5990419836573684E-2"/>
    <n v="7.9922558730110138"/>
    <n v="7.8014184397163122E-2"/>
    <n v="7.0343930517047411E-3"/>
    <s v="Medium"/>
  </r>
  <r>
    <x v="0"/>
    <s v="SKU95"/>
    <n v="77.903927219447695"/>
    <n v="65"/>
    <n v="672"/>
    <n v="7386.3639440486604"/>
    <x v="2"/>
    <n v="15"/>
    <n v="14"/>
    <n v="26"/>
    <x v="7"/>
    <s v="Carrier B"/>
    <x v="95"/>
    <x v="3"/>
    <x v="0"/>
    <n v="18"/>
    <n v="450"/>
    <n v="26"/>
    <n v="58.890685768589897"/>
    <s v="Pending"/>
    <n v="1.21088212958506"/>
    <s v="Air"/>
    <s v="Route A"/>
    <n v="778.86424137664699"/>
    <n v="846.38526601483966"/>
    <n v="65.399786780338204"/>
    <n v="6539.9786780338209"/>
    <n v="1.4577322718497147E-2"/>
    <n v="7.9247675401521549E-3"/>
    <n v="10.991613011977174"/>
    <n v="2.2321428571428572E-2"/>
    <n v="1.2842766175004093E-2"/>
    <s v="Medium"/>
  </r>
  <r>
    <x v="2"/>
    <s v="SKU96"/>
    <n v="24.423131420373299"/>
    <n v="29"/>
    <n v="324"/>
    <n v="7698.4247656321104"/>
    <x v="0"/>
    <n v="67"/>
    <n v="2"/>
    <n v="32"/>
    <x v="4"/>
    <s v="Carrier C"/>
    <x v="96"/>
    <x v="0"/>
    <x v="0"/>
    <n v="28"/>
    <n v="648"/>
    <n v="28"/>
    <n v="17.803756331391199"/>
    <s v="Pending"/>
    <n v="3.8720476814821301"/>
    <s v="Road"/>
    <s v="Route A"/>
    <n v="188.74214114905601"/>
    <n v="211.89877552444401"/>
    <n v="74.865259901076655"/>
    <n v="7486.5259901076661"/>
    <n v="7.0283520249896959E-3"/>
    <n v="1.1411665257819104E-2"/>
    <n v="23.760570264296636"/>
    <n v="0.20679012345679013"/>
    <n v="1.6521228530854321E-2"/>
    <s v="High"/>
  </r>
  <r>
    <x v="0"/>
    <s v="SKU97"/>
    <n v="3.5261112591434101"/>
    <n v="56"/>
    <n v="62"/>
    <n v="4370.9165799845296"/>
    <x v="3"/>
    <n v="46"/>
    <n v="19"/>
    <n v="4"/>
    <x v="7"/>
    <s v="Carrier A"/>
    <x v="97"/>
    <x v="3"/>
    <x v="0"/>
    <n v="10"/>
    <n v="535"/>
    <n v="13"/>
    <n v="65.765155926367399"/>
    <s v="Fail"/>
    <n v="3.3762378347179798"/>
    <s v="Road"/>
    <s v="Route A"/>
    <n v="540.13242286796697"/>
    <n v="613.802424405544"/>
    <n v="37.571141555789858"/>
    <n v="3757.1141555789854"/>
    <n v="1.3449315603375343E-3"/>
    <n v="9.4216680755142296E-3"/>
    <n v="70.498654515879508"/>
    <n v="0.74193548387096775"/>
    <n v="0.12749750985822048"/>
    <s v="High"/>
  </r>
  <r>
    <x v="1"/>
    <s v="SKU98"/>
    <n v="19.754604866878601"/>
    <n v="43"/>
    <n v="913"/>
    <n v="8525.9525596835192"/>
    <x v="1"/>
    <n v="53"/>
    <n v="1"/>
    <n v="27"/>
    <x v="6"/>
    <s v="Carrier B"/>
    <x v="98"/>
    <x v="2"/>
    <x v="4"/>
    <n v="28"/>
    <n v="581"/>
    <n v="9"/>
    <n v="5.6046908643717801"/>
    <s v="Pending"/>
    <n v="2.9081221693512598"/>
    <s v="Rail"/>
    <s v="Route A"/>
    <n v="882.19886354704101"/>
    <n v="889.2133555065509"/>
    <n v="76.367392041769676"/>
    <n v="7636.7392041769681"/>
    <n v="1.9805201848196272E-2"/>
    <n v="1.0231755424063117E-2"/>
    <n v="9.3383927269260898"/>
    <n v="5.8050383351588172E-2"/>
    <n v="1.5441413966462978E-3"/>
    <s v="Medium"/>
  </r>
  <r>
    <x v="0"/>
    <s v="SKU99"/>
    <n v="68.517832699276596"/>
    <n v="17"/>
    <n v="627"/>
    <n v="9185.1858291817007"/>
    <x v="2"/>
    <n v="55"/>
    <n v="8"/>
    <n v="59"/>
    <x v="2"/>
    <s v="Carrier B"/>
    <x v="99"/>
    <x v="4"/>
    <x v="4"/>
    <n v="29"/>
    <n v="921"/>
    <n v="2"/>
    <n v="38.072898520625998"/>
    <s v="Fail"/>
    <n v="0.34602729070550298"/>
    <s v="Rail"/>
    <s v="Route B"/>
    <n v="210.743008964246"/>
    <n v="250.12693124099263"/>
    <n v="89.350588979407078"/>
    <n v="8935.0588979407075"/>
    <n v="1.3601162715026356E-2"/>
    <n v="1.6219357565511412E-2"/>
    <n v="14.649419185297768"/>
    <n v="8.771929824561403E-2"/>
    <n v="2.090946979458724E-3"/>
    <s v="Low"/>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B6A04C-9466-4DDF-BEB4-9B028E75B4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S3:BD105" firstHeaderRow="1" firstDataRow="2" firstDataCol="1"/>
  <pivotFields count="33">
    <pivotField showAll="0">
      <items count="4">
        <item x="2"/>
        <item x="0"/>
        <item x="1"/>
        <item t="default"/>
      </items>
    </pivotField>
    <pivotField showAll="0"/>
    <pivotField showAll="0"/>
    <pivotField numFmtId="1" showAll="0"/>
    <pivotField dataField="1" numFmtId="1" showAll="0"/>
    <pivotField showAll="0"/>
    <pivotField showAll="0"/>
    <pivotField showAll="0"/>
    <pivotField showAll="0"/>
    <pivotField showAll="0"/>
    <pivotField axis="axisCol" showAll="0">
      <items count="11">
        <item x="5"/>
        <item x="1"/>
        <item x="4"/>
        <item x="0"/>
        <item x="8"/>
        <item x="2"/>
        <item x="6"/>
        <item x="3"/>
        <item x="7"/>
        <item x="9"/>
        <item t="default"/>
      </items>
    </pivotField>
    <pivotField showAll="0"/>
    <pivotField axis="axisRow" showAll="0">
      <items count="101">
        <item x="53"/>
        <item x="34"/>
        <item x="68"/>
        <item x="99"/>
        <item x="12"/>
        <item x="98"/>
        <item x="86"/>
        <item x="73"/>
        <item x="37"/>
        <item x="3"/>
        <item x="56"/>
        <item x="14"/>
        <item x="36"/>
        <item x="66"/>
        <item x="25"/>
        <item x="7"/>
        <item x="15"/>
        <item x="63"/>
        <item x="75"/>
        <item x="49"/>
        <item x="31"/>
        <item x="80"/>
        <item x="23"/>
        <item x="0"/>
        <item x="8"/>
        <item x="17"/>
        <item x="43"/>
        <item x="88"/>
        <item x="6"/>
        <item x="4"/>
        <item x="81"/>
        <item x="46"/>
        <item x="16"/>
        <item x="54"/>
        <item x="18"/>
        <item x="60"/>
        <item x="5"/>
        <item x="92"/>
        <item x="11"/>
        <item x="64"/>
        <item x="82"/>
        <item x="19"/>
        <item x="51"/>
        <item x="33"/>
        <item x="58"/>
        <item x="83"/>
        <item x="55"/>
        <item x="45"/>
        <item x="74"/>
        <item x="35"/>
        <item x="96"/>
        <item x="39"/>
        <item x="41"/>
        <item x="21"/>
        <item x="50"/>
        <item x="70"/>
        <item x="79"/>
        <item x="26"/>
        <item x="87"/>
        <item x="65"/>
        <item x="32"/>
        <item x="72"/>
        <item x="77"/>
        <item x="94"/>
        <item x="93"/>
        <item x="76"/>
        <item x="48"/>
        <item x="9"/>
        <item x="40"/>
        <item x="62"/>
        <item x="59"/>
        <item x="27"/>
        <item x="91"/>
        <item x="42"/>
        <item x="44"/>
        <item x="90"/>
        <item x="97"/>
        <item x="2"/>
        <item x="29"/>
        <item x="85"/>
        <item x="84"/>
        <item x="78"/>
        <item x="95"/>
        <item x="52"/>
        <item x="10"/>
        <item x="20"/>
        <item x="30"/>
        <item x="47"/>
        <item x="61"/>
        <item x="67"/>
        <item x="57"/>
        <item x="71"/>
        <item x="38"/>
        <item x="13"/>
        <item x="22"/>
        <item x="69"/>
        <item x="1"/>
        <item x="24"/>
        <item x="28"/>
        <item x="89"/>
        <item t="default"/>
      </items>
    </pivotField>
    <pivotField showAll="0"/>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10"/>
  </colFields>
  <colItems count="11">
    <i>
      <x/>
    </i>
    <i>
      <x v="1"/>
    </i>
    <i>
      <x v="2"/>
    </i>
    <i>
      <x v="3"/>
    </i>
    <i>
      <x v="4"/>
    </i>
    <i>
      <x v="5"/>
    </i>
    <i>
      <x v="6"/>
    </i>
    <i>
      <x v="7"/>
    </i>
    <i>
      <x v="8"/>
    </i>
    <i>
      <x v="9"/>
    </i>
    <i t="grand">
      <x/>
    </i>
  </colItems>
  <dataFields count="1">
    <dataField name="Sum of Number of products sold" fld="4" baseField="0" baseItem="0"/>
  </dataFields>
  <formats count="7">
    <format dxfId="6">
      <pivotArea type="all" dataOnly="0" outline="0" fieldPosition="0"/>
    </format>
    <format dxfId="5">
      <pivotArea type="all" dataOnly="0" outline="0" fieldPosition="0"/>
    </format>
    <format dxfId="4">
      <pivotArea type="all" dataOnly="0" outline="0" fieldPosition="0"/>
    </format>
    <format dxfId="3">
      <pivotArea outline="0" collapsedLevelsAreSubtotals="1" fieldPosition="0"/>
    </format>
    <format dxfId="2">
      <pivotArea field="0" type="button" dataOnly="0" labelOnly="1" outline="0"/>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415504-0A4C-4942-B24B-AF3B9D4EB9BC}" name=" Distribution of Sold Products by supplier nam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W3:X8" firstHeaderRow="1" firstDataRow="1" firstDataCol="1"/>
  <pivotFields count="33">
    <pivotField showAll="0">
      <items count="4">
        <item x="2"/>
        <item x="0"/>
        <item x="1"/>
        <item t="default"/>
      </items>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 axis="axisRow" showAll="0" sortType="descending">
      <items count="6">
        <item x="1"/>
        <item x="4"/>
        <item x="0"/>
        <item x="3"/>
        <item x="2"/>
        <item t="default"/>
      </items>
      <autoSortScope>
        <pivotArea dataOnly="0" outline="0" fieldPosition="0">
          <references count="1">
            <reference field="4294967294" count="1" selected="0">
              <x v="0"/>
            </reference>
          </references>
        </pivotArea>
      </autoSortScope>
    </pivotField>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3"/>
  </rowFields>
  <rowItems count="5">
    <i>
      <x/>
    </i>
    <i>
      <x v="1"/>
    </i>
    <i>
      <x v="4"/>
    </i>
    <i>
      <x v="2"/>
    </i>
    <i>
      <x v="3"/>
    </i>
  </rowItems>
  <colItems count="1">
    <i/>
  </colItems>
  <dataFields count="1">
    <dataField name="Sum of Distribution of Sold Products" fld="27" baseField="0" baseItem="0"/>
  </dataFields>
  <formats count="7">
    <format dxfId="13">
      <pivotArea type="all" dataOnly="0" outline="0" fieldPosition="0"/>
    </format>
    <format dxfId="12">
      <pivotArea type="all" dataOnly="0" outline="0" fieldPosition="0"/>
    </format>
    <format dxfId="11">
      <pivotArea dataOnly="0" labelOnly="1" outline="0" axis="axisValues" fieldPosition="0"/>
    </format>
    <format dxfId="10">
      <pivotArea outline="0" collapsedLevelsAreSubtotals="1" fieldPosition="0"/>
    </format>
    <format dxfId="9">
      <pivotArea collapsedLevelsAreSubtotals="1" fieldPosition="0">
        <references count="1">
          <reference field="13" count="4">
            <x v="0"/>
            <x v="1"/>
            <x v="2"/>
            <x v="3"/>
          </reference>
        </references>
      </pivotArea>
    </format>
    <format dxfId="8">
      <pivotArea dataOnly="0" labelOnly="1" outline="0" axis="axisValues" fieldPosition="0"/>
    </format>
    <format dxfId="7">
      <pivotArea collapsedLevelsAreSubtotals="1" fieldPosition="0">
        <references count="1">
          <reference field="13" count="1">
            <x v="4"/>
          </reference>
        </references>
      </pivotArea>
    </format>
  </formats>
  <chartFormats count="4">
    <chartFormat chart="10"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9130B1-907A-4F36-AC16-EC812BDE07FC}" name="product by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I3:J7" firstHeaderRow="1" firstDataRow="1" firstDataCol="1"/>
  <pivotFields count="33">
    <pivotField axis="axisRow" showAll="0">
      <items count="4">
        <item x="2"/>
        <item x="0"/>
        <item x="1"/>
        <item t="default"/>
      </items>
    </pivotField>
    <pivotField showAll="0"/>
    <pivotField showAll="0"/>
    <pivotField numFmtId="1" showAll="0"/>
    <pivotField numFmtId="1" showAll="0"/>
    <pivotField dataField="1" showAll="0"/>
    <pivotField showAll="0"/>
    <pivotField showAll="0"/>
    <pivotField showAll="0"/>
    <pivotField showAll="0"/>
    <pivotField showAll="0"/>
    <pivotField showAll="0"/>
    <pivotField showAll="0"/>
    <pivotField showAll="0"/>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Sum of Revenue generated" fld="5" showDataAs="percentOfTotal" baseField="0" baseItem="0" numFmtId="10"/>
  </dataFields>
  <formats count="7">
    <format dxfId="20">
      <pivotArea type="all" dataOnly="0" outline="0" fieldPosition="0"/>
    </format>
    <format dxfId="19">
      <pivotArea outline="0" collapsedLevelsAreSubtotals="1" fieldPosition="0"/>
    </format>
    <format dxfId="18">
      <pivotArea type="all" dataOnly="0" outline="0" fieldPosition="0"/>
    </format>
    <format dxfId="17">
      <pivotArea outline="0" collapsedLevelsAreSubtotals="1" fieldPosition="0">
        <references count="1">
          <reference field="4294967294" count="1" selected="0">
            <x v="0"/>
          </reference>
        </references>
      </pivotArea>
    </format>
    <format dxfId="16">
      <pivotArea outline="0" collapsedLevelsAreSubtotals="1" fieldPosition="0">
        <references count="1">
          <reference field="4294967294" count="1" selected="0">
            <x v="0"/>
          </reference>
        </references>
      </pivotArea>
    </format>
    <format dxfId="15">
      <pivotArea dataOnly="0" labelOnly="1" outline="0" axis="axisValues" fieldPosition="0"/>
    </format>
    <format dxfId="14">
      <pivotArea outline="0" fieldPosition="0">
        <references count="1">
          <reference field="4294967294" count="1">
            <x v="0"/>
          </reference>
        </references>
      </pivotArea>
    </format>
  </formats>
  <chartFormats count="8">
    <chartFormat chart="11"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0" count="1" selected="0">
            <x v="0"/>
          </reference>
        </references>
      </pivotArea>
    </chartFormat>
    <chartFormat chart="13" format="7">
      <pivotArea type="data" outline="0" fieldPosition="0">
        <references count="2">
          <reference field="4294967294" count="1" selected="0">
            <x v="0"/>
          </reference>
          <reference field="0" count="1" selected="0">
            <x v="1"/>
          </reference>
        </references>
      </pivotArea>
    </chartFormat>
    <chartFormat chart="13" format="8">
      <pivotArea type="data" outline="0" fieldPosition="0">
        <references count="2">
          <reference field="4294967294" count="1" selected="0">
            <x v="0"/>
          </reference>
          <reference field="0" count="1" selected="0">
            <x v="2"/>
          </reference>
        </references>
      </pivotArea>
    </chartFormat>
    <chartFormat chart="11" format="7">
      <pivotArea type="data" outline="0" fieldPosition="0">
        <references count="2">
          <reference field="4294967294" count="1" selected="0">
            <x v="0"/>
          </reference>
          <reference field="0" count="1" selected="0">
            <x v="0"/>
          </reference>
        </references>
      </pivotArea>
    </chartFormat>
    <chartFormat chart="11" format="8">
      <pivotArea type="data" outline="0" fieldPosition="0">
        <references count="2">
          <reference field="4294967294" count="1" selected="0">
            <x v="0"/>
          </reference>
          <reference field="0" count="1" selected="0">
            <x v="1"/>
          </reference>
        </references>
      </pivotArea>
    </chartFormat>
    <chartFormat chart="11" format="9">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9CDD52-CD37-439C-BF16-970268C041CC}" name="Distribution of Sold Products by customer demographic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S3:T7" firstHeaderRow="1" firstDataRow="1" firstDataCol="1"/>
  <pivotFields count="33">
    <pivotField showAll="0">
      <items count="4">
        <item x="2"/>
        <item x="0"/>
        <item x="1"/>
        <item t="default"/>
      </items>
    </pivotField>
    <pivotField showAll="0"/>
    <pivotField showAll="0"/>
    <pivotField numFmtId="1" showAll="0"/>
    <pivotField numFmtId="1" showAll="0"/>
    <pivotField showAll="0"/>
    <pivotField axis="axisRow"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6"/>
  </rowFields>
  <rowItems count="4">
    <i>
      <x v="3"/>
    </i>
    <i>
      <x/>
    </i>
    <i>
      <x v="2"/>
    </i>
    <i>
      <x v="1"/>
    </i>
  </rowItems>
  <colItems count="1">
    <i/>
  </colItems>
  <dataFields count="1">
    <dataField name="Sum of Distribution of Sold Products" fld="27" baseField="0" baseItem="0"/>
  </dataFields>
  <formats count="12">
    <format dxfId="32">
      <pivotArea type="all" dataOnly="0" outline="0" fieldPosition="0"/>
    </format>
    <format dxfId="31">
      <pivotArea outline="0" collapsedLevelsAreSubtotals="1" fieldPosition="0"/>
    </format>
    <format dxfId="30">
      <pivotArea type="all" dataOnly="0" outline="0" fieldPosition="0"/>
    </format>
    <format dxfId="29">
      <pivotArea dataOnly="0" labelOnly="1" outline="0" axis="axisValues" fieldPosition="0"/>
    </format>
    <format dxfId="28">
      <pivotArea collapsedLevelsAreSubtotals="1" fieldPosition="0">
        <references count="1">
          <reference field="6" count="1">
            <x v="0"/>
          </reference>
        </references>
      </pivotArea>
    </format>
    <format dxfId="27">
      <pivotArea collapsedLevelsAreSubtotals="1" fieldPosition="0">
        <references count="1">
          <reference field="6" count="1">
            <x v="1"/>
          </reference>
        </references>
      </pivotArea>
    </format>
    <format dxfId="26">
      <pivotArea collapsedLevelsAreSubtotals="1" fieldPosition="0">
        <references count="1">
          <reference field="6" count="1">
            <x v="3"/>
          </reference>
        </references>
      </pivotArea>
    </format>
    <format dxfId="25">
      <pivotArea collapsedLevelsAreSubtotals="1" fieldPosition="0">
        <references count="1">
          <reference field="6" count="1">
            <x v="2"/>
          </reference>
        </references>
      </pivotArea>
    </format>
    <format dxfId="24">
      <pivotArea collapsedLevelsAreSubtotals="1" fieldPosition="0">
        <references count="1">
          <reference field="6" count="1">
            <x v="1"/>
          </reference>
        </references>
      </pivotArea>
    </format>
    <format dxfId="23">
      <pivotArea collapsedLevelsAreSubtotals="1" fieldPosition="0">
        <references count="1">
          <reference field="6" count="1">
            <x v="0"/>
          </reference>
        </references>
      </pivotArea>
    </format>
    <format dxfId="22">
      <pivotArea collapsedLevelsAreSubtotals="1" fieldPosition="0">
        <references count="1">
          <reference field="6" count="1">
            <x v="2"/>
          </reference>
        </references>
      </pivotArea>
    </format>
    <format dxfId="21">
      <pivotArea collapsedLevelsAreSubtotals="1" fieldPosition="0">
        <references count="1">
          <reference field="6" count="1">
            <x v="3"/>
          </reference>
        </references>
      </pivotArea>
    </format>
  </formats>
  <chartFormats count="3">
    <chartFormat chart="10"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976BB3-5F06-47C1-89A6-181E1622B1E9}" name="Manufacturing costs by product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J3:AN7" firstHeaderRow="0" firstDataRow="1" firstDataCol="1"/>
  <pivotFields count="33">
    <pivotField axis="axisRow" showAll="0">
      <items count="4">
        <item x="2"/>
        <item x="0"/>
        <item x="1"/>
        <item t="default"/>
      </items>
    </pivotField>
    <pivotField showAll="0"/>
    <pivotField showAll="0"/>
    <pivotField numFmtId="1" showAll="0"/>
    <pivotField numFmtId="1" showAll="0"/>
    <pivotField showAll="0"/>
    <pivotField showAll="0"/>
    <pivotField showAll="0"/>
    <pivotField showAll="0"/>
    <pivotField dataField="1" showAll="0"/>
    <pivotField showAll="0"/>
    <pivotField showAll="0"/>
    <pivotField showAll="0"/>
    <pivotField showAll="0"/>
    <pivotField showAll="0">
      <items count="6">
        <item x="3"/>
        <item x="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4">
    <i>
      <x/>
    </i>
    <i>
      <x v="1"/>
    </i>
    <i>
      <x v="2"/>
    </i>
    <i t="grand">
      <x/>
    </i>
  </rowItems>
  <colFields count="1">
    <field x="-2"/>
  </colFields>
  <colItems count="4">
    <i>
      <x/>
    </i>
    <i i="1">
      <x v="1"/>
    </i>
    <i i="2">
      <x v="2"/>
    </i>
    <i i="3">
      <x v="3"/>
    </i>
  </colItems>
  <dataFields count="4">
    <dataField name="Sum of Order quantities" fld="9" baseField="0" baseItem="0"/>
    <dataField name="Sum of Profit" fld="26" baseField="0" baseItem="0"/>
    <dataField name="Sum of Manufacturing costs" fld="18" baseField="0" baseItem="0"/>
    <dataField name="Sum of Order quantities2" fld="9" baseField="0" baseItem="0">
      <extLst>
        <ext xmlns:x14="http://schemas.microsoft.com/office/spreadsheetml/2009/9/main" uri="{E15A36E0-9728-4e99-A89B-3F7291B0FE68}">
          <x14:dataField pivotShowAs="rankDescending"/>
        </ext>
      </extLst>
    </dataField>
  </dataFields>
  <formats count="16">
    <format dxfId="48">
      <pivotArea type="all" dataOnly="0" outline="0" fieldPosition="0"/>
    </format>
    <format dxfId="47">
      <pivotArea type="all" dataOnly="0" outline="0" fieldPosition="0"/>
    </format>
    <format dxfId="46">
      <pivotArea type="all" dataOnly="0" outline="0" fieldPosition="0"/>
    </format>
    <format dxfId="45">
      <pivotArea outline="0" collapsedLevelsAreSubtotals="1" fieldPosition="0"/>
    </format>
    <format dxfId="44">
      <pivotArea field="0" type="button" dataOnly="0" labelOnly="1" outline="0" axis="axisRow" fieldPosition="0"/>
    </format>
    <format dxfId="43">
      <pivotArea dataOnly="0" labelOnly="1" fieldPosition="0">
        <references count="1">
          <reference field="0" count="0"/>
        </references>
      </pivotArea>
    </format>
    <format dxfId="42">
      <pivotArea dataOnly="0" labelOnly="1" grandRow="1" outline="0" fieldPosition="0"/>
    </format>
    <format dxfId="41">
      <pivotArea dataOnly="0" labelOnly="1" outline="0" axis="axisValues" fieldPosition="0"/>
    </format>
    <format dxfId="40">
      <pivotArea collapsedLevelsAreSubtotals="1" fieldPosition="0">
        <references count="2">
          <reference field="4294967294" count="1" selected="0">
            <x v="2"/>
          </reference>
          <reference field="0" count="1">
            <x v="0"/>
          </reference>
        </references>
      </pivotArea>
    </format>
    <format dxfId="39">
      <pivotArea collapsedLevelsAreSubtotals="1" fieldPosition="0">
        <references count="2">
          <reference field="4294967294" count="1" selected="0">
            <x v="2"/>
          </reference>
          <reference field="0" count="1">
            <x v="1"/>
          </reference>
        </references>
      </pivotArea>
    </format>
    <format dxfId="38">
      <pivotArea collapsedLevelsAreSubtotals="1" fieldPosition="0">
        <references count="2">
          <reference field="4294967294" count="1" selected="0">
            <x v="2"/>
          </reference>
          <reference field="0" count="1">
            <x v="2"/>
          </reference>
        </references>
      </pivotArea>
    </format>
    <format dxfId="37">
      <pivotArea collapsedLevelsAreSubtotals="1" fieldPosition="0">
        <references count="2">
          <reference field="4294967294" count="1" selected="0">
            <x v="1"/>
          </reference>
          <reference field="0" count="1">
            <x v="0"/>
          </reference>
        </references>
      </pivotArea>
    </format>
    <format dxfId="36">
      <pivotArea collapsedLevelsAreSubtotals="1" fieldPosition="0">
        <references count="2">
          <reference field="4294967294" count="1" selected="0">
            <x v="1"/>
          </reference>
          <reference field="0" count="1">
            <x v="1"/>
          </reference>
        </references>
      </pivotArea>
    </format>
    <format dxfId="35">
      <pivotArea collapsedLevelsAreSubtotals="1" fieldPosition="0">
        <references count="2">
          <reference field="4294967294" count="1" selected="0">
            <x v="1"/>
          </reference>
          <reference field="0" count="1">
            <x v="2"/>
          </reference>
        </references>
      </pivotArea>
    </format>
    <format dxfId="34">
      <pivotArea field="0" grandRow="1" outline="0" collapsedLevelsAreSubtotals="1" axis="axisRow" fieldPosition="0">
        <references count="1">
          <reference field="4294967294" count="1" selected="0">
            <x v="1"/>
          </reference>
        </references>
      </pivotArea>
    </format>
    <format dxfId="33">
      <pivotArea field="0" grandRow="1" outline="0" collapsedLevelsAreSubtotals="1" axis="axisRow"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851FA3-6305-4259-A70A-82234B626B54}" name="Distribution of Sold Products by location"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2">
  <location ref="AF3:AG8" firstHeaderRow="1" firstDataRow="1" firstDataCol="1"/>
  <pivotFields count="33">
    <pivotField showAll="0">
      <items count="4">
        <item x="2"/>
        <item x="0"/>
        <item x="1"/>
        <item t="default"/>
      </items>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axis="axisRow" showAll="0" sortType="ascending">
      <items count="6">
        <item x="3"/>
        <item x="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4"/>
  </rowFields>
  <rowItems count="5">
    <i>
      <x/>
    </i>
    <i>
      <x v="1"/>
    </i>
    <i>
      <x v="4"/>
    </i>
    <i>
      <x v="2"/>
    </i>
    <i>
      <x v="3"/>
    </i>
  </rowItems>
  <colItems count="1">
    <i/>
  </colItems>
  <dataFields count="1">
    <dataField name="Sum of Distribution of Sold Products" fld="27" baseField="0" baseItem="0"/>
  </dataFields>
  <formats count="11">
    <format dxfId="59">
      <pivotArea type="all" dataOnly="0" outline="0" fieldPosition="0"/>
    </format>
    <format dxfId="58">
      <pivotArea type="all" dataOnly="0" outline="0" fieldPosition="0"/>
    </format>
    <format dxfId="57">
      <pivotArea dataOnly="0" labelOnly="1" outline="0" axis="axisValues" fieldPosition="0"/>
    </format>
    <format dxfId="56">
      <pivotArea outline="0" collapsedLevelsAreSubtotals="1" fieldPosition="0"/>
    </format>
    <format dxfId="55">
      <pivotArea dataOnly="0" labelOnly="1" outline="0" axis="axisValues" fieldPosition="0"/>
    </format>
    <format dxfId="54">
      <pivotArea outline="0" collapsedLevelsAreSubtotals="1" fieldPosition="0"/>
    </format>
    <format dxfId="53">
      <pivotArea collapsedLevelsAreSubtotals="1" fieldPosition="0">
        <references count="1">
          <reference field="14" count="1">
            <x v="0"/>
          </reference>
        </references>
      </pivotArea>
    </format>
    <format dxfId="52">
      <pivotArea collapsedLevelsAreSubtotals="1" fieldPosition="0">
        <references count="1">
          <reference field="14" count="1">
            <x v="1"/>
          </reference>
        </references>
      </pivotArea>
    </format>
    <format dxfId="51">
      <pivotArea collapsedLevelsAreSubtotals="1" fieldPosition="0">
        <references count="1">
          <reference field="14" count="1">
            <x v="2"/>
          </reference>
        </references>
      </pivotArea>
    </format>
    <format dxfId="50">
      <pivotArea collapsedLevelsAreSubtotals="1" fieldPosition="0">
        <references count="1">
          <reference field="14" count="1">
            <x v="3"/>
          </reference>
        </references>
      </pivotArea>
    </format>
    <format dxfId="49">
      <pivotArea collapsedLevelsAreSubtotals="1" fieldPosition="0">
        <references count="1">
          <reference field="1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287FAA-EB51-4C47-A8CF-42B6E8EAC8F3}" name="Distribution of Sold Products by product catogra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O3:P6" firstHeaderRow="1" firstDataRow="1" firstDataCol="1"/>
  <pivotFields count="33">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0"/>
  </rowFields>
  <rowItems count="3">
    <i>
      <x v="2"/>
    </i>
    <i>
      <x v="1"/>
    </i>
    <i>
      <x/>
    </i>
  </rowItems>
  <colItems count="1">
    <i/>
  </colItems>
  <dataFields count="1">
    <dataField name="Sum of Distribution of Sold Products" fld="27" baseField="0" baseItem="0"/>
  </dataFields>
  <formats count="10">
    <format dxfId="69">
      <pivotArea type="all" dataOnly="0" outline="0" fieldPosition="0"/>
    </format>
    <format dxfId="68">
      <pivotArea outline="0" collapsedLevelsAreSubtotals="1" fieldPosition="0"/>
    </format>
    <format dxfId="67">
      <pivotArea type="all" dataOnly="0" outline="0" fieldPosition="0"/>
    </format>
    <format dxfId="66">
      <pivotArea dataOnly="0" labelOnly="1" outline="0" axis="axisValues" fieldPosition="0"/>
    </format>
    <format dxfId="65">
      <pivotArea collapsedLevelsAreSubtotals="1" fieldPosition="0">
        <references count="1">
          <reference field="0" count="1">
            <x v="0"/>
          </reference>
        </references>
      </pivotArea>
    </format>
    <format dxfId="64">
      <pivotArea collapsedLevelsAreSubtotals="1" fieldPosition="0">
        <references count="1">
          <reference field="0" count="1">
            <x v="1"/>
          </reference>
        </references>
      </pivotArea>
    </format>
    <format dxfId="63">
      <pivotArea collapsedLevelsAreSubtotals="1" fieldPosition="0">
        <references count="1">
          <reference field="0" count="1">
            <x v="2"/>
          </reference>
        </references>
      </pivotArea>
    </format>
    <format dxfId="62">
      <pivotArea collapsedLevelsAreSubtotals="1" fieldPosition="0">
        <references count="1">
          <reference field="0" count="1">
            <x v="0"/>
          </reference>
        </references>
      </pivotArea>
    </format>
    <format dxfId="61">
      <pivotArea collapsedLevelsAreSubtotals="1" fieldPosition="0">
        <references count="1">
          <reference field="0" count="1">
            <x v="1"/>
          </reference>
        </references>
      </pivotArea>
    </format>
    <format dxfId="60">
      <pivotArea collapsedLevelsAreSubtotals="1" fieldPosition="0">
        <references count="1">
          <reference field="0" count="1">
            <x v="2"/>
          </reference>
        </references>
      </pivotArea>
    </format>
  </format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FA4010-B727-43DF-ABDA-F3C4DA8FE66B}" name="product by stock levels &amp; order quantiti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location ref="AA3:AC6" firstHeaderRow="0" firstDataRow="1" firstDataCol="1"/>
  <pivotFields count="33">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numFmtId="1" showAll="0"/>
    <pivotField numFmtId="1" showAll="0"/>
    <pivotField showAll="0"/>
    <pivotField showAll="0"/>
    <pivotField dataField="1" showAll="0"/>
    <pivotField showAll="0"/>
    <pivotField dataField="1" showAll="0"/>
    <pivotField showAll="0"/>
    <pivotField showAll="0"/>
    <pivotField showAll="0"/>
    <pivotField showAll="0"/>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
    </i>
    <i>
      <x v="2"/>
    </i>
    <i>
      <x/>
    </i>
  </rowItems>
  <colFields count="1">
    <field x="-2"/>
  </colFields>
  <colItems count="2">
    <i>
      <x/>
    </i>
    <i i="1">
      <x v="1"/>
    </i>
  </colItems>
  <dataFields count="2">
    <dataField name="Sum of Stock levels" fld="7" baseField="0" baseItem="0"/>
    <dataField name="Sum of Order quantities" fld="9" baseField="0" baseItem="0"/>
  </dataFields>
  <formats count="5">
    <format dxfId="74">
      <pivotArea type="all" dataOnly="0" outline="0" fieldPosition="0"/>
    </format>
    <format dxfId="73">
      <pivotArea type="all" dataOnly="0" outline="0" fieldPosition="0"/>
    </format>
    <format dxfId="72">
      <pivotArea dataOnly="0" labelOnly="1" outline="0" axis="axisValues" fieldPosition="0"/>
    </format>
    <format dxfId="71">
      <pivotArea outline="0" collapsedLevelsAreSubtotals="1" fieldPosition="0"/>
    </format>
    <format dxfId="70">
      <pivotArea dataOnly="0" labelOnly="1" outline="0" axis="axisValues" fieldPosition="0"/>
    </format>
  </formats>
  <chartFormats count="2">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90AE2C-4507-423C-85C3-769B8845D76B}" name="ki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4" firstHeaderRow="0" firstDataRow="1" firstDataCol="0"/>
  <pivotFields count="33">
    <pivotField showAll="0">
      <items count="4">
        <item x="2"/>
        <item x="0"/>
        <item x="1"/>
        <item t="default"/>
      </items>
    </pivotField>
    <pivotField showAll="0"/>
    <pivotField showAll="0"/>
    <pivotField numFmtId="1" showAll="0"/>
    <pivotField numFmtId="1" showAll="0"/>
    <pivotField dataField="1" showAll="0"/>
    <pivotField showAll="0"/>
    <pivotField dataField="1" showAll="0"/>
    <pivotField showAll="0"/>
    <pivotField dataField="1" showAll="0"/>
    <pivotField showAll="0"/>
    <pivotField showAll="0"/>
    <pivotField showAll="0"/>
    <pivotField showAll="0"/>
    <pivotField showAll="0">
      <items count="6">
        <item x="3"/>
        <item x="4"/>
        <item x="2"/>
        <item x="1"/>
        <item x="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dataField="1" showAll="0"/>
    <pivotField showAll="0"/>
    <pivotField showAll="0"/>
    <pivotField showAll="0"/>
  </pivotFields>
  <rowItems count="1">
    <i/>
  </rowItems>
  <colFields count="1">
    <field x="-2"/>
  </colFields>
  <colItems count="7">
    <i>
      <x/>
    </i>
    <i i="1">
      <x v="1"/>
    </i>
    <i i="2">
      <x v="2"/>
    </i>
    <i i="3">
      <x v="3"/>
    </i>
    <i i="4">
      <x v="4"/>
    </i>
    <i i="5">
      <x v="5"/>
    </i>
    <i i="6">
      <x v="6"/>
    </i>
  </colItems>
  <dataFields count="7">
    <dataField name="Sum of Revenue generated" fld="5" baseField="0" baseItem="0" numFmtId="168"/>
    <dataField name="Sum of Profit" fld="26" baseField="0" baseItem="0" numFmtId="168"/>
    <dataField name="Sum of Profit Margin" fld="25" baseField="0" baseItem="2" numFmtId="168"/>
    <dataField name="Sum of Total Cost" fld="24" baseField="0" baseItem="0" numFmtId="168"/>
    <dataField name="Sum of Price per Unit" fld="29" baseField="0" baseItem="0" numFmtId="168"/>
    <dataField name="Sum of Stock levels" fld="7" baseField="0" baseItem="0"/>
    <dataField name="Sum of Order quantities" fld="9" baseField="0" baseItem="0"/>
  </dataFields>
  <formats count="14">
    <format dxfId="88">
      <pivotArea type="all" dataOnly="0" outline="0" fieldPosition="0"/>
    </format>
    <format dxfId="87">
      <pivotArea dataOnly="0" labelOnly="1" outline="0" axis="axisValues" fieldPosition="0"/>
    </format>
    <format dxfId="86">
      <pivotArea outline="0" collapsedLevelsAreSubtotals="1" fieldPosition="0"/>
    </format>
    <format dxfId="85">
      <pivotArea type="all" dataOnly="0" outline="0" fieldPosition="0"/>
    </format>
    <format dxfId="84">
      <pivotArea outline="0" collapsedLevelsAreSubtotals="1" fieldPosition="0">
        <references count="1">
          <reference field="4294967294" count="1" selected="0">
            <x v="0"/>
          </reference>
        </references>
      </pivotArea>
    </format>
    <format dxfId="83">
      <pivotArea outline="0" collapsedLevelsAreSubtotals="1" fieldPosition="0">
        <references count="1">
          <reference field="4294967294" count="1" selected="0">
            <x v="1"/>
          </reference>
        </references>
      </pivotArea>
    </format>
    <format dxfId="82">
      <pivotArea outline="0" collapsedLevelsAreSubtotals="1" fieldPosition="0">
        <references count="1">
          <reference field="4294967294" count="1" selected="0">
            <x v="2"/>
          </reference>
        </references>
      </pivotArea>
    </format>
    <format dxfId="81">
      <pivotArea outline="0" collapsedLevelsAreSubtotals="1" fieldPosition="0">
        <references count="1">
          <reference field="4294967294" count="1" selected="0">
            <x v="3"/>
          </reference>
        </references>
      </pivotArea>
    </format>
    <format dxfId="80">
      <pivotArea outline="0" collapsedLevelsAreSubtotals="1" fieldPosition="0">
        <references count="1">
          <reference field="4294967294" count="1" selected="0">
            <x v="4"/>
          </reference>
        </references>
      </pivotArea>
    </format>
    <format dxfId="79">
      <pivotArea outline="0" collapsedLevelsAreSubtotals="1" fieldPosition="0">
        <references count="1">
          <reference field="4294967294" count="1" selected="0">
            <x v="5"/>
          </reference>
        </references>
      </pivotArea>
    </format>
    <format dxfId="78">
      <pivotArea outline="0" collapsedLevelsAreSubtotals="1" fieldPosition="0">
        <references count="1">
          <reference field="4294967294" count="1" selected="0">
            <x v="6"/>
          </reference>
        </references>
      </pivotArea>
    </format>
    <format dxfId="77">
      <pivotArea outline="0" collapsedLevelsAreSubtotals="1" fieldPosition="0">
        <references count="1">
          <reference field="4294967294" count="1" selected="0">
            <x v="0"/>
          </reference>
        </references>
      </pivotArea>
    </format>
    <format dxfId="76">
      <pivotArea outline="0" collapsedLevelsAreSubtotals="1" fieldPosition="0">
        <references count="1">
          <reference field="4294967294" count="1" selected="0">
            <x v="1"/>
          </reference>
        </references>
      </pivotArea>
    </format>
    <format dxfId="7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5517D43F-2633-4B55-8E4A-A52A8688B19A}" sourceName="Product type">
  <pivotTables>
    <pivotTable tabId="2" name=" Distribution of Sold Products by supplier name"/>
    <pivotTable tabId="2" name="Distribution of Sold Products by customer demographics"/>
    <pivotTable tabId="2" name="Distribution of Sold Products by location"/>
    <pivotTable tabId="2" name="kip"/>
    <pivotTable tabId="2" name="PivotTable1"/>
  </pivotTables>
  <data>
    <tabular pivotCacheId="33977674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50CEFA5A-87C2-41FC-926E-BC26A1323E64}" sourceName="Location">
  <pivotTables>
    <pivotTable tabId="2" name="Manufacturing costs by product type"/>
    <pivotTable tabId="2" name=" Distribution of Sold Products by supplier name"/>
    <pivotTable tabId="2" name="Distribution of Sold Products by customer demographics"/>
    <pivotTable tabId="2" name="Distribution of Sold Products by product catogray"/>
    <pivotTable tabId="2" name="kip"/>
    <pivotTable tabId="2" name="product by revenue"/>
    <pivotTable tabId="2" name="product by stock levels &amp; order quantities"/>
    <pivotTable tabId="2" name="PivotTable1"/>
  </pivotTables>
  <data>
    <tabular pivotCacheId="339776742">
      <items count="5">
        <i x="3" s="1"/>
        <i x="4"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type" xr10:uid="{22DC4C45-5E75-4DF3-A744-EF4B7FCF39D1}" cache="Slicer_Product_type" caption="Product type" rowHeight="257175"/>
  <slicer name="Location" xr10:uid="{2B7795A4-98C1-4943-BEBC-DB8BE280B910}" cache="Slicer_Location" caption="Location"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type 1" xr10:uid="{ADEFACD4-37CF-4FE8-9C69-183B2D3E5760}" cache="Slicer_Product_type" caption="Product type" style="Slicer Style 1" rowHeight="257175"/>
  <slicer name="Location 1" xr10:uid="{C473321A-5E4C-401F-B212-92EAF1D8AC37}" cache="Slicer_Location" caption="Location"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1C743E-8AB5-4A85-9BC1-FE186F997320}" name="Table1" displayName="Table1" ref="A1:AG101" totalsRowShown="0">
  <autoFilter ref="A1:AG101" xr:uid="{7E1C743E-8AB5-4A85-9BC1-FE186F997320}"/>
  <tableColumns count="33">
    <tableColumn id="1" xr3:uid="{D9940490-F2FD-4554-A198-EAB011D8715A}" name="Product type" dataDxfId="117"/>
    <tableColumn id="2" xr3:uid="{BF3EB081-51CE-4667-8AD3-B8FEF2538083}" name="SKU" dataDxfId="116"/>
    <tableColumn id="3" xr3:uid="{0A578DC1-EDFF-480D-A8F6-FCE6BE23A5A4}" name="Price" dataDxfId="115"/>
    <tableColumn id="4" xr3:uid="{4C1CF62F-80A0-4135-A48D-5C7F5246C7A4}" name="Availability" dataDxfId="114"/>
    <tableColumn id="5" xr3:uid="{E1FCA737-A55D-4F29-B94C-88E97ED31F08}" name="Number of products sold" dataDxfId="113"/>
    <tableColumn id="6" xr3:uid="{149FCCD9-BF70-43F2-AB79-4520677520B2}" name="Revenue generated" dataDxfId="112"/>
    <tableColumn id="7" xr3:uid="{CA07BC8C-2F8A-489F-97F1-971DF063B4CA}" name="Customer demographics" dataDxfId="111"/>
    <tableColumn id="8" xr3:uid="{CD992C32-8A9A-4F66-95F2-4D42DF7BF73E}" name="Stock levels" dataDxfId="110"/>
    <tableColumn id="9" xr3:uid="{9A1DFEEB-735B-45E0-9B03-70DE1FE3C501}" name="Lead times" dataDxfId="109"/>
    <tableColumn id="10" xr3:uid="{F28576F4-0506-4545-94A4-F405166DB8CE}" name="Order quantities" dataDxfId="108"/>
    <tableColumn id="11" xr3:uid="{44323588-8001-4D15-9708-6E8C48AAE0BD}" name="Shipping times"/>
    <tableColumn id="12" xr3:uid="{9AF646BC-FD5A-43D8-A48C-88E33031D473}" name="Shipping carriers" dataDxfId="107"/>
    <tableColumn id="13" xr3:uid="{068B908B-CF24-489E-B1A7-BCF130CC479D}" name="Shipping costs" dataDxfId="106"/>
    <tableColumn id="14" xr3:uid="{8634D56E-F7FD-445D-9A82-9174E2B31482}" name="Supplier name" dataDxfId="105"/>
    <tableColumn id="15" xr3:uid="{1A926372-6100-4E74-B9E1-DA5A730D15F5}" name="Location" dataDxfId="104"/>
    <tableColumn id="16" xr3:uid="{A94C2EFE-FC05-4FEF-9283-DBF3A77F2E72}" name="Lead time"/>
    <tableColumn id="17" xr3:uid="{5297EB34-2403-4F6F-AF21-535968BB20F3}" name="Production volumes"/>
    <tableColumn id="18" xr3:uid="{B4F03036-4ED5-437A-927F-6B9C17859CF5}" name="Manufacturing lead time"/>
    <tableColumn id="19" xr3:uid="{8435D017-79B5-43AE-BA8E-213C4F1EE036}" name="Manufacturing costs" dataDxfId="103"/>
    <tableColumn id="20" xr3:uid="{E2DDEF70-A4D3-4ED8-9904-1975344B8E01}" name="Inspection results" dataDxfId="102"/>
    <tableColumn id="21" xr3:uid="{529D78A5-2748-48C5-BE8C-F73CE121DCE2}" name="Defect rates" dataDxfId="101"/>
    <tableColumn id="22" xr3:uid="{F5BAEAFF-650D-459F-B157-8BF960A0C576}" name="Transportation modes" dataDxfId="100"/>
    <tableColumn id="23" xr3:uid="{2780F23E-0D87-4FF4-A534-1B2938399F8C}" name="Routes" dataDxfId="99"/>
    <tableColumn id="24" xr3:uid="{C1481239-FBD4-4D92-A5B3-D6728D6A7979}" name="Costs" dataDxfId="98"/>
    <tableColumn id="25" xr3:uid="{51DA55F1-9D58-43E4-B194-74F463C86D29}" name="Total Cost" dataDxfId="97">
      <calculatedColumnFormula>SUM(Table1[[#This Row],[Shipping costs]]+Table1[[#This Row],[Manufacturing costs]]+Table1[[#This Row],[Costs]])</calculatedColumnFormula>
    </tableColumn>
    <tableColumn id="26" xr3:uid="{5D84B92B-DE8D-4E69-909C-3A1585B9A703}" name="Profit Margin" dataDxfId="96">
      <calculatedColumnFormula>(Table1[[#This Row],[Revenue generated]]-Table1[[#This Row],[Total Cost]])/100</calculatedColumnFormula>
    </tableColumn>
    <tableColumn id="27" xr3:uid="{175C2780-6346-4BBA-B0A3-36E90AC8B22D}" name="Profit" dataDxfId="95">
      <calculatedColumnFormula>Table1[[#This Row],[Revenue generated]]-Table1[[#This Row],[Total Cost]]</calculatedColumnFormula>
    </tableColumn>
    <tableColumn id="30" xr3:uid="{56DC265C-A97C-49CD-81BC-AF71884CE239}" name="Distribution of Sold Products" dataDxfId="94">
      <calculatedColumnFormula>(Table1[[#This Row],[Number of products sold]]/$AJ$3)</calculatedColumnFormula>
    </tableColumn>
    <tableColumn id="31" xr3:uid="{80330E70-568D-41E2-BDE6-882EF3C86BFB}" name="Distribution of Suppliers" dataDxfId="93">
      <calculatedColumnFormula>Table1[[#This Row],[Production volumes]]/$AJ$4</calculatedColumnFormula>
    </tableColumn>
    <tableColumn id="33" xr3:uid="{FCE77039-584A-4249-A957-B6CC87E5E253}" name="Price per Unit" dataDxfId="92">
      <calculatedColumnFormula>Table1[[#This Row],[Revenue generated]]/Table1[[#This Row],[Number of products sold]]</calculatedColumnFormula>
    </tableColumn>
    <tableColumn id="34" xr3:uid="{9FDD0084-29A5-4EF5-99C4-CBF3D6A7AA9B}" name="Stock to Sales Ratio" dataDxfId="91">
      <calculatedColumnFormula>Table1[[#This Row],[Stock levels]]/Table1[[#This Row],[Number of products sold]]</calculatedColumnFormula>
    </tableColumn>
    <tableColumn id="35" xr3:uid="{58FACBD2-738B-45C5-98A7-4BBBC3C8B64F}" name="Cost per Unit of Transport" dataDxfId="90">
      <calculatedColumnFormula>Table1[[#This Row],[Shipping costs]]/Table1[[#This Row],[Number of products sold]]</calculatedColumnFormula>
    </tableColumn>
    <tableColumn id="36" xr3:uid="{CD86B1D2-5AF8-41FF-AB1C-27BE052D80CD}" name="Defect Rate Category" dataDxfId="89">
      <calculatedColumnFormula xml:space="preserve"> IF(Table1[[#This Row],[Defect rates]] &lt;= 1, "Low", IF(Table1[[#This Row],[Defect rates]] &lt;= 3, "Medium", "High"))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07/relationships/slicer" Target="../slicers/slicer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CD614-0814-4748-B24B-2AB17ABE66EE}">
  <sheetPr codeName="Sheet2"/>
  <dimension ref="A1:AJ101"/>
  <sheetViews>
    <sheetView tabSelected="1" topLeftCell="V1" zoomScale="80" zoomScaleNormal="80" workbookViewId="0">
      <selection activeCell="F8" sqref="F8"/>
    </sheetView>
  </sheetViews>
  <sheetFormatPr defaultRowHeight="15" x14ac:dyDescent="0.25"/>
  <cols>
    <col min="1" max="1" width="14.5703125" style="2" customWidth="1"/>
    <col min="2" max="2" width="9.140625" style="2"/>
    <col min="3" max="3" width="9.140625" style="26"/>
    <col min="4" max="4" width="13" style="3" customWidth="1"/>
    <col min="5" max="5" width="25.42578125" style="3" customWidth="1"/>
    <col min="6" max="6" width="20.7109375" style="24" customWidth="1"/>
    <col min="7" max="7" width="25.28515625" style="2" customWidth="1"/>
    <col min="8" max="8" width="14" style="3" customWidth="1"/>
    <col min="9" max="9" width="13" style="3" customWidth="1"/>
    <col min="10" max="10" width="17.85546875" style="3" customWidth="1"/>
    <col min="11" max="11" width="16.5703125" customWidth="1"/>
    <col min="12" max="12" width="18.28515625" style="2" customWidth="1"/>
    <col min="13" max="13" width="16.28515625" style="27" customWidth="1"/>
    <col min="14" max="14" width="16.140625" style="2" customWidth="1"/>
    <col min="15" max="15" width="10.85546875" style="2" customWidth="1"/>
    <col min="16" max="16" width="12" customWidth="1"/>
    <col min="17" max="17" width="21.140625" customWidth="1"/>
    <col min="18" max="18" width="24.85546875" customWidth="1"/>
    <col min="19" max="19" width="21.28515625" style="26" customWidth="1"/>
    <col min="20" max="20" width="19.42578125" style="2" customWidth="1"/>
    <col min="21" max="21" width="14.28515625" style="26" customWidth="1"/>
    <col min="22" max="22" width="22.85546875" style="2" customWidth="1"/>
    <col min="23" max="23" width="9.5703125" style="2" customWidth="1"/>
    <col min="24" max="24" width="9.140625" style="25"/>
    <col min="25" max="25" width="14.7109375" style="25" bestFit="1" customWidth="1"/>
    <col min="26" max="26" width="14.7109375" style="26" bestFit="1" customWidth="1"/>
    <col min="27" max="27" width="9.140625" style="24"/>
    <col min="28" max="28" width="29.85546875" style="35" bestFit="1" customWidth="1"/>
    <col min="29" max="29" width="25.85546875" style="33" bestFit="1" customWidth="1"/>
    <col min="30" max="30" width="25.85546875" style="25" customWidth="1"/>
    <col min="31" max="32" width="25.85546875" style="33" customWidth="1"/>
    <col min="33" max="33" width="25.85546875" style="2" customWidth="1"/>
    <col min="35" max="35" width="21.85546875" bestFit="1" customWidth="1"/>
  </cols>
  <sheetData>
    <row r="1" spans="1:36" x14ac:dyDescent="0.25">
      <c r="A1" s="2" t="s">
        <v>0</v>
      </c>
      <c r="B1" s="2" t="s">
        <v>1</v>
      </c>
      <c r="C1" s="26" t="s">
        <v>2</v>
      </c>
      <c r="D1" s="3" t="s">
        <v>3</v>
      </c>
      <c r="E1" s="3" t="s">
        <v>4</v>
      </c>
      <c r="F1" s="24" t="s">
        <v>5</v>
      </c>
      <c r="G1" s="2" t="s">
        <v>6</v>
      </c>
      <c r="H1" s="3" t="s">
        <v>7</v>
      </c>
      <c r="I1" s="3" t="s">
        <v>8</v>
      </c>
      <c r="J1" s="3" t="s">
        <v>9</v>
      </c>
      <c r="K1" t="s">
        <v>10</v>
      </c>
      <c r="L1" s="2" t="s">
        <v>11</v>
      </c>
      <c r="M1" s="2" t="s">
        <v>12</v>
      </c>
      <c r="N1" s="2" t="s">
        <v>13</v>
      </c>
      <c r="O1" s="2" t="s">
        <v>14</v>
      </c>
      <c r="P1" t="s">
        <v>15</v>
      </c>
      <c r="Q1" t="s">
        <v>16</v>
      </c>
      <c r="R1" t="s">
        <v>17</v>
      </c>
      <c r="S1" s="26" t="s">
        <v>18</v>
      </c>
      <c r="T1" s="2" t="s">
        <v>19</v>
      </c>
      <c r="U1" s="26" t="s">
        <v>20</v>
      </c>
      <c r="V1" s="2" t="s">
        <v>21</v>
      </c>
      <c r="W1" s="2" t="s">
        <v>22</v>
      </c>
      <c r="X1" s="25" t="s">
        <v>23</v>
      </c>
      <c r="Y1" s="30" t="s">
        <v>154</v>
      </c>
      <c r="Z1" s="31" t="s">
        <v>155</v>
      </c>
      <c r="AA1" s="29" t="s">
        <v>156</v>
      </c>
      <c r="AB1" s="34" t="s">
        <v>158</v>
      </c>
      <c r="AC1" s="32" t="s">
        <v>160</v>
      </c>
      <c r="AD1" s="30" t="s">
        <v>162</v>
      </c>
      <c r="AE1" s="32" t="s">
        <v>163</v>
      </c>
      <c r="AF1" s="32" t="s">
        <v>164</v>
      </c>
      <c r="AG1" s="28" t="s">
        <v>165</v>
      </c>
    </row>
    <row r="2" spans="1:36" x14ac:dyDescent="0.25">
      <c r="A2" s="2" t="s">
        <v>24</v>
      </c>
      <c r="B2" s="2" t="s">
        <v>25</v>
      </c>
      <c r="C2" s="26">
        <v>69.808005542115694</v>
      </c>
      <c r="D2" s="3">
        <v>55</v>
      </c>
      <c r="E2" s="3">
        <v>802</v>
      </c>
      <c r="F2" s="24">
        <v>8661.9967923923796</v>
      </c>
      <c r="G2" s="2" t="s">
        <v>26</v>
      </c>
      <c r="H2" s="3">
        <v>58</v>
      </c>
      <c r="I2" s="3">
        <v>7</v>
      </c>
      <c r="J2" s="3">
        <v>96</v>
      </c>
      <c r="K2">
        <v>4</v>
      </c>
      <c r="L2" s="2" t="s">
        <v>27</v>
      </c>
      <c r="M2" s="27">
        <v>2.9565721394308002</v>
      </c>
      <c r="N2" s="2" t="s">
        <v>28</v>
      </c>
      <c r="O2" s="2" t="s">
        <v>29</v>
      </c>
      <c r="P2">
        <v>29</v>
      </c>
      <c r="Q2">
        <v>215</v>
      </c>
      <c r="R2">
        <v>29</v>
      </c>
      <c r="S2" s="26">
        <v>46.279879240508301</v>
      </c>
      <c r="T2" s="2" t="s">
        <v>30</v>
      </c>
      <c r="U2" s="26">
        <v>0.226410360849925</v>
      </c>
      <c r="V2" s="2" t="s">
        <v>31</v>
      </c>
      <c r="W2" s="2" t="s">
        <v>32</v>
      </c>
      <c r="X2" s="25">
        <v>187.75207545920301</v>
      </c>
      <c r="Y2" s="25">
        <f>SUM(Table1[[#This Row],[Shipping costs]]+Table1[[#This Row],[Manufacturing costs]]+Table1[[#This Row],[Costs]])</f>
        <v>236.98852683914211</v>
      </c>
      <c r="Z2" s="26">
        <f>(Table1[[#This Row],[Revenue generated]]-Table1[[#This Row],[Total Cost]])/100</f>
        <v>84.250082655532367</v>
      </c>
      <c r="AA2" s="24">
        <f>Table1[[#This Row],[Revenue generated]]-Table1[[#This Row],[Total Cost]]</f>
        <v>8425.0082655532369</v>
      </c>
      <c r="AB2" s="35">
        <f>(Table1[[#This Row],[Number of products sold]]/$AJ$3)</f>
        <v>1.7397340506301654E-2</v>
      </c>
      <c r="AC2" s="33">
        <f>Table1[[#This Row],[Production volumes]]/$AJ$4</f>
        <v>3.7862778247393634E-3</v>
      </c>
      <c r="AD2" s="25">
        <f>Table1[[#This Row],[Revenue generated]]/Table1[[#This Row],[Number of products sold]]</f>
        <v>10.800494753606458</v>
      </c>
      <c r="AE2" s="33">
        <f>Table1[[#This Row],[Stock levels]]/Table1[[#This Row],[Number of products sold]]</f>
        <v>7.2319201995012475E-2</v>
      </c>
      <c r="AF2" s="33">
        <f>Table1[[#This Row],[Shipping costs]]/Table1[[#This Row],[Number of products sold]]</f>
        <v>3.6864989269710727E-3</v>
      </c>
      <c r="AG2" s="2" t="str">
        <f xml:space="preserve"> IF(Table1[[#This Row],[Defect rates]] &lt;= 1, "Low", IF(Table1[[#This Row],[Defect rates]] &lt;= 3, "Medium", "High"))</f>
        <v>Low</v>
      </c>
    </row>
    <row r="3" spans="1:36" x14ac:dyDescent="0.25">
      <c r="A3" s="2" t="s">
        <v>33</v>
      </c>
      <c r="B3" s="2" t="s">
        <v>34</v>
      </c>
      <c r="C3" s="26">
        <v>14.8435232750843</v>
      </c>
      <c r="D3" s="3">
        <v>95</v>
      </c>
      <c r="E3" s="3">
        <v>736</v>
      </c>
      <c r="F3" s="24">
        <v>7460.9000654458396</v>
      </c>
      <c r="G3" s="2" t="s">
        <v>35</v>
      </c>
      <c r="H3" s="3">
        <v>53</v>
      </c>
      <c r="I3" s="3">
        <v>30</v>
      </c>
      <c r="J3" s="3">
        <v>37</v>
      </c>
      <c r="K3">
        <v>2</v>
      </c>
      <c r="L3" s="2" t="s">
        <v>36</v>
      </c>
      <c r="M3" s="27">
        <v>9.7165747714313095</v>
      </c>
      <c r="N3" s="2" t="s">
        <v>28</v>
      </c>
      <c r="O3" s="2" t="s">
        <v>29</v>
      </c>
      <c r="P3">
        <v>23</v>
      </c>
      <c r="Q3">
        <v>517</v>
      </c>
      <c r="R3">
        <v>30</v>
      </c>
      <c r="S3" s="26">
        <v>33.616768953730002</v>
      </c>
      <c r="T3" s="2" t="s">
        <v>30</v>
      </c>
      <c r="U3" s="26">
        <v>4.8540680263886999</v>
      </c>
      <c r="V3" s="2" t="s">
        <v>31</v>
      </c>
      <c r="W3" s="2" t="s">
        <v>32</v>
      </c>
      <c r="X3" s="25">
        <v>503.06557914966902</v>
      </c>
      <c r="Y3" s="25">
        <f>SUM(Table1[[#This Row],[Shipping costs]]+Table1[[#This Row],[Manufacturing costs]]+Table1[[#This Row],[Costs]])</f>
        <v>546.3989228748303</v>
      </c>
      <c r="Z3" s="26">
        <f>(Table1[[#This Row],[Revenue generated]]-Table1[[#This Row],[Total Cost]])/100</f>
        <v>69.145011425710095</v>
      </c>
      <c r="AA3" s="24">
        <f>Table1[[#This Row],[Revenue generated]]-Table1[[#This Row],[Total Cost]]</f>
        <v>6914.501142571009</v>
      </c>
      <c r="AB3" s="35">
        <f>(Table1[[#This Row],[Number of products sold]]/$AJ$3)</f>
        <v>1.5965639167877826E-2</v>
      </c>
      <c r="AC3" s="33">
        <f>Table1[[#This Row],[Production volumes]]/$AJ$4</f>
        <v>9.1046773739081426E-3</v>
      </c>
      <c r="AD3" s="25">
        <f>Table1[[#This Row],[Revenue generated]]/Table1[[#This Row],[Number of products sold]]</f>
        <v>10.137092480225325</v>
      </c>
      <c r="AE3" s="33">
        <f>Table1[[#This Row],[Stock levels]]/Table1[[#This Row],[Number of products sold]]</f>
        <v>7.2010869565217392E-2</v>
      </c>
      <c r="AF3" s="33">
        <f>Table1[[#This Row],[Shipping costs]]/Table1[[#This Row],[Number of products sold]]</f>
        <v>1.3201867895966453E-2</v>
      </c>
      <c r="AG3" s="2" t="str">
        <f xml:space="preserve"> IF(Table1[[#This Row],[Defect rates]] &lt;= 1, "Low", IF(Table1[[#This Row],[Defect rates]] &lt;= 3, "Medium", "High"))</f>
        <v>High</v>
      </c>
      <c r="AI3" s="1" t="s">
        <v>157</v>
      </c>
      <c r="AJ3" s="1">
        <f>SUM(Table1[Number of products sold])</f>
        <v>46099</v>
      </c>
    </row>
    <row r="4" spans="1:36" x14ac:dyDescent="0.25">
      <c r="A4" s="2" t="s">
        <v>24</v>
      </c>
      <c r="B4" s="2" t="s">
        <v>37</v>
      </c>
      <c r="C4" s="26">
        <v>11.319683293090501</v>
      </c>
      <c r="D4" s="3">
        <v>34</v>
      </c>
      <c r="E4" s="3">
        <v>8</v>
      </c>
      <c r="F4" s="24">
        <v>9577.7496258687297</v>
      </c>
      <c r="G4" s="2" t="s">
        <v>38</v>
      </c>
      <c r="H4" s="3">
        <v>1</v>
      </c>
      <c r="I4" s="3">
        <v>10</v>
      </c>
      <c r="J4" s="3">
        <v>88</v>
      </c>
      <c r="K4">
        <v>2</v>
      </c>
      <c r="L4" s="2" t="s">
        <v>27</v>
      </c>
      <c r="M4" s="27">
        <v>8.0544792617321495</v>
      </c>
      <c r="N4" s="2" t="s">
        <v>39</v>
      </c>
      <c r="O4" s="2" t="s">
        <v>29</v>
      </c>
      <c r="P4">
        <v>12</v>
      </c>
      <c r="Q4">
        <v>971</v>
      </c>
      <c r="R4">
        <v>27</v>
      </c>
      <c r="S4" s="26">
        <v>30.6880193482842</v>
      </c>
      <c r="T4" s="2" t="s">
        <v>30</v>
      </c>
      <c r="U4" s="26">
        <v>4.5805926191992201</v>
      </c>
      <c r="V4" s="2" t="s">
        <v>40</v>
      </c>
      <c r="W4" s="2" t="s">
        <v>41</v>
      </c>
      <c r="X4" s="25">
        <v>141.920281771519</v>
      </c>
      <c r="Y4" s="25">
        <f>SUM(Table1[[#This Row],[Shipping costs]]+Table1[[#This Row],[Manufacturing costs]]+Table1[[#This Row],[Costs]])</f>
        <v>180.66278038153536</v>
      </c>
      <c r="Z4" s="26">
        <f>(Table1[[#This Row],[Revenue generated]]-Table1[[#This Row],[Total Cost]])/100</f>
        <v>93.970868454871948</v>
      </c>
      <c r="AA4" s="24">
        <f>Table1[[#This Row],[Revenue generated]]-Table1[[#This Row],[Total Cost]]</f>
        <v>9397.0868454871943</v>
      </c>
      <c r="AB4" s="35">
        <f>(Table1[[#This Row],[Number of products sold]]/$AJ$3)</f>
        <v>1.735395561725851E-4</v>
      </c>
      <c r="AC4" s="33">
        <f>Table1[[#This Row],[Production volumes]]/$AJ$4</f>
        <v>1.7099887292194985E-2</v>
      </c>
      <c r="AD4" s="25">
        <f>Table1[[#This Row],[Revenue generated]]/Table1[[#This Row],[Number of products sold]]</f>
        <v>1197.2187032335912</v>
      </c>
      <c r="AE4" s="33">
        <f>Table1[[#This Row],[Stock levels]]/Table1[[#This Row],[Number of products sold]]</f>
        <v>0.125</v>
      </c>
      <c r="AF4" s="33">
        <f>Table1[[#This Row],[Shipping costs]]/Table1[[#This Row],[Number of products sold]]</f>
        <v>1.0068099077165187</v>
      </c>
      <c r="AG4" s="2" t="str">
        <f xml:space="preserve"> IF(Table1[[#This Row],[Defect rates]] &lt;= 1, "Low", IF(Table1[[#This Row],[Defect rates]] &lt;= 3, "Medium", "High"))</f>
        <v>High</v>
      </c>
      <c r="AI4" s="1" t="s">
        <v>159</v>
      </c>
      <c r="AJ4" s="1">
        <f>SUM(Table1[Production volumes])</f>
        <v>56784</v>
      </c>
    </row>
    <row r="5" spans="1:36" x14ac:dyDescent="0.25">
      <c r="A5" s="2" t="s">
        <v>33</v>
      </c>
      <c r="B5" s="2" t="s">
        <v>42</v>
      </c>
      <c r="C5" s="26">
        <v>61.1633430164377</v>
      </c>
      <c r="D5" s="3">
        <v>68</v>
      </c>
      <c r="E5" s="3">
        <v>83</v>
      </c>
      <c r="F5" s="24">
        <v>7766.8364256852301</v>
      </c>
      <c r="G5" s="2" t="s">
        <v>26</v>
      </c>
      <c r="H5" s="3">
        <v>23</v>
      </c>
      <c r="I5" s="3">
        <v>13</v>
      </c>
      <c r="J5" s="3">
        <v>59</v>
      </c>
      <c r="K5">
        <v>6</v>
      </c>
      <c r="L5" s="2" t="s">
        <v>43</v>
      </c>
      <c r="M5" s="27">
        <v>1.7295685635434199</v>
      </c>
      <c r="N5" s="2" t="s">
        <v>44</v>
      </c>
      <c r="O5" s="2" t="s">
        <v>45</v>
      </c>
      <c r="P5">
        <v>24</v>
      </c>
      <c r="Q5">
        <v>937</v>
      </c>
      <c r="R5">
        <v>18</v>
      </c>
      <c r="S5" s="26">
        <v>35.624741397125</v>
      </c>
      <c r="T5" s="2" t="s">
        <v>46</v>
      </c>
      <c r="U5" s="26">
        <v>4.7466486206477496</v>
      </c>
      <c r="V5" s="2" t="s">
        <v>47</v>
      </c>
      <c r="W5" s="2" t="s">
        <v>48</v>
      </c>
      <c r="X5" s="25">
        <v>254.776159219286</v>
      </c>
      <c r="Y5" s="25">
        <f>SUM(Table1[[#This Row],[Shipping costs]]+Table1[[#This Row],[Manufacturing costs]]+Table1[[#This Row],[Costs]])</f>
        <v>292.13046917995439</v>
      </c>
      <c r="Z5" s="26">
        <f>(Table1[[#This Row],[Revenue generated]]-Table1[[#This Row],[Total Cost]])/100</f>
        <v>74.747059565052766</v>
      </c>
      <c r="AA5" s="24">
        <f>Table1[[#This Row],[Revenue generated]]-Table1[[#This Row],[Total Cost]]</f>
        <v>7474.7059565052759</v>
      </c>
      <c r="AB5" s="35">
        <f>(Table1[[#This Row],[Number of products sold]]/$AJ$3)</f>
        <v>1.8004728952905702E-3</v>
      </c>
      <c r="AC5" s="33">
        <f>Table1[[#This Row],[Production volumes]]/$AJ$4</f>
        <v>1.6501127078050154E-2</v>
      </c>
      <c r="AD5" s="25">
        <f>Table1[[#This Row],[Revenue generated]]/Table1[[#This Row],[Number of products sold]]</f>
        <v>93.576342478135302</v>
      </c>
      <c r="AE5" s="33">
        <f>Table1[[#This Row],[Stock levels]]/Table1[[#This Row],[Number of products sold]]</f>
        <v>0.27710843373493976</v>
      </c>
      <c r="AF5" s="33">
        <f>Table1[[#This Row],[Shipping costs]]/Table1[[#This Row],[Number of products sold]]</f>
        <v>2.0838175464378553E-2</v>
      </c>
      <c r="AG5" s="2" t="str">
        <f xml:space="preserve"> IF(Table1[[#This Row],[Defect rates]] &lt;= 1, "Low", IF(Table1[[#This Row],[Defect rates]] &lt;= 3, "Medium", "High"))</f>
        <v>High</v>
      </c>
      <c r="AI5" s="1" t="s">
        <v>161</v>
      </c>
      <c r="AJ5" s="4">
        <f>SUM(Table1[Revenue generated])</f>
        <v>577604.81873800792</v>
      </c>
    </row>
    <row r="6" spans="1:36" x14ac:dyDescent="0.25">
      <c r="A6" s="2" t="s">
        <v>33</v>
      </c>
      <c r="B6" s="2" t="s">
        <v>49</v>
      </c>
      <c r="C6" s="26">
        <v>4.8054960363458896</v>
      </c>
      <c r="D6" s="3">
        <v>26</v>
      </c>
      <c r="E6" s="3">
        <v>871</v>
      </c>
      <c r="F6" s="24">
        <v>2686.50515156744</v>
      </c>
      <c r="G6" s="2" t="s">
        <v>26</v>
      </c>
      <c r="H6" s="3">
        <v>5</v>
      </c>
      <c r="I6" s="3">
        <v>3</v>
      </c>
      <c r="J6" s="3">
        <v>56</v>
      </c>
      <c r="K6">
        <v>8</v>
      </c>
      <c r="L6" s="2" t="s">
        <v>36</v>
      </c>
      <c r="M6" s="27">
        <v>3.8905479158706702</v>
      </c>
      <c r="N6" s="2" t="s">
        <v>39</v>
      </c>
      <c r="O6" s="2" t="s">
        <v>50</v>
      </c>
      <c r="P6">
        <v>5</v>
      </c>
      <c r="Q6">
        <v>414</v>
      </c>
      <c r="R6">
        <v>3</v>
      </c>
      <c r="S6" s="26">
        <v>92.065160598712794</v>
      </c>
      <c r="T6" s="2" t="s">
        <v>46</v>
      </c>
      <c r="U6" s="26">
        <v>3.1455795228330001</v>
      </c>
      <c r="V6" s="2" t="s">
        <v>40</v>
      </c>
      <c r="W6" s="2" t="s">
        <v>48</v>
      </c>
      <c r="X6" s="25">
        <v>923.44063171192204</v>
      </c>
      <c r="Y6" s="25">
        <f>SUM(Table1[[#This Row],[Shipping costs]]+Table1[[#This Row],[Manufacturing costs]]+Table1[[#This Row],[Costs]])</f>
        <v>1019.3963402265055</v>
      </c>
      <c r="Z6" s="26">
        <f>(Table1[[#This Row],[Revenue generated]]-Table1[[#This Row],[Total Cost]])/100</f>
        <v>16.671088113409347</v>
      </c>
      <c r="AA6" s="24">
        <f>Table1[[#This Row],[Revenue generated]]-Table1[[#This Row],[Total Cost]]</f>
        <v>1667.1088113409346</v>
      </c>
      <c r="AB6" s="35">
        <f>(Table1[[#This Row],[Number of products sold]]/$AJ$3)</f>
        <v>1.8894119178290203E-2</v>
      </c>
      <c r="AC6" s="33">
        <f>Table1[[#This Row],[Production volumes]]/$AJ$4</f>
        <v>7.2907861369399833E-3</v>
      </c>
      <c r="AD6" s="25">
        <f>Table1[[#This Row],[Revenue generated]]/Table1[[#This Row],[Number of products sold]]</f>
        <v>3.0843916780338003</v>
      </c>
      <c r="AE6" s="33">
        <f>Table1[[#This Row],[Stock levels]]/Table1[[#This Row],[Number of products sold]]</f>
        <v>5.7405281285878304E-3</v>
      </c>
      <c r="AF6" s="33">
        <f>Table1[[#This Row],[Shipping costs]]/Table1[[#This Row],[Number of products sold]]</f>
        <v>4.4667599493348684E-3</v>
      </c>
      <c r="AG6" s="2" t="str">
        <f xml:space="preserve"> IF(Table1[[#This Row],[Defect rates]] &lt;= 1, "Low", IF(Table1[[#This Row],[Defect rates]] &lt;= 3, "Medium", "High"))</f>
        <v>High</v>
      </c>
    </row>
    <row r="7" spans="1:36" x14ac:dyDescent="0.25">
      <c r="A7" s="2" t="s">
        <v>24</v>
      </c>
      <c r="B7" s="2" t="s">
        <v>51</v>
      </c>
      <c r="C7" s="26">
        <v>1.6999760138659299</v>
      </c>
      <c r="D7" s="3">
        <v>87</v>
      </c>
      <c r="E7" s="3">
        <v>147</v>
      </c>
      <c r="F7" s="24">
        <v>2828.3487459757498</v>
      </c>
      <c r="G7" s="2" t="s">
        <v>26</v>
      </c>
      <c r="H7" s="3">
        <v>90</v>
      </c>
      <c r="I7" s="3">
        <v>27</v>
      </c>
      <c r="J7" s="3">
        <v>66</v>
      </c>
      <c r="K7">
        <v>3</v>
      </c>
      <c r="L7" s="2" t="s">
        <v>27</v>
      </c>
      <c r="M7" s="27">
        <v>4.4440988643822896</v>
      </c>
      <c r="N7" s="2" t="s">
        <v>52</v>
      </c>
      <c r="O7" s="2" t="s">
        <v>53</v>
      </c>
      <c r="P7">
        <v>10</v>
      </c>
      <c r="Q7">
        <v>104</v>
      </c>
      <c r="R7">
        <v>17</v>
      </c>
      <c r="S7" s="26">
        <v>56.766475557431797</v>
      </c>
      <c r="T7" s="2" t="s">
        <v>46</v>
      </c>
      <c r="U7" s="26">
        <v>2.7791935115711599</v>
      </c>
      <c r="V7" s="2" t="s">
        <v>31</v>
      </c>
      <c r="W7" s="2" t="s">
        <v>48</v>
      </c>
      <c r="X7" s="25">
        <v>235.461236735537</v>
      </c>
      <c r="Y7" s="25">
        <f>SUM(Table1[[#This Row],[Shipping costs]]+Table1[[#This Row],[Manufacturing costs]]+Table1[[#This Row],[Costs]])</f>
        <v>296.6718111573511</v>
      </c>
      <c r="Z7" s="26">
        <f>(Table1[[#This Row],[Revenue generated]]-Table1[[#This Row],[Total Cost]])/100</f>
        <v>25.316769348183989</v>
      </c>
      <c r="AA7" s="24">
        <f>Table1[[#This Row],[Revenue generated]]-Table1[[#This Row],[Total Cost]]</f>
        <v>2531.6769348183989</v>
      </c>
      <c r="AB7" s="35">
        <f>(Table1[[#This Row],[Number of products sold]]/$AJ$3)</f>
        <v>3.1887893446712512E-3</v>
      </c>
      <c r="AC7" s="33">
        <f>Table1[[#This Row],[Production volumes]]/$AJ$4</f>
        <v>1.8315018315018315E-3</v>
      </c>
      <c r="AD7" s="25">
        <f>Table1[[#This Row],[Revenue generated]]/Table1[[#This Row],[Number of products sold]]</f>
        <v>19.240467659698979</v>
      </c>
      <c r="AE7" s="33">
        <f>Table1[[#This Row],[Stock levels]]/Table1[[#This Row],[Number of products sold]]</f>
        <v>0.61224489795918369</v>
      </c>
      <c r="AF7" s="33">
        <f>Table1[[#This Row],[Shipping costs]]/Table1[[#This Row],[Number of products sold]]</f>
        <v>3.0231965063825101E-2</v>
      </c>
      <c r="AG7" s="2" t="str">
        <f xml:space="preserve"> IF(Table1[[#This Row],[Defect rates]] &lt;= 1, "Low", IF(Table1[[#This Row],[Defect rates]] &lt;= 3, "Medium", "High"))</f>
        <v>Medium</v>
      </c>
    </row>
    <row r="8" spans="1:36" x14ac:dyDescent="0.25">
      <c r="A8" s="2" t="s">
        <v>33</v>
      </c>
      <c r="B8" s="2" t="s">
        <v>54</v>
      </c>
      <c r="C8" s="26">
        <v>4.0783328631079403</v>
      </c>
      <c r="D8" s="3">
        <v>48</v>
      </c>
      <c r="E8" s="3">
        <v>65</v>
      </c>
      <c r="F8" s="24">
        <v>7823.4765595317303</v>
      </c>
      <c r="G8" s="2" t="s">
        <v>55</v>
      </c>
      <c r="H8" s="3">
        <v>11</v>
      </c>
      <c r="I8" s="3">
        <v>15</v>
      </c>
      <c r="J8" s="3">
        <v>58</v>
      </c>
      <c r="K8">
        <v>8</v>
      </c>
      <c r="L8" s="2" t="s">
        <v>43</v>
      </c>
      <c r="M8" s="27">
        <v>3.8807633029519999</v>
      </c>
      <c r="N8" s="2" t="s">
        <v>28</v>
      </c>
      <c r="O8" s="2" t="s">
        <v>45</v>
      </c>
      <c r="P8">
        <v>14</v>
      </c>
      <c r="Q8">
        <v>314</v>
      </c>
      <c r="R8">
        <v>24</v>
      </c>
      <c r="S8" s="26">
        <v>1.0850685695870601</v>
      </c>
      <c r="T8" s="2" t="s">
        <v>30</v>
      </c>
      <c r="U8" s="26">
        <v>1.0009106193041299</v>
      </c>
      <c r="V8" s="2" t="s">
        <v>56</v>
      </c>
      <c r="W8" s="2" t="s">
        <v>48</v>
      </c>
      <c r="X8" s="25">
        <v>134.36909686103101</v>
      </c>
      <c r="Y8" s="25">
        <f>SUM(Table1[[#This Row],[Shipping costs]]+Table1[[#This Row],[Manufacturing costs]]+Table1[[#This Row],[Costs]])</f>
        <v>139.33492873357008</v>
      </c>
      <c r="Z8" s="26">
        <f>(Table1[[#This Row],[Revenue generated]]-Table1[[#This Row],[Total Cost]])/100</f>
        <v>76.841416307981603</v>
      </c>
      <c r="AA8" s="24">
        <f>Table1[[#This Row],[Revenue generated]]-Table1[[#This Row],[Total Cost]]</f>
        <v>7684.1416307981599</v>
      </c>
      <c r="AB8" s="35">
        <f>(Table1[[#This Row],[Number of products sold]]/$AJ$3)</f>
        <v>1.4100088939022538E-3</v>
      </c>
      <c r="AC8" s="33">
        <f>Table1[[#This Row],[Production volumes]]/$AJ$4</f>
        <v>5.5297266835728377E-3</v>
      </c>
      <c r="AD8" s="25">
        <f>Table1[[#This Row],[Revenue generated]]/Table1[[#This Row],[Number of products sold]]</f>
        <v>120.3611778389497</v>
      </c>
      <c r="AE8" s="33">
        <f>Table1[[#This Row],[Stock levels]]/Table1[[#This Row],[Number of products sold]]</f>
        <v>0.16923076923076924</v>
      </c>
      <c r="AF8" s="33">
        <f>Table1[[#This Row],[Shipping costs]]/Table1[[#This Row],[Number of products sold]]</f>
        <v>5.9704050814646151E-2</v>
      </c>
      <c r="AG8" s="2" t="str">
        <f xml:space="preserve"> IF(Table1[[#This Row],[Defect rates]] &lt;= 1, "Low", IF(Table1[[#This Row],[Defect rates]] &lt;= 3, "Medium", "High"))</f>
        <v>Medium</v>
      </c>
    </row>
    <row r="9" spans="1:36" x14ac:dyDescent="0.25">
      <c r="A9" s="2" t="s">
        <v>57</v>
      </c>
      <c r="B9" s="2" t="s">
        <v>58</v>
      </c>
      <c r="C9" s="26">
        <v>42.958384382459997</v>
      </c>
      <c r="D9" s="3">
        <v>59</v>
      </c>
      <c r="E9" s="3">
        <v>426</v>
      </c>
      <c r="F9" s="24">
        <v>8496.1038130898305</v>
      </c>
      <c r="G9" s="2" t="s">
        <v>35</v>
      </c>
      <c r="H9" s="3">
        <v>93</v>
      </c>
      <c r="I9" s="3">
        <v>17</v>
      </c>
      <c r="J9" s="3">
        <v>11</v>
      </c>
      <c r="K9">
        <v>1</v>
      </c>
      <c r="L9" s="2" t="s">
        <v>27</v>
      </c>
      <c r="M9" s="27">
        <v>2.3483387844177801</v>
      </c>
      <c r="N9" s="2" t="s">
        <v>52</v>
      </c>
      <c r="O9" s="2" t="s">
        <v>53</v>
      </c>
      <c r="P9">
        <v>22</v>
      </c>
      <c r="Q9">
        <v>564</v>
      </c>
      <c r="R9">
        <v>1</v>
      </c>
      <c r="S9" s="26">
        <v>99.466108603599096</v>
      </c>
      <c r="T9" s="2" t="s">
        <v>46</v>
      </c>
      <c r="U9" s="26">
        <v>0.39817718685065001</v>
      </c>
      <c r="V9" s="2" t="s">
        <v>31</v>
      </c>
      <c r="W9" s="2" t="s">
        <v>41</v>
      </c>
      <c r="X9" s="25">
        <v>802.05631181755803</v>
      </c>
      <c r="Y9" s="25">
        <f>SUM(Table1[[#This Row],[Shipping costs]]+Table1[[#This Row],[Manufacturing costs]]+Table1[[#This Row],[Costs]])</f>
        <v>903.87075920557493</v>
      </c>
      <c r="Z9" s="26">
        <f>(Table1[[#This Row],[Revenue generated]]-Table1[[#This Row],[Total Cost]])/100</f>
        <v>75.922330538842559</v>
      </c>
      <c r="AA9" s="24">
        <f>Table1[[#This Row],[Revenue generated]]-Table1[[#This Row],[Total Cost]]</f>
        <v>7592.2330538842552</v>
      </c>
      <c r="AB9" s="35">
        <f>(Table1[[#This Row],[Number of products sold]]/$AJ$3)</f>
        <v>9.2409813661901551E-3</v>
      </c>
      <c r="AC9" s="33">
        <f>Table1[[#This Row],[Production volumes]]/$AJ$4</f>
        <v>9.9323753169907013E-3</v>
      </c>
      <c r="AD9" s="25">
        <f>Table1[[#This Row],[Revenue generated]]/Table1[[#This Row],[Number of products sold]]</f>
        <v>19.943905664530117</v>
      </c>
      <c r="AE9" s="33">
        <f>Table1[[#This Row],[Stock levels]]/Table1[[#This Row],[Number of products sold]]</f>
        <v>0.21830985915492956</v>
      </c>
      <c r="AF9" s="33">
        <f>Table1[[#This Row],[Shipping costs]]/Table1[[#This Row],[Number of products sold]]</f>
        <v>5.5125323577882163E-3</v>
      </c>
      <c r="AG9" s="2" t="str">
        <f xml:space="preserve"> IF(Table1[[#This Row],[Defect rates]] &lt;= 1, "Low", IF(Table1[[#This Row],[Defect rates]] &lt;= 3, "Medium", "High"))</f>
        <v>Low</v>
      </c>
    </row>
    <row r="10" spans="1:36" x14ac:dyDescent="0.25">
      <c r="A10" s="2" t="s">
        <v>57</v>
      </c>
      <c r="B10" s="2" t="s">
        <v>59</v>
      </c>
      <c r="C10" s="26">
        <v>68.717596748527299</v>
      </c>
      <c r="D10" s="3">
        <v>78</v>
      </c>
      <c r="E10" s="3">
        <v>150</v>
      </c>
      <c r="F10" s="24">
        <v>7517.3632106311197</v>
      </c>
      <c r="G10" s="2" t="s">
        <v>35</v>
      </c>
      <c r="H10" s="3">
        <v>5</v>
      </c>
      <c r="I10" s="3">
        <v>10</v>
      </c>
      <c r="J10" s="3">
        <v>15</v>
      </c>
      <c r="K10">
        <v>7</v>
      </c>
      <c r="L10" s="2" t="s">
        <v>43</v>
      </c>
      <c r="M10" s="27">
        <v>3.4047338570830199</v>
      </c>
      <c r="N10" s="2" t="s">
        <v>52</v>
      </c>
      <c r="O10" s="2" t="s">
        <v>29</v>
      </c>
      <c r="P10">
        <v>13</v>
      </c>
      <c r="Q10">
        <v>769</v>
      </c>
      <c r="R10">
        <v>8</v>
      </c>
      <c r="S10" s="26">
        <v>11.423027139565599</v>
      </c>
      <c r="T10" s="2" t="s">
        <v>30</v>
      </c>
      <c r="U10" s="26">
        <v>2.7098626911099601</v>
      </c>
      <c r="V10" s="2" t="s">
        <v>56</v>
      </c>
      <c r="W10" s="2" t="s">
        <v>32</v>
      </c>
      <c r="X10" s="25">
        <v>505.55713422546398</v>
      </c>
      <c r="Y10" s="25">
        <f>SUM(Table1[[#This Row],[Shipping costs]]+Table1[[#This Row],[Manufacturing costs]]+Table1[[#This Row],[Costs]])</f>
        <v>520.38489522211262</v>
      </c>
      <c r="Z10" s="26">
        <f>(Table1[[#This Row],[Revenue generated]]-Table1[[#This Row],[Total Cost]])/100</f>
        <v>69.969783154090067</v>
      </c>
      <c r="AA10" s="24">
        <f>Table1[[#This Row],[Revenue generated]]-Table1[[#This Row],[Total Cost]]</f>
        <v>6996.9783154090073</v>
      </c>
      <c r="AB10" s="35">
        <f>(Table1[[#This Row],[Number of products sold]]/$AJ$3)</f>
        <v>3.2538666782359702E-3</v>
      </c>
      <c r="AC10" s="33">
        <f>Table1[[#This Row],[Production volumes]]/$AJ$4</f>
        <v>1.354254719639335E-2</v>
      </c>
      <c r="AD10" s="25">
        <f>Table1[[#This Row],[Revenue generated]]/Table1[[#This Row],[Number of products sold]]</f>
        <v>50.115754737540797</v>
      </c>
      <c r="AE10" s="33">
        <f>Table1[[#This Row],[Stock levels]]/Table1[[#This Row],[Number of products sold]]</f>
        <v>3.3333333333333333E-2</v>
      </c>
      <c r="AF10" s="33">
        <f>Table1[[#This Row],[Shipping costs]]/Table1[[#This Row],[Number of products sold]]</f>
        <v>2.2698225713886799E-2</v>
      </c>
      <c r="AG10" s="2" t="str">
        <f xml:space="preserve"> IF(Table1[[#This Row],[Defect rates]] &lt;= 1, "Low", IF(Table1[[#This Row],[Defect rates]] &lt;= 3, "Medium", "High"))</f>
        <v>Medium</v>
      </c>
    </row>
    <row r="11" spans="1:36" x14ac:dyDescent="0.25">
      <c r="A11" s="2" t="s">
        <v>33</v>
      </c>
      <c r="B11" s="2" t="s">
        <v>60</v>
      </c>
      <c r="C11" s="26">
        <v>64.0157329412785</v>
      </c>
      <c r="D11" s="3">
        <v>35</v>
      </c>
      <c r="E11" s="3">
        <v>980</v>
      </c>
      <c r="F11" s="24">
        <v>4971.1459875855498</v>
      </c>
      <c r="G11" s="2" t="s">
        <v>38</v>
      </c>
      <c r="H11" s="3">
        <v>14</v>
      </c>
      <c r="I11" s="3">
        <v>27</v>
      </c>
      <c r="J11" s="3">
        <v>83</v>
      </c>
      <c r="K11">
        <v>1</v>
      </c>
      <c r="L11" s="2" t="s">
        <v>36</v>
      </c>
      <c r="M11" s="27">
        <v>7.1666452910482104</v>
      </c>
      <c r="N11" s="2" t="s">
        <v>61</v>
      </c>
      <c r="O11" s="2" t="s">
        <v>62</v>
      </c>
      <c r="P11">
        <v>29</v>
      </c>
      <c r="Q11">
        <v>963</v>
      </c>
      <c r="R11">
        <v>23</v>
      </c>
      <c r="S11" s="26">
        <v>47.957601634951502</v>
      </c>
      <c r="T11" s="2" t="s">
        <v>30</v>
      </c>
      <c r="U11" s="26">
        <v>3.8446144787675798</v>
      </c>
      <c r="V11" s="2" t="s">
        <v>47</v>
      </c>
      <c r="W11" s="2" t="s">
        <v>32</v>
      </c>
      <c r="X11" s="25">
        <v>995.92946149864099</v>
      </c>
      <c r="Y11" s="25">
        <f>SUM(Table1[[#This Row],[Shipping costs]]+Table1[[#This Row],[Manufacturing costs]]+Table1[[#This Row],[Costs]])</f>
        <v>1051.0537084246407</v>
      </c>
      <c r="Z11" s="26">
        <f>(Table1[[#This Row],[Revenue generated]]-Table1[[#This Row],[Total Cost]])/100</f>
        <v>39.200922791609088</v>
      </c>
      <c r="AA11" s="24">
        <f>Table1[[#This Row],[Revenue generated]]-Table1[[#This Row],[Total Cost]]</f>
        <v>3920.0922791609091</v>
      </c>
      <c r="AB11" s="35">
        <f>(Table1[[#This Row],[Number of products sold]]/$AJ$3)</f>
        <v>2.1258595631141672E-2</v>
      </c>
      <c r="AC11" s="33">
        <f>Table1[[#This Row],[Production volumes]]/$AJ$4</f>
        <v>1.6959002535925614E-2</v>
      </c>
      <c r="AD11" s="25">
        <f>Table1[[#This Row],[Revenue generated]]/Table1[[#This Row],[Number of products sold]]</f>
        <v>5.0725979465158675</v>
      </c>
      <c r="AE11" s="33">
        <f>Table1[[#This Row],[Stock levels]]/Table1[[#This Row],[Number of products sold]]</f>
        <v>1.4285714285714285E-2</v>
      </c>
      <c r="AF11" s="33">
        <f>Table1[[#This Row],[Shipping costs]]/Table1[[#This Row],[Number of products sold]]</f>
        <v>7.3129033582124596E-3</v>
      </c>
      <c r="AG11" s="2" t="str">
        <f xml:space="preserve"> IF(Table1[[#This Row],[Defect rates]] &lt;= 1, "Low", IF(Table1[[#This Row],[Defect rates]] &lt;= 3, "Medium", "High"))</f>
        <v>High</v>
      </c>
    </row>
    <row r="12" spans="1:36" x14ac:dyDescent="0.25">
      <c r="A12" s="2" t="s">
        <v>33</v>
      </c>
      <c r="B12" s="2" t="s">
        <v>63</v>
      </c>
      <c r="C12" s="26">
        <v>15.707795681912099</v>
      </c>
      <c r="D12" s="3">
        <v>11</v>
      </c>
      <c r="E12" s="3">
        <v>996</v>
      </c>
      <c r="F12" s="24">
        <v>2330.9658020919401</v>
      </c>
      <c r="G12" s="2" t="s">
        <v>26</v>
      </c>
      <c r="H12" s="3">
        <v>51</v>
      </c>
      <c r="I12" s="3">
        <v>13</v>
      </c>
      <c r="J12" s="3">
        <v>80</v>
      </c>
      <c r="K12">
        <v>2</v>
      </c>
      <c r="L12" s="2" t="s">
        <v>43</v>
      </c>
      <c r="M12" s="27">
        <v>8.6732112112786108</v>
      </c>
      <c r="N12" s="2" t="s">
        <v>44</v>
      </c>
      <c r="O12" s="2" t="s">
        <v>45</v>
      </c>
      <c r="P12">
        <v>18</v>
      </c>
      <c r="Q12">
        <v>830</v>
      </c>
      <c r="R12">
        <v>5</v>
      </c>
      <c r="S12" s="26">
        <v>96.527352785310896</v>
      </c>
      <c r="T12" s="2" t="s">
        <v>64</v>
      </c>
      <c r="U12" s="26">
        <v>1.72731392835594</v>
      </c>
      <c r="V12" s="2" t="s">
        <v>31</v>
      </c>
      <c r="W12" s="2" t="s">
        <v>32</v>
      </c>
      <c r="X12" s="25">
        <v>806.10317770292295</v>
      </c>
      <c r="Y12" s="25">
        <f>SUM(Table1[[#This Row],[Shipping costs]]+Table1[[#This Row],[Manufacturing costs]]+Table1[[#This Row],[Costs]])</f>
        <v>911.30374169951244</v>
      </c>
      <c r="Z12" s="26">
        <f>(Table1[[#This Row],[Revenue generated]]-Table1[[#This Row],[Total Cost]])/100</f>
        <v>14.196620603924275</v>
      </c>
      <c r="AA12" s="24">
        <f>Table1[[#This Row],[Revenue generated]]-Table1[[#This Row],[Total Cost]]</f>
        <v>1419.6620603924275</v>
      </c>
      <c r="AB12" s="35">
        <f>(Table1[[#This Row],[Number of products sold]]/$AJ$3)</f>
        <v>2.1605674743486843E-2</v>
      </c>
      <c r="AC12" s="33">
        <f>Table1[[#This Row],[Production volumes]]/$AJ$4</f>
        <v>1.4616793462947308E-2</v>
      </c>
      <c r="AD12" s="25">
        <f>Table1[[#This Row],[Revenue generated]]/Table1[[#This Row],[Number of products sold]]</f>
        <v>2.3403271105340764</v>
      </c>
      <c r="AE12" s="33">
        <f>Table1[[#This Row],[Stock levels]]/Table1[[#This Row],[Number of products sold]]</f>
        <v>5.1204819277108432E-2</v>
      </c>
      <c r="AF12" s="33">
        <f>Table1[[#This Row],[Shipping costs]]/Table1[[#This Row],[Number of products sold]]</f>
        <v>8.7080433848178828E-3</v>
      </c>
      <c r="AG12" s="2" t="str">
        <f xml:space="preserve"> IF(Table1[[#This Row],[Defect rates]] &lt;= 1, "Low", IF(Table1[[#This Row],[Defect rates]] &lt;= 3, "Medium", "High"))</f>
        <v>Medium</v>
      </c>
    </row>
    <row r="13" spans="1:36" x14ac:dyDescent="0.25">
      <c r="A13" s="2" t="s">
        <v>33</v>
      </c>
      <c r="B13" s="2" t="s">
        <v>65</v>
      </c>
      <c r="C13" s="26">
        <v>90.635459982288594</v>
      </c>
      <c r="D13" s="3">
        <v>95</v>
      </c>
      <c r="E13" s="3">
        <v>960</v>
      </c>
      <c r="F13" s="24">
        <v>6099.9441155814502</v>
      </c>
      <c r="G13" s="2" t="s">
        <v>35</v>
      </c>
      <c r="H13" s="3">
        <v>46</v>
      </c>
      <c r="I13" s="3">
        <v>23</v>
      </c>
      <c r="J13" s="3">
        <v>60</v>
      </c>
      <c r="K13">
        <v>1</v>
      </c>
      <c r="L13" s="2" t="s">
        <v>36</v>
      </c>
      <c r="M13" s="27">
        <v>4.5239431243166601</v>
      </c>
      <c r="N13" s="2" t="s">
        <v>61</v>
      </c>
      <c r="O13" s="2" t="s">
        <v>45</v>
      </c>
      <c r="P13">
        <v>28</v>
      </c>
      <c r="Q13">
        <v>362</v>
      </c>
      <c r="R13">
        <v>11</v>
      </c>
      <c r="S13" s="26">
        <v>27.5923630866636</v>
      </c>
      <c r="T13" s="2" t="s">
        <v>30</v>
      </c>
      <c r="U13" s="26">
        <v>2.1169821372994301E-2</v>
      </c>
      <c r="V13" s="2" t="s">
        <v>40</v>
      </c>
      <c r="W13" s="2" t="s">
        <v>48</v>
      </c>
      <c r="X13" s="25">
        <v>126.72303340940699</v>
      </c>
      <c r="Y13" s="25">
        <f>SUM(Table1[[#This Row],[Shipping costs]]+Table1[[#This Row],[Manufacturing costs]]+Table1[[#This Row],[Costs]])</f>
        <v>158.83933962038725</v>
      </c>
      <c r="Z13" s="26">
        <f>(Table1[[#This Row],[Revenue generated]]-Table1[[#This Row],[Total Cost]])/100</f>
        <v>59.411047759610625</v>
      </c>
      <c r="AA13" s="24">
        <f>Table1[[#This Row],[Revenue generated]]-Table1[[#This Row],[Total Cost]]</f>
        <v>5941.1047759610628</v>
      </c>
      <c r="AB13" s="35">
        <f>(Table1[[#This Row],[Number of products sold]]/$AJ$3)</f>
        <v>2.082474674071021E-2</v>
      </c>
      <c r="AC13" s="33">
        <f>Table1[[#This Row],[Production volumes]]/$AJ$4</f>
        <v>6.3750352211890673E-3</v>
      </c>
      <c r="AD13" s="25">
        <f>Table1[[#This Row],[Revenue generated]]/Table1[[#This Row],[Number of products sold]]</f>
        <v>6.3541084537306771</v>
      </c>
      <c r="AE13" s="33">
        <f>Table1[[#This Row],[Stock levels]]/Table1[[#This Row],[Number of products sold]]</f>
        <v>4.791666666666667E-2</v>
      </c>
      <c r="AF13" s="33">
        <f>Table1[[#This Row],[Shipping costs]]/Table1[[#This Row],[Number of products sold]]</f>
        <v>4.7124407544965208E-3</v>
      </c>
      <c r="AG13" s="2" t="str">
        <f xml:space="preserve"> IF(Table1[[#This Row],[Defect rates]] &lt;= 1, "Low", IF(Table1[[#This Row],[Defect rates]] &lt;= 3, "Medium", "High"))</f>
        <v>Low</v>
      </c>
    </row>
    <row r="14" spans="1:36" x14ac:dyDescent="0.25">
      <c r="A14" s="2" t="s">
        <v>24</v>
      </c>
      <c r="B14" s="2" t="s">
        <v>66</v>
      </c>
      <c r="C14" s="26">
        <v>71.213389075359999</v>
      </c>
      <c r="D14" s="3">
        <v>41</v>
      </c>
      <c r="E14" s="3">
        <v>336</v>
      </c>
      <c r="F14" s="24">
        <v>2873.74144602144</v>
      </c>
      <c r="G14" s="2" t="s">
        <v>38</v>
      </c>
      <c r="H14" s="3">
        <v>100</v>
      </c>
      <c r="I14" s="3">
        <v>30</v>
      </c>
      <c r="J14" s="3">
        <v>85</v>
      </c>
      <c r="K14">
        <v>4</v>
      </c>
      <c r="L14" s="2" t="s">
        <v>36</v>
      </c>
      <c r="M14" s="27">
        <v>1.32527401018452</v>
      </c>
      <c r="N14" s="2" t="s">
        <v>52</v>
      </c>
      <c r="O14" s="2" t="s">
        <v>45</v>
      </c>
      <c r="P14">
        <v>3</v>
      </c>
      <c r="Q14">
        <v>563</v>
      </c>
      <c r="R14">
        <v>3</v>
      </c>
      <c r="S14" s="26">
        <v>32.321286213424003</v>
      </c>
      <c r="T14" s="2" t="s">
        <v>46</v>
      </c>
      <c r="U14" s="26">
        <v>2.1612537475559099</v>
      </c>
      <c r="V14" s="2" t="s">
        <v>31</v>
      </c>
      <c r="W14" s="2" t="s">
        <v>32</v>
      </c>
      <c r="X14" s="25">
        <v>402.96878907376998</v>
      </c>
      <c r="Y14" s="25">
        <f>SUM(Table1[[#This Row],[Shipping costs]]+Table1[[#This Row],[Manufacturing costs]]+Table1[[#This Row],[Costs]])</f>
        <v>436.61534929737849</v>
      </c>
      <c r="Z14" s="26">
        <f>(Table1[[#This Row],[Revenue generated]]-Table1[[#This Row],[Total Cost]])/100</f>
        <v>24.371260967240616</v>
      </c>
      <c r="AA14" s="24">
        <f>Table1[[#This Row],[Revenue generated]]-Table1[[#This Row],[Total Cost]]</f>
        <v>2437.1260967240614</v>
      </c>
      <c r="AB14" s="35">
        <f>(Table1[[#This Row],[Number of products sold]]/$AJ$3)</f>
        <v>7.2886613592485737E-3</v>
      </c>
      <c r="AC14" s="33">
        <f>Table1[[#This Row],[Production volumes]]/$AJ$4</f>
        <v>9.9147647224570295E-3</v>
      </c>
      <c r="AD14" s="25">
        <f>Table1[[#This Row],[Revenue generated]]/Table1[[#This Row],[Number of products sold]]</f>
        <v>8.5528019226828569</v>
      </c>
      <c r="AE14" s="33">
        <f>Table1[[#This Row],[Stock levels]]/Table1[[#This Row],[Number of products sold]]</f>
        <v>0.29761904761904762</v>
      </c>
      <c r="AF14" s="33">
        <f>Table1[[#This Row],[Shipping costs]]/Table1[[#This Row],[Number of products sold]]</f>
        <v>3.9442678874539285E-3</v>
      </c>
      <c r="AG14" s="2" t="str">
        <f xml:space="preserve"> IF(Table1[[#This Row],[Defect rates]] &lt;= 1, "Low", IF(Table1[[#This Row],[Defect rates]] &lt;= 3, "Medium", "High"))</f>
        <v>Medium</v>
      </c>
    </row>
    <row r="15" spans="1:36" x14ac:dyDescent="0.25">
      <c r="A15" s="2" t="s">
        <v>33</v>
      </c>
      <c r="B15" s="2" t="s">
        <v>67</v>
      </c>
      <c r="C15" s="26">
        <v>16.160393317379899</v>
      </c>
      <c r="D15" s="3">
        <v>5</v>
      </c>
      <c r="E15" s="3">
        <v>249</v>
      </c>
      <c r="F15" s="24">
        <v>4052.7384162378598</v>
      </c>
      <c r="G15" s="2" t="s">
        <v>55</v>
      </c>
      <c r="H15" s="3">
        <v>80</v>
      </c>
      <c r="I15" s="3">
        <v>8</v>
      </c>
      <c r="J15" s="3">
        <v>48</v>
      </c>
      <c r="K15">
        <v>9</v>
      </c>
      <c r="L15" s="2" t="s">
        <v>36</v>
      </c>
      <c r="M15" s="27">
        <v>9.5372830611083295</v>
      </c>
      <c r="N15" s="2" t="s">
        <v>44</v>
      </c>
      <c r="O15" s="2" t="s">
        <v>53</v>
      </c>
      <c r="P15">
        <v>23</v>
      </c>
      <c r="Q15">
        <v>173</v>
      </c>
      <c r="R15">
        <v>10</v>
      </c>
      <c r="S15" s="26">
        <v>97.829050110173199</v>
      </c>
      <c r="T15" s="2" t="s">
        <v>30</v>
      </c>
      <c r="U15" s="26">
        <v>1.63107423007153</v>
      </c>
      <c r="V15" s="2" t="s">
        <v>31</v>
      </c>
      <c r="W15" s="2" t="s">
        <v>32</v>
      </c>
      <c r="X15" s="25">
        <v>547.24100516096803</v>
      </c>
      <c r="Y15" s="25">
        <f>SUM(Table1[[#This Row],[Shipping costs]]+Table1[[#This Row],[Manufacturing costs]]+Table1[[#This Row],[Costs]])</f>
        <v>654.60733833224958</v>
      </c>
      <c r="Z15" s="26">
        <f>(Table1[[#This Row],[Revenue generated]]-Table1[[#This Row],[Total Cost]])/100</f>
        <v>33.981310779056102</v>
      </c>
      <c r="AA15" s="24">
        <f>Table1[[#This Row],[Revenue generated]]-Table1[[#This Row],[Total Cost]]</f>
        <v>3398.1310779056103</v>
      </c>
      <c r="AB15" s="35">
        <f>(Table1[[#This Row],[Number of products sold]]/$AJ$3)</f>
        <v>5.4014186858717108E-3</v>
      </c>
      <c r="AC15" s="33">
        <f>Table1[[#This Row],[Production volumes]]/$AJ$4</f>
        <v>3.0466328543251619E-3</v>
      </c>
      <c r="AD15" s="25">
        <f>Table1[[#This Row],[Revenue generated]]/Table1[[#This Row],[Number of products sold]]</f>
        <v>16.276057896537591</v>
      </c>
      <c r="AE15" s="33">
        <f>Table1[[#This Row],[Stock levels]]/Table1[[#This Row],[Number of products sold]]</f>
        <v>0.32128514056224899</v>
      </c>
      <c r="AF15" s="33">
        <f>Table1[[#This Row],[Shipping costs]]/Table1[[#This Row],[Number of products sold]]</f>
        <v>3.8302341610876825E-2</v>
      </c>
      <c r="AG15" s="2" t="str">
        <f xml:space="preserve"> IF(Table1[[#This Row],[Defect rates]] &lt;= 1, "Low", IF(Table1[[#This Row],[Defect rates]] &lt;= 3, "Medium", "High"))</f>
        <v>Medium</v>
      </c>
    </row>
    <row r="16" spans="1:36" x14ac:dyDescent="0.25">
      <c r="A16" s="2" t="s">
        <v>33</v>
      </c>
      <c r="B16" s="2" t="s">
        <v>68</v>
      </c>
      <c r="C16" s="26">
        <v>99.171328638624104</v>
      </c>
      <c r="D16" s="3">
        <v>26</v>
      </c>
      <c r="E16" s="3">
        <v>562</v>
      </c>
      <c r="F16" s="24">
        <v>8653.5709264697998</v>
      </c>
      <c r="G16" s="2" t="s">
        <v>26</v>
      </c>
      <c r="H16" s="3">
        <v>54</v>
      </c>
      <c r="I16" s="3">
        <v>29</v>
      </c>
      <c r="J16" s="3">
        <v>78</v>
      </c>
      <c r="K16">
        <v>5</v>
      </c>
      <c r="L16" s="2" t="s">
        <v>27</v>
      </c>
      <c r="M16" s="27">
        <v>2.0397701894493299</v>
      </c>
      <c r="N16" s="2" t="s">
        <v>39</v>
      </c>
      <c r="O16" s="2" t="s">
        <v>45</v>
      </c>
      <c r="P16">
        <v>25</v>
      </c>
      <c r="Q16">
        <v>558</v>
      </c>
      <c r="R16">
        <v>14</v>
      </c>
      <c r="S16" s="26">
        <v>5.7914366298629796</v>
      </c>
      <c r="T16" s="2" t="s">
        <v>30</v>
      </c>
      <c r="U16" s="26">
        <v>0.100682851565093</v>
      </c>
      <c r="V16" s="2" t="s">
        <v>40</v>
      </c>
      <c r="W16" s="2" t="s">
        <v>32</v>
      </c>
      <c r="X16" s="25">
        <v>929.23528996088896</v>
      </c>
      <c r="Y16" s="25">
        <f>SUM(Table1[[#This Row],[Shipping costs]]+Table1[[#This Row],[Manufacturing costs]]+Table1[[#This Row],[Costs]])</f>
        <v>937.06649678020131</v>
      </c>
      <c r="Z16" s="26">
        <f>(Table1[[#This Row],[Revenue generated]]-Table1[[#This Row],[Total Cost]])/100</f>
        <v>77.165044296895985</v>
      </c>
      <c r="AA16" s="24">
        <f>Table1[[#This Row],[Revenue generated]]-Table1[[#This Row],[Total Cost]]</f>
        <v>7716.5044296895985</v>
      </c>
      <c r="AB16" s="35">
        <f>(Table1[[#This Row],[Number of products sold]]/$AJ$3)</f>
        <v>1.2191153821124102E-2</v>
      </c>
      <c r="AC16" s="33">
        <f>Table1[[#This Row],[Production volumes]]/$AJ$4</f>
        <v>9.8267117497886722E-3</v>
      </c>
      <c r="AD16" s="25">
        <f>Table1[[#This Row],[Revenue generated]]/Table1[[#This Row],[Number of products sold]]</f>
        <v>15.39781303642313</v>
      </c>
      <c r="AE16" s="33">
        <f>Table1[[#This Row],[Stock levels]]/Table1[[#This Row],[Number of products sold]]</f>
        <v>9.6085409252669035E-2</v>
      </c>
      <c r="AF16" s="33">
        <f>Table1[[#This Row],[Shipping costs]]/Table1[[#This Row],[Number of products sold]]</f>
        <v>3.6294843228635762E-3</v>
      </c>
      <c r="AG16" s="2" t="str">
        <f xml:space="preserve"> IF(Table1[[#This Row],[Defect rates]] &lt;= 1, "Low", IF(Table1[[#This Row],[Defect rates]] &lt;= 3, "Medium", "High"))</f>
        <v>Low</v>
      </c>
    </row>
    <row r="17" spans="1:33" x14ac:dyDescent="0.25">
      <c r="A17" s="2" t="s">
        <v>33</v>
      </c>
      <c r="B17" s="2" t="s">
        <v>69</v>
      </c>
      <c r="C17" s="26">
        <v>36.989244928626903</v>
      </c>
      <c r="D17" s="3">
        <v>94</v>
      </c>
      <c r="E17" s="3">
        <v>469</v>
      </c>
      <c r="F17" s="24">
        <v>5442.0867853976697</v>
      </c>
      <c r="G17" s="2" t="s">
        <v>26</v>
      </c>
      <c r="H17" s="3">
        <v>9</v>
      </c>
      <c r="I17" s="3">
        <v>8</v>
      </c>
      <c r="J17" s="3">
        <v>69</v>
      </c>
      <c r="K17">
        <v>7</v>
      </c>
      <c r="L17" s="2" t="s">
        <v>27</v>
      </c>
      <c r="M17" s="27">
        <v>2.4220397232752</v>
      </c>
      <c r="N17" s="2" t="s">
        <v>39</v>
      </c>
      <c r="O17" s="2" t="s">
        <v>53</v>
      </c>
      <c r="P17">
        <v>14</v>
      </c>
      <c r="Q17">
        <v>580</v>
      </c>
      <c r="R17">
        <v>7</v>
      </c>
      <c r="S17" s="26">
        <v>97.121281751474299</v>
      </c>
      <c r="T17" s="2" t="s">
        <v>64</v>
      </c>
      <c r="U17" s="26">
        <v>2.2644057611985402</v>
      </c>
      <c r="V17" s="2" t="s">
        <v>56</v>
      </c>
      <c r="W17" s="2" t="s">
        <v>32</v>
      </c>
      <c r="X17" s="25">
        <v>127.861800001625</v>
      </c>
      <c r="Y17" s="25">
        <f>SUM(Table1[[#This Row],[Shipping costs]]+Table1[[#This Row],[Manufacturing costs]]+Table1[[#This Row],[Costs]])</f>
        <v>227.40512147637452</v>
      </c>
      <c r="Z17" s="26">
        <f>(Table1[[#This Row],[Revenue generated]]-Table1[[#This Row],[Total Cost]])/100</f>
        <v>52.14681663921295</v>
      </c>
      <c r="AA17" s="24">
        <f>Table1[[#This Row],[Revenue generated]]-Table1[[#This Row],[Total Cost]]</f>
        <v>5214.6816639212948</v>
      </c>
      <c r="AB17" s="35">
        <f>(Table1[[#This Row],[Number of products sold]]/$AJ$3)</f>
        <v>1.0173756480617802E-2</v>
      </c>
      <c r="AC17" s="33">
        <f>Table1[[#This Row],[Production volumes]]/$AJ$4</f>
        <v>1.0214144829529445E-2</v>
      </c>
      <c r="AD17" s="25">
        <f>Table1[[#This Row],[Revenue generated]]/Table1[[#This Row],[Number of products sold]]</f>
        <v>11.603596557351109</v>
      </c>
      <c r="AE17" s="33">
        <f>Table1[[#This Row],[Stock levels]]/Table1[[#This Row],[Number of products sold]]</f>
        <v>1.9189765458422176E-2</v>
      </c>
      <c r="AF17" s="33">
        <f>Table1[[#This Row],[Shipping costs]]/Table1[[#This Row],[Number of products sold]]</f>
        <v>5.1642638022925376E-3</v>
      </c>
      <c r="AG17" s="2" t="str">
        <f xml:space="preserve"> IF(Table1[[#This Row],[Defect rates]] &lt;= 1, "Low", IF(Table1[[#This Row],[Defect rates]] &lt;= 3, "Medium", "High"))</f>
        <v>Medium</v>
      </c>
    </row>
    <row r="18" spans="1:33" x14ac:dyDescent="0.25">
      <c r="A18" s="2" t="s">
        <v>33</v>
      </c>
      <c r="B18" s="2" t="s">
        <v>70</v>
      </c>
      <c r="C18" s="26">
        <v>7.5471721097912701</v>
      </c>
      <c r="D18" s="3">
        <v>74</v>
      </c>
      <c r="E18" s="3">
        <v>280</v>
      </c>
      <c r="F18" s="24">
        <v>6453.7979681762799</v>
      </c>
      <c r="G18" s="2" t="s">
        <v>35</v>
      </c>
      <c r="H18" s="3">
        <v>2</v>
      </c>
      <c r="I18" s="3">
        <v>5</v>
      </c>
      <c r="J18" s="3">
        <v>78</v>
      </c>
      <c r="K18">
        <v>1</v>
      </c>
      <c r="L18" s="2" t="s">
        <v>27</v>
      </c>
      <c r="M18" s="27">
        <v>4.1913245857054999</v>
      </c>
      <c r="N18" s="2" t="s">
        <v>39</v>
      </c>
      <c r="O18" s="2" t="s">
        <v>53</v>
      </c>
      <c r="P18">
        <v>3</v>
      </c>
      <c r="Q18">
        <v>399</v>
      </c>
      <c r="R18">
        <v>21</v>
      </c>
      <c r="S18" s="26">
        <v>77.106342497849994</v>
      </c>
      <c r="T18" s="2" t="s">
        <v>64</v>
      </c>
      <c r="U18" s="26">
        <v>1.01256308925804</v>
      </c>
      <c r="V18" s="2" t="s">
        <v>40</v>
      </c>
      <c r="W18" s="2" t="s">
        <v>48</v>
      </c>
      <c r="X18" s="25">
        <v>865.52577977123997</v>
      </c>
      <c r="Y18" s="25">
        <f>SUM(Table1[[#This Row],[Shipping costs]]+Table1[[#This Row],[Manufacturing costs]]+Table1[[#This Row],[Costs]])</f>
        <v>946.82344685479552</v>
      </c>
      <c r="Z18" s="26">
        <f>(Table1[[#This Row],[Revenue generated]]-Table1[[#This Row],[Total Cost]])/100</f>
        <v>55.069745213214844</v>
      </c>
      <c r="AA18" s="24">
        <f>Table1[[#This Row],[Revenue generated]]-Table1[[#This Row],[Total Cost]]</f>
        <v>5506.9745213214846</v>
      </c>
      <c r="AB18" s="35">
        <f>(Table1[[#This Row],[Number of products sold]]/$AJ$3)</f>
        <v>6.0738844660404778E-3</v>
      </c>
      <c r="AC18" s="33">
        <f>Table1[[#This Row],[Production volumes]]/$AJ$4</f>
        <v>7.0266272189349116E-3</v>
      </c>
      <c r="AD18" s="25">
        <f>Table1[[#This Row],[Revenue generated]]/Table1[[#This Row],[Number of products sold]]</f>
        <v>23.049278457772427</v>
      </c>
      <c r="AE18" s="33">
        <f>Table1[[#This Row],[Stock levels]]/Table1[[#This Row],[Number of products sold]]</f>
        <v>7.1428571428571426E-3</v>
      </c>
      <c r="AF18" s="33">
        <f>Table1[[#This Row],[Shipping costs]]/Table1[[#This Row],[Number of products sold]]</f>
        <v>1.4969016377519642E-2</v>
      </c>
      <c r="AG18" s="2" t="str">
        <f xml:space="preserve"> IF(Table1[[#This Row],[Defect rates]] &lt;= 1, "Low", IF(Table1[[#This Row],[Defect rates]] &lt;= 3, "Medium", "High"))</f>
        <v>Medium</v>
      </c>
    </row>
    <row r="19" spans="1:33" x14ac:dyDescent="0.25">
      <c r="A19" s="2" t="s">
        <v>57</v>
      </c>
      <c r="B19" s="2" t="s">
        <v>71</v>
      </c>
      <c r="C19" s="26">
        <v>81.462534369237005</v>
      </c>
      <c r="D19" s="3">
        <v>82</v>
      </c>
      <c r="E19" s="3">
        <v>126</v>
      </c>
      <c r="F19" s="24">
        <v>2629.39643484526</v>
      </c>
      <c r="G19" s="2" t="s">
        <v>35</v>
      </c>
      <c r="H19" s="3">
        <v>45</v>
      </c>
      <c r="I19" s="3">
        <v>17</v>
      </c>
      <c r="J19" s="3">
        <v>85</v>
      </c>
      <c r="K19">
        <v>9</v>
      </c>
      <c r="L19" s="2" t="s">
        <v>43</v>
      </c>
      <c r="M19" s="27">
        <v>3.5854189582323399</v>
      </c>
      <c r="N19" s="2" t="s">
        <v>39</v>
      </c>
      <c r="O19" s="2" t="s">
        <v>62</v>
      </c>
      <c r="P19">
        <v>7</v>
      </c>
      <c r="Q19">
        <v>453</v>
      </c>
      <c r="R19">
        <v>16</v>
      </c>
      <c r="S19" s="26">
        <v>47.679680368355299</v>
      </c>
      <c r="T19" s="2" t="s">
        <v>46</v>
      </c>
      <c r="U19" s="26">
        <v>0.102020754918176</v>
      </c>
      <c r="V19" s="2" t="s">
        <v>40</v>
      </c>
      <c r="W19" s="2" t="s">
        <v>41</v>
      </c>
      <c r="X19" s="25">
        <v>670.93439079241</v>
      </c>
      <c r="Y19" s="25">
        <f>SUM(Table1[[#This Row],[Shipping costs]]+Table1[[#This Row],[Manufacturing costs]]+Table1[[#This Row],[Costs]])</f>
        <v>722.19949011899769</v>
      </c>
      <c r="Z19" s="26">
        <f>(Table1[[#This Row],[Revenue generated]]-Table1[[#This Row],[Total Cost]])/100</f>
        <v>19.071969447262621</v>
      </c>
      <c r="AA19" s="24">
        <f>Table1[[#This Row],[Revenue generated]]-Table1[[#This Row],[Total Cost]]</f>
        <v>1907.1969447262622</v>
      </c>
      <c r="AB19" s="35">
        <f>(Table1[[#This Row],[Number of products sold]]/$AJ$3)</f>
        <v>2.7332480097182151E-3</v>
      </c>
      <c r="AC19" s="33">
        <f>Table1[[#This Row],[Production volumes]]/$AJ$4</f>
        <v>7.9775993237531703E-3</v>
      </c>
      <c r="AD19" s="25">
        <f>Table1[[#This Row],[Revenue generated]]/Table1[[#This Row],[Number of products sold]]</f>
        <v>20.868225673375079</v>
      </c>
      <c r="AE19" s="33">
        <f>Table1[[#This Row],[Stock levels]]/Table1[[#This Row],[Number of products sold]]</f>
        <v>0.35714285714285715</v>
      </c>
      <c r="AF19" s="33">
        <f>Table1[[#This Row],[Shipping costs]]/Table1[[#This Row],[Number of products sold]]</f>
        <v>2.8455706017716985E-2</v>
      </c>
      <c r="AG19" s="2" t="str">
        <f xml:space="preserve"> IF(Table1[[#This Row],[Defect rates]] &lt;= 1, "Low", IF(Table1[[#This Row],[Defect rates]] &lt;= 3, "Medium", "High"))</f>
        <v>Low</v>
      </c>
    </row>
    <row r="20" spans="1:33" x14ac:dyDescent="0.25">
      <c r="A20" s="2" t="s">
        <v>24</v>
      </c>
      <c r="B20" s="2" t="s">
        <v>72</v>
      </c>
      <c r="C20" s="26">
        <v>36.4436277704609</v>
      </c>
      <c r="D20" s="3">
        <v>23</v>
      </c>
      <c r="E20" s="3">
        <v>620</v>
      </c>
      <c r="F20" s="24">
        <v>9364.6735050761708</v>
      </c>
      <c r="G20" s="2" t="s">
        <v>38</v>
      </c>
      <c r="H20" s="3">
        <v>10</v>
      </c>
      <c r="I20" s="3">
        <v>10</v>
      </c>
      <c r="J20" s="3">
        <v>46</v>
      </c>
      <c r="K20">
        <v>8</v>
      </c>
      <c r="L20" s="2" t="s">
        <v>43</v>
      </c>
      <c r="M20" s="27">
        <v>4.3392247141107001</v>
      </c>
      <c r="N20" s="2" t="s">
        <v>61</v>
      </c>
      <c r="O20" s="2" t="s">
        <v>45</v>
      </c>
      <c r="P20">
        <v>18</v>
      </c>
      <c r="Q20">
        <v>374</v>
      </c>
      <c r="R20">
        <v>17</v>
      </c>
      <c r="S20" s="26">
        <v>27.107980854843898</v>
      </c>
      <c r="T20" s="2" t="s">
        <v>30</v>
      </c>
      <c r="U20" s="26">
        <v>2.2319391107292601</v>
      </c>
      <c r="V20" s="2" t="s">
        <v>56</v>
      </c>
      <c r="W20" s="2" t="s">
        <v>48</v>
      </c>
      <c r="X20" s="25">
        <v>593.48025872065102</v>
      </c>
      <c r="Y20" s="25">
        <f>SUM(Table1[[#This Row],[Shipping costs]]+Table1[[#This Row],[Manufacturing costs]]+Table1[[#This Row],[Costs]])</f>
        <v>624.92746428960561</v>
      </c>
      <c r="Z20" s="26">
        <f>(Table1[[#This Row],[Revenue generated]]-Table1[[#This Row],[Total Cost]])/100</f>
        <v>87.397460407865651</v>
      </c>
      <c r="AA20" s="24">
        <f>Table1[[#This Row],[Revenue generated]]-Table1[[#This Row],[Total Cost]]</f>
        <v>8739.7460407865656</v>
      </c>
      <c r="AB20" s="35">
        <f>(Table1[[#This Row],[Number of products sold]]/$AJ$3)</f>
        <v>1.3449315603375344E-2</v>
      </c>
      <c r="AC20" s="33">
        <f>Table1[[#This Row],[Production volumes]]/$AJ$4</f>
        <v>6.5863623555931245E-3</v>
      </c>
      <c r="AD20" s="25">
        <f>Table1[[#This Row],[Revenue generated]]/Table1[[#This Row],[Number of products sold]]</f>
        <v>15.104312104961567</v>
      </c>
      <c r="AE20" s="33">
        <f>Table1[[#This Row],[Stock levels]]/Table1[[#This Row],[Number of products sold]]</f>
        <v>1.6129032258064516E-2</v>
      </c>
      <c r="AF20" s="33">
        <f>Table1[[#This Row],[Shipping costs]]/Table1[[#This Row],[Number of products sold]]</f>
        <v>6.998749538888226E-3</v>
      </c>
      <c r="AG20" s="2" t="str">
        <f xml:space="preserve"> IF(Table1[[#This Row],[Defect rates]] &lt;= 1, "Low", IF(Table1[[#This Row],[Defect rates]] &lt;= 3, "Medium", "High"))</f>
        <v>Medium</v>
      </c>
    </row>
    <row r="21" spans="1:33" x14ac:dyDescent="0.25">
      <c r="A21" s="2" t="s">
        <v>33</v>
      </c>
      <c r="B21" s="2" t="s">
        <v>73</v>
      </c>
      <c r="C21" s="26">
        <v>51.123870087964697</v>
      </c>
      <c r="D21" s="3">
        <v>100</v>
      </c>
      <c r="E21" s="3">
        <v>187</v>
      </c>
      <c r="F21" s="24">
        <v>2553.4955849912099</v>
      </c>
      <c r="G21" s="2" t="s">
        <v>38</v>
      </c>
      <c r="H21" s="3">
        <v>48</v>
      </c>
      <c r="I21" s="3">
        <v>11</v>
      </c>
      <c r="J21" s="3">
        <v>94</v>
      </c>
      <c r="K21">
        <v>3</v>
      </c>
      <c r="L21" s="2" t="s">
        <v>36</v>
      </c>
      <c r="M21" s="27">
        <v>4.7426358828418698</v>
      </c>
      <c r="N21" s="2" t="s">
        <v>52</v>
      </c>
      <c r="O21" s="2" t="s">
        <v>62</v>
      </c>
      <c r="P21">
        <v>20</v>
      </c>
      <c r="Q21">
        <v>694</v>
      </c>
      <c r="R21">
        <v>16</v>
      </c>
      <c r="S21" s="26">
        <v>82.373320587990193</v>
      </c>
      <c r="T21" s="2" t="s">
        <v>46</v>
      </c>
      <c r="U21" s="26">
        <v>3.64645086541702</v>
      </c>
      <c r="V21" s="2" t="s">
        <v>31</v>
      </c>
      <c r="W21" s="2" t="s">
        <v>41</v>
      </c>
      <c r="X21" s="25">
        <v>477.30763109090299</v>
      </c>
      <c r="Y21" s="25">
        <f>SUM(Table1[[#This Row],[Shipping costs]]+Table1[[#This Row],[Manufacturing costs]]+Table1[[#This Row],[Costs]])</f>
        <v>564.42358756173508</v>
      </c>
      <c r="Z21" s="26">
        <f>(Table1[[#This Row],[Revenue generated]]-Table1[[#This Row],[Total Cost]])/100</f>
        <v>19.890719974294747</v>
      </c>
      <c r="AA21" s="24">
        <f>Table1[[#This Row],[Revenue generated]]-Table1[[#This Row],[Total Cost]]</f>
        <v>1989.0719974294748</v>
      </c>
      <c r="AB21" s="35">
        <f>(Table1[[#This Row],[Number of products sold]]/$AJ$3)</f>
        <v>4.056487125534176E-3</v>
      </c>
      <c r="AC21" s="33">
        <f>Table1[[#This Row],[Production volumes]]/$AJ$4</f>
        <v>1.2221752606367991E-2</v>
      </c>
      <c r="AD21" s="25">
        <f>Table1[[#This Row],[Revenue generated]]/Table1[[#This Row],[Number of products sold]]</f>
        <v>13.655056604231069</v>
      </c>
      <c r="AE21" s="33">
        <f>Table1[[#This Row],[Stock levels]]/Table1[[#This Row],[Number of products sold]]</f>
        <v>0.25668449197860965</v>
      </c>
      <c r="AF21" s="33">
        <f>Table1[[#This Row],[Shipping costs]]/Table1[[#This Row],[Number of products sold]]</f>
        <v>2.5361689213058126E-2</v>
      </c>
      <c r="AG21" s="2" t="str">
        <f xml:space="preserve"> IF(Table1[[#This Row],[Defect rates]] &lt;= 1, "Low", IF(Table1[[#This Row],[Defect rates]] &lt;= 3, "Medium", "High"))</f>
        <v>High</v>
      </c>
    </row>
    <row r="22" spans="1:33" x14ac:dyDescent="0.25">
      <c r="A22" s="2" t="s">
        <v>33</v>
      </c>
      <c r="B22" s="2" t="s">
        <v>74</v>
      </c>
      <c r="C22" s="26">
        <v>96.341072439963298</v>
      </c>
      <c r="D22" s="3">
        <v>22</v>
      </c>
      <c r="E22" s="3">
        <v>320</v>
      </c>
      <c r="F22" s="24">
        <v>8128.0276968511898</v>
      </c>
      <c r="G22" s="2" t="s">
        <v>38</v>
      </c>
      <c r="H22" s="3">
        <v>27</v>
      </c>
      <c r="I22" s="3">
        <v>12</v>
      </c>
      <c r="J22" s="3">
        <v>68</v>
      </c>
      <c r="K22">
        <v>6</v>
      </c>
      <c r="L22" s="2" t="s">
        <v>36</v>
      </c>
      <c r="M22" s="27">
        <v>8.8783346509268402</v>
      </c>
      <c r="N22" s="2" t="s">
        <v>39</v>
      </c>
      <c r="O22" s="2" t="s">
        <v>62</v>
      </c>
      <c r="P22">
        <v>29</v>
      </c>
      <c r="Q22">
        <v>309</v>
      </c>
      <c r="R22">
        <v>6</v>
      </c>
      <c r="S22" s="26">
        <v>65.686259608488598</v>
      </c>
      <c r="T22" s="2" t="s">
        <v>64</v>
      </c>
      <c r="U22" s="26">
        <v>4.2314165735345304</v>
      </c>
      <c r="V22" s="2" t="s">
        <v>40</v>
      </c>
      <c r="W22" s="2" t="s">
        <v>32</v>
      </c>
      <c r="X22" s="25">
        <v>493.871215316205</v>
      </c>
      <c r="Y22" s="25">
        <f>SUM(Table1[[#This Row],[Shipping costs]]+Table1[[#This Row],[Manufacturing costs]]+Table1[[#This Row],[Costs]])</f>
        <v>568.4358095756204</v>
      </c>
      <c r="Z22" s="26">
        <f>(Table1[[#This Row],[Revenue generated]]-Table1[[#This Row],[Total Cost]])/100</f>
        <v>75.595918872755689</v>
      </c>
      <c r="AA22" s="24">
        <f>Table1[[#This Row],[Revenue generated]]-Table1[[#This Row],[Total Cost]]</f>
        <v>7559.5918872755692</v>
      </c>
      <c r="AB22" s="35">
        <f>(Table1[[#This Row],[Number of products sold]]/$AJ$3)</f>
        <v>6.9415822469034039E-3</v>
      </c>
      <c r="AC22" s="33">
        <f>Table1[[#This Row],[Production volumes]]/$AJ$4</f>
        <v>5.4416737109044804E-3</v>
      </c>
      <c r="AD22" s="25">
        <f>Table1[[#This Row],[Revenue generated]]/Table1[[#This Row],[Number of products sold]]</f>
        <v>25.400086552659968</v>
      </c>
      <c r="AE22" s="33">
        <f>Table1[[#This Row],[Stock levels]]/Table1[[#This Row],[Number of products sold]]</f>
        <v>8.4375000000000006E-2</v>
      </c>
      <c r="AF22" s="33">
        <f>Table1[[#This Row],[Shipping costs]]/Table1[[#This Row],[Number of products sold]]</f>
        <v>2.7744795784146375E-2</v>
      </c>
      <c r="AG22" s="2" t="str">
        <f xml:space="preserve"> IF(Table1[[#This Row],[Defect rates]] &lt;= 1, "Low", IF(Table1[[#This Row],[Defect rates]] &lt;= 3, "Medium", "High"))</f>
        <v>High</v>
      </c>
    </row>
    <row r="23" spans="1:33" x14ac:dyDescent="0.25">
      <c r="A23" s="2" t="s">
        <v>57</v>
      </c>
      <c r="B23" s="2" t="s">
        <v>75</v>
      </c>
      <c r="C23" s="26">
        <v>84.893868984950799</v>
      </c>
      <c r="D23" s="3">
        <v>60</v>
      </c>
      <c r="E23" s="3">
        <v>601</v>
      </c>
      <c r="F23" s="24">
        <v>7087.0526963574302</v>
      </c>
      <c r="G23" s="2" t="s">
        <v>38</v>
      </c>
      <c r="H23" s="3">
        <v>69</v>
      </c>
      <c r="I23" s="3">
        <v>25</v>
      </c>
      <c r="J23" s="3">
        <v>7</v>
      </c>
      <c r="K23">
        <v>6</v>
      </c>
      <c r="L23" s="2" t="s">
        <v>27</v>
      </c>
      <c r="M23" s="27">
        <v>6.0378837692182898</v>
      </c>
      <c r="N23" s="2" t="s">
        <v>44</v>
      </c>
      <c r="O23" s="2" t="s">
        <v>62</v>
      </c>
      <c r="P23">
        <v>19</v>
      </c>
      <c r="Q23">
        <v>791</v>
      </c>
      <c r="R23">
        <v>4</v>
      </c>
      <c r="S23" s="26">
        <v>61.735728954160898</v>
      </c>
      <c r="T23" s="2" t="s">
        <v>30</v>
      </c>
      <c r="U23" s="26">
        <v>1.8607567631014899E-2</v>
      </c>
      <c r="V23" s="2" t="s">
        <v>40</v>
      </c>
      <c r="W23" s="2" t="s">
        <v>41</v>
      </c>
      <c r="X23" s="25">
        <v>523.36091472015801</v>
      </c>
      <c r="Y23" s="25">
        <f>SUM(Table1[[#This Row],[Shipping costs]]+Table1[[#This Row],[Manufacturing costs]]+Table1[[#This Row],[Costs]])</f>
        <v>591.13452744353719</v>
      </c>
      <c r="Z23" s="26">
        <f>(Table1[[#This Row],[Revenue generated]]-Table1[[#This Row],[Total Cost]])/100</f>
        <v>64.95918168913893</v>
      </c>
      <c r="AA23" s="24">
        <f>Table1[[#This Row],[Revenue generated]]-Table1[[#This Row],[Total Cost]]</f>
        <v>6495.9181689138932</v>
      </c>
      <c r="AB23" s="35">
        <f>(Table1[[#This Row],[Number of products sold]]/$AJ$3)</f>
        <v>1.3037159157465455E-2</v>
      </c>
      <c r="AC23" s="33">
        <f>Table1[[#This Row],[Production volumes]]/$AJ$4</f>
        <v>1.3929980276134122E-2</v>
      </c>
      <c r="AD23" s="25">
        <f>Table1[[#This Row],[Revenue generated]]/Table1[[#This Row],[Number of products sold]]</f>
        <v>11.792100992275259</v>
      </c>
      <c r="AE23" s="33">
        <f>Table1[[#This Row],[Stock levels]]/Table1[[#This Row],[Number of products sold]]</f>
        <v>0.11480865224625623</v>
      </c>
      <c r="AF23" s="33">
        <f>Table1[[#This Row],[Shipping costs]]/Table1[[#This Row],[Number of products sold]]</f>
        <v>1.0046395622659384E-2</v>
      </c>
      <c r="AG23" s="2" t="str">
        <f xml:space="preserve"> IF(Table1[[#This Row],[Defect rates]] &lt;= 1, "Low", IF(Table1[[#This Row],[Defect rates]] &lt;= 3, "Medium", "High"))</f>
        <v>Low</v>
      </c>
    </row>
    <row r="24" spans="1:33" x14ac:dyDescent="0.25">
      <c r="A24" s="2" t="s">
        <v>24</v>
      </c>
      <c r="B24" s="2" t="s">
        <v>76</v>
      </c>
      <c r="C24" s="26">
        <v>27.679780886501899</v>
      </c>
      <c r="D24" s="3">
        <v>55</v>
      </c>
      <c r="E24" s="3">
        <v>884</v>
      </c>
      <c r="F24" s="24">
        <v>2390.8078665561702</v>
      </c>
      <c r="G24" s="2" t="s">
        <v>38</v>
      </c>
      <c r="H24" s="3">
        <v>71</v>
      </c>
      <c r="I24" s="3">
        <v>1</v>
      </c>
      <c r="J24" s="3">
        <v>63</v>
      </c>
      <c r="K24">
        <v>10</v>
      </c>
      <c r="L24" s="2" t="s">
        <v>36</v>
      </c>
      <c r="M24" s="27">
        <v>9.5676489209230393</v>
      </c>
      <c r="N24" s="2" t="s">
        <v>52</v>
      </c>
      <c r="O24" s="2" t="s">
        <v>45</v>
      </c>
      <c r="P24">
        <v>22</v>
      </c>
      <c r="Q24">
        <v>780</v>
      </c>
      <c r="R24">
        <v>28</v>
      </c>
      <c r="S24" s="26">
        <v>50.120839612977299</v>
      </c>
      <c r="T24" s="2" t="s">
        <v>46</v>
      </c>
      <c r="U24" s="26">
        <v>2.5912754732111098</v>
      </c>
      <c r="V24" s="2" t="s">
        <v>47</v>
      </c>
      <c r="W24" s="2" t="s">
        <v>41</v>
      </c>
      <c r="X24" s="25">
        <v>205.57199582694699</v>
      </c>
      <c r="Y24" s="25">
        <f>SUM(Table1[[#This Row],[Shipping costs]]+Table1[[#This Row],[Manufacturing costs]]+Table1[[#This Row],[Costs]])</f>
        <v>265.26048436084733</v>
      </c>
      <c r="Z24" s="26">
        <f>(Table1[[#This Row],[Revenue generated]]-Table1[[#This Row],[Total Cost]])/100</f>
        <v>21.255473821953228</v>
      </c>
      <c r="AA24" s="24">
        <f>Table1[[#This Row],[Revenue generated]]-Table1[[#This Row],[Total Cost]]</f>
        <v>2125.5473821953228</v>
      </c>
      <c r="AB24" s="35">
        <f>(Table1[[#This Row],[Number of products sold]]/$AJ$3)</f>
        <v>1.9176120957070653E-2</v>
      </c>
      <c r="AC24" s="33">
        <f>Table1[[#This Row],[Production volumes]]/$AJ$4</f>
        <v>1.3736263736263736E-2</v>
      </c>
      <c r="AD24" s="25">
        <f>Table1[[#This Row],[Revenue generated]]/Table1[[#This Row],[Number of products sold]]</f>
        <v>2.7045337856970253</v>
      </c>
      <c r="AE24" s="33">
        <f>Table1[[#This Row],[Stock levels]]/Table1[[#This Row],[Number of products sold]]</f>
        <v>8.031674208144797E-2</v>
      </c>
      <c r="AF24" s="33">
        <f>Table1[[#This Row],[Shipping costs]]/Table1[[#This Row],[Number of products sold]]</f>
        <v>1.0823132263487601E-2</v>
      </c>
      <c r="AG24" s="2" t="str">
        <f xml:space="preserve"> IF(Table1[[#This Row],[Defect rates]] &lt;= 1, "Low", IF(Table1[[#This Row],[Defect rates]] &lt;= 3, "Medium", "High"))</f>
        <v>Medium</v>
      </c>
    </row>
    <row r="25" spans="1:33" x14ac:dyDescent="0.25">
      <c r="A25" s="2" t="s">
        <v>57</v>
      </c>
      <c r="B25" s="2" t="s">
        <v>77</v>
      </c>
      <c r="C25" s="26">
        <v>4.3243411858641601</v>
      </c>
      <c r="D25" s="3">
        <v>30</v>
      </c>
      <c r="E25" s="3">
        <v>391</v>
      </c>
      <c r="F25" s="24">
        <v>8858.3675710114803</v>
      </c>
      <c r="G25" s="2" t="s">
        <v>38</v>
      </c>
      <c r="H25" s="3">
        <v>84</v>
      </c>
      <c r="I25" s="3">
        <v>5</v>
      </c>
      <c r="J25" s="3">
        <v>29</v>
      </c>
      <c r="K25">
        <v>7</v>
      </c>
      <c r="L25" s="2" t="s">
        <v>36</v>
      </c>
      <c r="M25" s="27">
        <v>2.92485760114555</v>
      </c>
      <c r="N25" s="2" t="s">
        <v>44</v>
      </c>
      <c r="O25" s="2" t="s">
        <v>45</v>
      </c>
      <c r="P25">
        <v>11</v>
      </c>
      <c r="Q25">
        <v>568</v>
      </c>
      <c r="R25">
        <v>29</v>
      </c>
      <c r="S25" s="26">
        <v>98.6099572427038</v>
      </c>
      <c r="T25" s="2" t="s">
        <v>30</v>
      </c>
      <c r="U25" s="26">
        <v>1.3422915627227301</v>
      </c>
      <c r="V25" s="2" t="s">
        <v>47</v>
      </c>
      <c r="W25" s="2" t="s">
        <v>48</v>
      </c>
      <c r="X25" s="25">
        <v>196.329446112412</v>
      </c>
      <c r="Y25" s="25">
        <f>SUM(Table1[[#This Row],[Shipping costs]]+Table1[[#This Row],[Manufacturing costs]]+Table1[[#This Row],[Costs]])</f>
        <v>297.86426095626132</v>
      </c>
      <c r="Z25" s="26">
        <f>(Table1[[#This Row],[Revenue generated]]-Table1[[#This Row],[Total Cost]])/100</f>
        <v>85.605033100552191</v>
      </c>
      <c r="AA25" s="24">
        <f>Table1[[#This Row],[Revenue generated]]-Table1[[#This Row],[Total Cost]]</f>
        <v>8560.5033100552191</v>
      </c>
      <c r="AB25" s="35">
        <f>(Table1[[#This Row],[Number of products sold]]/$AJ$3)</f>
        <v>8.4817458079350962E-3</v>
      </c>
      <c r="AC25" s="33">
        <f>Table1[[#This Row],[Production volumes]]/$AJ$4</f>
        <v>1.0002817695125387E-2</v>
      </c>
      <c r="AD25" s="25">
        <f>Table1[[#This Row],[Revenue generated]]/Table1[[#This Row],[Number of products sold]]</f>
        <v>22.655671537113761</v>
      </c>
      <c r="AE25" s="33">
        <f>Table1[[#This Row],[Stock levels]]/Table1[[#This Row],[Number of products sold]]</f>
        <v>0.21483375959079284</v>
      </c>
      <c r="AF25" s="33">
        <f>Table1[[#This Row],[Shipping costs]]/Table1[[#This Row],[Number of products sold]]</f>
        <v>7.4804542228786445E-3</v>
      </c>
      <c r="AG25" s="2" t="str">
        <f xml:space="preserve"> IF(Table1[[#This Row],[Defect rates]] &lt;= 1, "Low", IF(Table1[[#This Row],[Defect rates]] &lt;= 3, "Medium", "High"))</f>
        <v>Medium</v>
      </c>
    </row>
    <row r="26" spans="1:33" x14ac:dyDescent="0.25">
      <c r="A26" s="2" t="s">
        <v>24</v>
      </c>
      <c r="B26" s="2" t="s">
        <v>78</v>
      </c>
      <c r="C26" s="26">
        <v>4.1563083593111001</v>
      </c>
      <c r="D26" s="3">
        <v>32</v>
      </c>
      <c r="E26" s="3">
        <v>209</v>
      </c>
      <c r="F26" s="24">
        <v>9049.0778609398894</v>
      </c>
      <c r="G26" s="2" t="s">
        <v>55</v>
      </c>
      <c r="H26" s="3">
        <v>4</v>
      </c>
      <c r="I26" s="3">
        <v>26</v>
      </c>
      <c r="J26" s="3">
        <v>2</v>
      </c>
      <c r="K26">
        <v>8</v>
      </c>
      <c r="L26" s="2" t="s">
        <v>43</v>
      </c>
      <c r="M26" s="27">
        <v>9.7412916892843597</v>
      </c>
      <c r="N26" s="2" t="s">
        <v>61</v>
      </c>
      <c r="O26" s="2" t="s">
        <v>53</v>
      </c>
      <c r="P26">
        <v>28</v>
      </c>
      <c r="Q26">
        <v>447</v>
      </c>
      <c r="R26">
        <v>3</v>
      </c>
      <c r="S26" s="26">
        <v>40.382359702924802</v>
      </c>
      <c r="T26" s="2" t="s">
        <v>30</v>
      </c>
      <c r="U26" s="26">
        <v>3.69131029262872</v>
      </c>
      <c r="V26" s="2" t="s">
        <v>40</v>
      </c>
      <c r="W26" s="2" t="s">
        <v>48</v>
      </c>
      <c r="X26" s="25">
        <v>758.72477260293795</v>
      </c>
      <c r="Y26" s="25">
        <f>SUM(Table1[[#This Row],[Shipping costs]]+Table1[[#This Row],[Manufacturing costs]]+Table1[[#This Row],[Costs]])</f>
        <v>808.84842399514707</v>
      </c>
      <c r="Z26" s="26">
        <f>(Table1[[#This Row],[Revenue generated]]-Table1[[#This Row],[Total Cost]])/100</f>
        <v>82.402294369447432</v>
      </c>
      <c r="AA26" s="24">
        <f>Table1[[#This Row],[Revenue generated]]-Table1[[#This Row],[Total Cost]]</f>
        <v>8240.2294369447427</v>
      </c>
      <c r="AB26" s="35">
        <f>(Table1[[#This Row],[Number of products sold]]/$AJ$3)</f>
        <v>4.5337209050087856E-3</v>
      </c>
      <c r="AC26" s="33">
        <f>Table1[[#This Row],[Production volumes]]/$AJ$4</f>
        <v>7.8719357565511412E-3</v>
      </c>
      <c r="AD26" s="25">
        <f>Table1[[#This Row],[Revenue generated]]/Table1[[#This Row],[Number of products sold]]</f>
        <v>43.297023258085595</v>
      </c>
      <c r="AE26" s="33">
        <f>Table1[[#This Row],[Stock levels]]/Table1[[#This Row],[Number of products sold]]</f>
        <v>1.9138755980861243E-2</v>
      </c>
      <c r="AF26" s="33">
        <f>Table1[[#This Row],[Shipping costs]]/Table1[[#This Row],[Number of products sold]]</f>
        <v>4.6609051144901242E-2</v>
      </c>
      <c r="AG26" s="2" t="str">
        <f xml:space="preserve"> IF(Table1[[#This Row],[Defect rates]] &lt;= 1, "Low", IF(Table1[[#This Row],[Defect rates]] &lt;= 3, "Medium", "High"))</f>
        <v>High</v>
      </c>
    </row>
    <row r="27" spans="1:33" x14ac:dyDescent="0.25">
      <c r="A27" s="2" t="s">
        <v>24</v>
      </c>
      <c r="B27" s="2" t="s">
        <v>79</v>
      </c>
      <c r="C27" s="26">
        <v>39.629343985092603</v>
      </c>
      <c r="D27" s="3">
        <v>73</v>
      </c>
      <c r="E27" s="3">
        <v>142</v>
      </c>
      <c r="F27" s="24">
        <v>2174.7770543506499</v>
      </c>
      <c r="G27" s="2" t="s">
        <v>55</v>
      </c>
      <c r="H27" s="3">
        <v>82</v>
      </c>
      <c r="I27" s="3">
        <v>11</v>
      </c>
      <c r="J27" s="3">
        <v>52</v>
      </c>
      <c r="K27">
        <v>3</v>
      </c>
      <c r="L27" s="2" t="s">
        <v>43</v>
      </c>
      <c r="M27" s="27">
        <v>2.2310736812817198</v>
      </c>
      <c r="N27" s="2" t="s">
        <v>52</v>
      </c>
      <c r="O27" s="2" t="s">
        <v>45</v>
      </c>
      <c r="P27">
        <v>19</v>
      </c>
      <c r="Q27">
        <v>934</v>
      </c>
      <c r="R27">
        <v>23</v>
      </c>
      <c r="S27" s="26">
        <v>78.280383118415301</v>
      </c>
      <c r="T27" s="2" t="s">
        <v>30</v>
      </c>
      <c r="U27" s="26">
        <v>3.79723121711418</v>
      </c>
      <c r="V27" s="2" t="s">
        <v>31</v>
      </c>
      <c r="W27" s="2" t="s">
        <v>32</v>
      </c>
      <c r="X27" s="25">
        <v>458.53594573920901</v>
      </c>
      <c r="Y27" s="25">
        <f>SUM(Table1[[#This Row],[Shipping costs]]+Table1[[#This Row],[Manufacturing costs]]+Table1[[#This Row],[Costs]])</f>
        <v>539.047402538906</v>
      </c>
      <c r="Z27" s="26">
        <f>(Table1[[#This Row],[Revenue generated]]-Table1[[#This Row],[Total Cost]])/100</f>
        <v>16.35729651811744</v>
      </c>
      <c r="AA27" s="24">
        <f>Table1[[#This Row],[Revenue generated]]-Table1[[#This Row],[Total Cost]]</f>
        <v>1635.7296518117439</v>
      </c>
      <c r="AB27" s="35">
        <f>(Table1[[#This Row],[Number of products sold]]/$AJ$3)</f>
        <v>3.0803271220633853E-3</v>
      </c>
      <c r="AC27" s="33">
        <f>Table1[[#This Row],[Production volumes]]/$AJ$4</f>
        <v>1.644829529444914E-2</v>
      </c>
      <c r="AD27" s="25">
        <f>Table1[[#This Row],[Revenue generated]]/Table1[[#This Row],[Number of products sold]]</f>
        <v>15.315331368666548</v>
      </c>
      <c r="AE27" s="33">
        <f>Table1[[#This Row],[Stock levels]]/Table1[[#This Row],[Number of products sold]]</f>
        <v>0.57746478873239437</v>
      </c>
      <c r="AF27" s="33">
        <f>Table1[[#This Row],[Shipping costs]]/Table1[[#This Row],[Number of products sold]]</f>
        <v>1.5711786487899435E-2</v>
      </c>
      <c r="AG27" s="2" t="str">
        <f xml:space="preserve"> IF(Table1[[#This Row],[Defect rates]] &lt;= 1, "Low", IF(Table1[[#This Row],[Defect rates]] &lt;= 3, "Medium", "High"))</f>
        <v>High</v>
      </c>
    </row>
    <row r="28" spans="1:33" x14ac:dyDescent="0.25">
      <c r="A28" s="2" t="s">
        <v>24</v>
      </c>
      <c r="B28" s="2" t="s">
        <v>80</v>
      </c>
      <c r="C28" s="26">
        <v>97.446946617892806</v>
      </c>
      <c r="D28" s="3">
        <v>9</v>
      </c>
      <c r="E28" s="3">
        <v>353</v>
      </c>
      <c r="F28" s="24">
        <v>3716.49332589403</v>
      </c>
      <c r="G28" s="2" t="s">
        <v>55</v>
      </c>
      <c r="H28" s="3">
        <v>59</v>
      </c>
      <c r="I28" s="3">
        <v>16</v>
      </c>
      <c r="J28" s="3">
        <v>48</v>
      </c>
      <c r="K28">
        <v>4</v>
      </c>
      <c r="L28" s="2" t="s">
        <v>27</v>
      </c>
      <c r="M28" s="27">
        <v>6.5075486210785503</v>
      </c>
      <c r="N28" s="2" t="s">
        <v>61</v>
      </c>
      <c r="O28" s="2" t="s">
        <v>53</v>
      </c>
      <c r="P28">
        <v>26</v>
      </c>
      <c r="Q28">
        <v>171</v>
      </c>
      <c r="R28">
        <v>4</v>
      </c>
      <c r="S28" s="26">
        <v>15.972229757181699</v>
      </c>
      <c r="T28" s="2" t="s">
        <v>64</v>
      </c>
      <c r="U28" s="26">
        <v>2.1193197367249201</v>
      </c>
      <c r="V28" s="2" t="s">
        <v>47</v>
      </c>
      <c r="W28" s="2" t="s">
        <v>48</v>
      </c>
      <c r="X28" s="25">
        <v>617.86691645837698</v>
      </c>
      <c r="Y28" s="25">
        <f>SUM(Table1[[#This Row],[Shipping costs]]+Table1[[#This Row],[Manufacturing costs]]+Table1[[#This Row],[Costs]])</f>
        <v>640.3466948366372</v>
      </c>
      <c r="Z28" s="26">
        <f>(Table1[[#This Row],[Revenue generated]]-Table1[[#This Row],[Total Cost]])/100</f>
        <v>30.76146631057393</v>
      </c>
      <c r="AA28" s="24">
        <f>Table1[[#This Row],[Revenue generated]]-Table1[[#This Row],[Total Cost]]</f>
        <v>3076.1466310573928</v>
      </c>
      <c r="AB28" s="35">
        <f>(Table1[[#This Row],[Number of products sold]]/$AJ$3)</f>
        <v>7.6574329161153169E-3</v>
      </c>
      <c r="AC28" s="33">
        <f>Table1[[#This Row],[Production volumes]]/$AJ$4</f>
        <v>3.0114116652578192E-3</v>
      </c>
      <c r="AD28" s="25">
        <f>Table1[[#This Row],[Revenue generated]]/Table1[[#This Row],[Number of products sold]]</f>
        <v>10.528309705082238</v>
      </c>
      <c r="AE28" s="33">
        <f>Table1[[#This Row],[Stock levels]]/Table1[[#This Row],[Number of products sold]]</f>
        <v>0.16713881019830029</v>
      </c>
      <c r="AF28" s="33">
        <f>Table1[[#This Row],[Shipping costs]]/Table1[[#This Row],[Number of products sold]]</f>
        <v>1.8434981929400993E-2</v>
      </c>
      <c r="AG28" s="2" t="str">
        <f xml:space="preserve"> IF(Table1[[#This Row],[Defect rates]] &lt;= 1, "Low", IF(Table1[[#This Row],[Defect rates]] &lt;= 3, "Medium", "High"))</f>
        <v>Medium</v>
      </c>
    </row>
    <row r="29" spans="1:33" x14ac:dyDescent="0.25">
      <c r="A29" s="2" t="s">
        <v>57</v>
      </c>
      <c r="B29" s="2" t="s">
        <v>81</v>
      </c>
      <c r="C29" s="26">
        <v>92.557360812401996</v>
      </c>
      <c r="D29" s="3">
        <v>42</v>
      </c>
      <c r="E29" s="3">
        <v>352</v>
      </c>
      <c r="F29" s="24">
        <v>2686.4572235759802</v>
      </c>
      <c r="G29" s="2" t="s">
        <v>38</v>
      </c>
      <c r="H29" s="3">
        <v>47</v>
      </c>
      <c r="I29" s="3">
        <v>9</v>
      </c>
      <c r="J29" s="3">
        <v>62</v>
      </c>
      <c r="K29">
        <v>8</v>
      </c>
      <c r="L29" s="2" t="s">
        <v>43</v>
      </c>
      <c r="M29" s="27">
        <v>7.4067509529980704</v>
      </c>
      <c r="N29" s="2" t="s">
        <v>44</v>
      </c>
      <c r="O29" s="2" t="s">
        <v>29</v>
      </c>
      <c r="P29">
        <v>25</v>
      </c>
      <c r="Q29">
        <v>291</v>
      </c>
      <c r="R29">
        <v>4</v>
      </c>
      <c r="S29" s="26">
        <v>10.5282450700421</v>
      </c>
      <c r="T29" s="2" t="s">
        <v>46</v>
      </c>
      <c r="U29" s="26">
        <v>2.8646678378833701</v>
      </c>
      <c r="V29" s="2" t="s">
        <v>56</v>
      </c>
      <c r="W29" s="2" t="s">
        <v>32</v>
      </c>
      <c r="X29" s="25">
        <v>762.45918215568304</v>
      </c>
      <c r="Y29" s="25">
        <f>SUM(Table1[[#This Row],[Shipping costs]]+Table1[[#This Row],[Manufacturing costs]]+Table1[[#This Row],[Costs]])</f>
        <v>780.39417817872322</v>
      </c>
      <c r="Z29" s="26">
        <f>(Table1[[#This Row],[Revenue generated]]-Table1[[#This Row],[Total Cost]])/100</f>
        <v>19.060630453972568</v>
      </c>
      <c r="AA29" s="24">
        <f>Table1[[#This Row],[Revenue generated]]-Table1[[#This Row],[Total Cost]]</f>
        <v>1906.0630453972569</v>
      </c>
      <c r="AB29" s="35">
        <f>(Table1[[#This Row],[Number of products sold]]/$AJ$3)</f>
        <v>7.6357404715937443E-3</v>
      </c>
      <c r="AC29" s="33">
        <f>Table1[[#This Row],[Production volumes]]/$AJ$4</f>
        <v>5.1246830092983942E-3</v>
      </c>
      <c r="AD29" s="25">
        <f>Table1[[#This Row],[Revenue generated]]/Table1[[#This Row],[Number of products sold]]</f>
        <v>7.6319807487953986</v>
      </c>
      <c r="AE29" s="33">
        <f>Table1[[#This Row],[Stock levels]]/Table1[[#This Row],[Number of products sold]]</f>
        <v>0.13352272727272727</v>
      </c>
      <c r="AF29" s="33">
        <f>Table1[[#This Row],[Shipping costs]]/Table1[[#This Row],[Number of products sold]]</f>
        <v>2.104190611647179E-2</v>
      </c>
      <c r="AG29" s="2" t="str">
        <f xml:space="preserve"> IF(Table1[[#This Row],[Defect rates]] &lt;= 1, "Low", IF(Table1[[#This Row],[Defect rates]] &lt;= 3, "Medium", "High"))</f>
        <v>Medium</v>
      </c>
    </row>
    <row r="30" spans="1:33" x14ac:dyDescent="0.25">
      <c r="A30" s="2" t="s">
        <v>57</v>
      </c>
      <c r="B30" s="2" t="s">
        <v>82</v>
      </c>
      <c r="C30" s="26">
        <v>2.3972747055971402</v>
      </c>
      <c r="D30" s="3">
        <v>12</v>
      </c>
      <c r="E30" s="3">
        <v>394</v>
      </c>
      <c r="F30" s="24">
        <v>6117.3246150839896</v>
      </c>
      <c r="G30" s="2" t="s">
        <v>35</v>
      </c>
      <c r="H30" s="3">
        <v>48</v>
      </c>
      <c r="I30" s="3">
        <v>15</v>
      </c>
      <c r="J30" s="3">
        <v>24</v>
      </c>
      <c r="K30">
        <v>4</v>
      </c>
      <c r="L30" s="2" t="s">
        <v>27</v>
      </c>
      <c r="M30" s="27">
        <v>9.8981405080692202</v>
      </c>
      <c r="N30" s="2" t="s">
        <v>39</v>
      </c>
      <c r="O30" s="2" t="s">
        <v>29</v>
      </c>
      <c r="P30">
        <v>13</v>
      </c>
      <c r="Q30">
        <v>171</v>
      </c>
      <c r="R30">
        <v>7</v>
      </c>
      <c r="S30" s="26">
        <v>59.429381810691503</v>
      </c>
      <c r="T30" s="2" t="s">
        <v>46</v>
      </c>
      <c r="U30" s="26">
        <v>0.81575707929567198</v>
      </c>
      <c r="V30" s="2" t="s">
        <v>40</v>
      </c>
      <c r="W30" s="2" t="s">
        <v>48</v>
      </c>
      <c r="X30" s="25">
        <v>123.437027511827</v>
      </c>
      <c r="Y30" s="25">
        <f>SUM(Table1[[#This Row],[Shipping costs]]+Table1[[#This Row],[Manufacturing costs]]+Table1[[#This Row],[Costs]])</f>
        <v>192.76454983058773</v>
      </c>
      <c r="Z30" s="26">
        <f>(Table1[[#This Row],[Revenue generated]]-Table1[[#This Row],[Total Cost]])/100</f>
        <v>59.245600652534023</v>
      </c>
      <c r="AA30" s="24">
        <f>Table1[[#This Row],[Revenue generated]]-Table1[[#This Row],[Total Cost]]</f>
        <v>5924.5600652534022</v>
      </c>
      <c r="AB30" s="35">
        <f>(Table1[[#This Row],[Number of products sold]]/$AJ$3)</f>
        <v>8.5468231414998156E-3</v>
      </c>
      <c r="AC30" s="33">
        <f>Table1[[#This Row],[Production volumes]]/$AJ$4</f>
        <v>3.0114116652578192E-3</v>
      </c>
      <c r="AD30" s="25">
        <f>Table1[[#This Row],[Revenue generated]]/Table1[[#This Row],[Number of products sold]]</f>
        <v>15.526204606812156</v>
      </c>
      <c r="AE30" s="33">
        <f>Table1[[#This Row],[Stock levels]]/Table1[[#This Row],[Number of products sold]]</f>
        <v>0.12182741116751269</v>
      </c>
      <c r="AF30" s="33">
        <f>Table1[[#This Row],[Shipping costs]]/Table1[[#This Row],[Number of products sold]]</f>
        <v>2.5122184030632537E-2</v>
      </c>
      <c r="AG30" s="2" t="str">
        <f xml:space="preserve"> IF(Table1[[#This Row],[Defect rates]] &lt;= 1, "Low", IF(Table1[[#This Row],[Defect rates]] &lt;= 3, "Medium", "High"))</f>
        <v>Low</v>
      </c>
    </row>
    <row r="31" spans="1:33" x14ac:dyDescent="0.25">
      <c r="A31" s="2" t="s">
        <v>57</v>
      </c>
      <c r="B31" s="2" t="s">
        <v>83</v>
      </c>
      <c r="C31" s="26">
        <v>63.447559185207297</v>
      </c>
      <c r="D31" s="3">
        <v>3</v>
      </c>
      <c r="E31" s="3">
        <v>253</v>
      </c>
      <c r="F31" s="24">
        <v>8318.9031946171708</v>
      </c>
      <c r="G31" s="2" t="s">
        <v>35</v>
      </c>
      <c r="H31" s="3">
        <v>45</v>
      </c>
      <c r="I31" s="3">
        <v>5</v>
      </c>
      <c r="J31" s="3">
        <v>67</v>
      </c>
      <c r="K31">
        <v>7</v>
      </c>
      <c r="L31" s="2" t="s">
        <v>27</v>
      </c>
      <c r="M31" s="27">
        <v>8.1009731453970293</v>
      </c>
      <c r="N31" s="2" t="s">
        <v>39</v>
      </c>
      <c r="O31" s="2" t="s">
        <v>45</v>
      </c>
      <c r="P31">
        <v>16</v>
      </c>
      <c r="Q31">
        <v>329</v>
      </c>
      <c r="R31">
        <v>7</v>
      </c>
      <c r="S31" s="26">
        <v>39.292875586065698</v>
      </c>
      <c r="T31" s="2" t="s">
        <v>64</v>
      </c>
      <c r="U31" s="26">
        <v>3.8780989365884802</v>
      </c>
      <c r="V31" s="2" t="s">
        <v>31</v>
      </c>
      <c r="W31" s="2" t="s">
        <v>32</v>
      </c>
      <c r="X31" s="25">
        <v>764.93537594070801</v>
      </c>
      <c r="Y31" s="25">
        <f>SUM(Table1[[#This Row],[Shipping costs]]+Table1[[#This Row],[Manufacturing costs]]+Table1[[#This Row],[Costs]])</f>
        <v>812.32922467217077</v>
      </c>
      <c r="Z31" s="26">
        <f>(Table1[[#This Row],[Revenue generated]]-Table1[[#This Row],[Total Cost]])/100</f>
        <v>75.065739699450006</v>
      </c>
      <c r="AA31" s="24">
        <f>Table1[[#This Row],[Revenue generated]]-Table1[[#This Row],[Total Cost]]</f>
        <v>7506.5739699450005</v>
      </c>
      <c r="AB31" s="35">
        <f>(Table1[[#This Row],[Number of products sold]]/$AJ$3)</f>
        <v>5.4881884639580037E-3</v>
      </c>
      <c r="AC31" s="33">
        <f>Table1[[#This Row],[Production volumes]]/$AJ$4</f>
        <v>5.7938856015779094E-3</v>
      </c>
      <c r="AD31" s="25">
        <f>Table1[[#This Row],[Revenue generated]]/Table1[[#This Row],[Number of products sold]]</f>
        <v>32.881040294929527</v>
      </c>
      <c r="AE31" s="33">
        <f>Table1[[#This Row],[Stock levels]]/Table1[[#This Row],[Number of products sold]]</f>
        <v>0.17786561264822134</v>
      </c>
      <c r="AF31" s="33">
        <f>Table1[[#This Row],[Shipping costs]]/Table1[[#This Row],[Number of products sold]]</f>
        <v>3.2019656701174029E-2</v>
      </c>
      <c r="AG31" s="2" t="str">
        <f xml:space="preserve"> IF(Table1[[#This Row],[Defect rates]] &lt;= 1, "Low", IF(Table1[[#This Row],[Defect rates]] &lt;= 3, "Medium", "High"))</f>
        <v>High</v>
      </c>
    </row>
    <row r="32" spans="1:33" x14ac:dyDescent="0.25">
      <c r="A32" s="2" t="s">
        <v>24</v>
      </c>
      <c r="B32" s="2" t="s">
        <v>84</v>
      </c>
      <c r="C32" s="26">
        <v>8.0228592105263896</v>
      </c>
      <c r="D32" s="3">
        <v>10</v>
      </c>
      <c r="E32" s="3">
        <v>327</v>
      </c>
      <c r="F32" s="24">
        <v>2766.3423668660798</v>
      </c>
      <c r="G32" s="2" t="s">
        <v>55</v>
      </c>
      <c r="H32" s="3">
        <v>60</v>
      </c>
      <c r="I32" s="3">
        <v>26</v>
      </c>
      <c r="J32" s="3">
        <v>35</v>
      </c>
      <c r="K32">
        <v>7</v>
      </c>
      <c r="L32" s="2" t="s">
        <v>27</v>
      </c>
      <c r="M32" s="27">
        <v>8.9545283153180097</v>
      </c>
      <c r="N32" s="2" t="s">
        <v>52</v>
      </c>
      <c r="O32" s="2" t="s">
        <v>45</v>
      </c>
      <c r="P32">
        <v>27</v>
      </c>
      <c r="Q32">
        <v>806</v>
      </c>
      <c r="R32">
        <v>30</v>
      </c>
      <c r="S32" s="26">
        <v>51.634893400109299</v>
      </c>
      <c r="T32" s="2" t="s">
        <v>30</v>
      </c>
      <c r="U32" s="26">
        <v>0.96539470535239302</v>
      </c>
      <c r="V32" s="2" t="s">
        <v>31</v>
      </c>
      <c r="W32" s="2" t="s">
        <v>41</v>
      </c>
      <c r="X32" s="25">
        <v>880.08098824716103</v>
      </c>
      <c r="Y32" s="25">
        <f>SUM(Table1[[#This Row],[Shipping costs]]+Table1[[#This Row],[Manufacturing costs]]+Table1[[#This Row],[Costs]])</f>
        <v>940.67040996258834</v>
      </c>
      <c r="Z32" s="26">
        <f>(Table1[[#This Row],[Revenue generated]]-Table1[[#This Row],[Total Cost]])/100</f>
        <v>18.256719569034914</v>
      </c>
      <c r="AA32" s="24">
        <f>Table1[[#This Row],[Revenue generated]]-Table1[[#This Row],[Total Cost]]</f>
        <v>1825.6719569034915</v>
      </c>
      <c r="AB32" s="35">
        <f>(Table1[[#This Row],[Number of products sold]]/$AJ$3)</f>
        <v>7.0934293585544154E-3</v>
      </c>
      <c r="AC32" s="33">
        <f>Table1[[#This Row],[Production volumes]]/$AJ$4</f>
        <v>1.4194139194139194E-2</v>
      </c>
      <c r="AD32" s="25">
        <f>Table1[[#This Row],[Revenue generated]]/Table1[[#This Row],[Number of products sold]]</f>
        <v>8.4597625898045248</v>
      </c>
      <c r="AE32" s="33">
        <f>Table1[[#This Row],[Stock levels]]/Table1[[#This Row],[Number of products sold]]</f>
        <v>0.1834862385321101</v>
      </c>
      <c r="AF32" s="33">
        <f>Table1[[#This Row],[Shipping costs]]/Table1[[#This Row],[Number of products sold]]</f>
        <v>2.7383878640116238E-2</v>
      </c>
      <c r="AG32" s="2" t="str">
        <f xml:space="preserve"> IF(Table1[[#This Row],[Defect rates]] &lt;= 1, "Low", IF(Table1[[#This Row],[Defect rates]] &lt;= 3, "Medium", "High"))</f>
        <v>Low</v>
      </c>
    </row>
    <row r="33" spans="1:33" x14ac:dyDescent="0.25">
      <c r="A33" s="2" t="s">
        <v>33</v>
      </c>
      <c r="B33" s="2" t="s">
        <v>85</v>
      </c>
      <c r="C33" s="26">
        <v>50.847393051718697</v>
      </c>
      <c r="D33" s="3">
        <v>28</v>
      </c>
      <c r="E33" s="3">
        <v>168</v>
      </c>
      <c r="F33" s="24">
        <v>9655.1351027193905</v>
      </c>
      <c r="G33" s="2" t="s">
        <v>55</v>
      </c>
      <c r="H33" s="3">
        <v>6</v>
      </c>
      <c r="I33" s="3">
        <v>17</v>
      </c>
      <c r="J33" s="3">
        <v>44</v>
      </c>
      <c r="K33">
        <v>4</v>
      </c>
      <c r="L33" s="2" t="s">
        <v>27</v>
      </c>
      <c r="M33" s="27">
        <v>2.6796609649813998</v>
      </c>
      <c r="N33" s="2" t="s">
        <v>28</v>
      </c>
      <c r="O33" s="2" t="s">
        <v>62</v>
      </c>
      <c r="P33">
        <v>24</v>
      </c>
      <c r="Q33">
        <v>461</v>
      </c>
      <c r="R33">
        <v>8</v>
      </c>
      <c r="S33" s="26">
        <v>60.251145661598002</v>
      </c>
      <c r="T33" s="2" t="s">
        <v>30</v>
      </c>
      <c r="U33" s="26">
        <v>2.9890000066550702</v>
      </c>
      <c r="V33" s="2" t="s">
        <v>47</v>
      </c>
      <c r="W33" s="2" t="s">
        <v>41</v>
      </c>
      <c r="X33" s="25">
        <v>609.379206618426</v>
      </c>
      <c r="Y33" s="25">
        <f>SUM(Table1[[#This Row],[Shipping costs]]+Table1[[#This Row],[Manufacturing costs]]+Table1[[#This Row],[Costs]])</f>
        <v>672.31001324500539</v>
      </c>
      <c r="Z33" s="26">
        <f>(Table1[[#This Row],[Revenue generated]]-Table1[[#This Row],[Total Cost]])/100</f>
        <v>89.828250894743846</v>
      </c>
      <c r="AA33" s="24">
        <f>Table1[[#This Row],[Revenue generated]]-Table1[[#This Row],[Total Cost]]</f>
        <v>8982.8250894743851</v>
      </c>
      <c r="AB33" s="35">
        <f>(Table1[[#This Row],[Number of products sold]]/$AJ$3)</f>
        <v>3.6443306796242868E-3</v>
      </c>
      <c r="AC33" s="33">
        <f>Table1[[#This Row],[Production volumes]]/$AJ$4</f>
        <v>8.1184840800225411E-3</v>
      </c>
      <c r="AD33" s="25">
        <f>Table1[[#This Row],[Revenue generated]]/Table1[[#This Row],[Number of products sold]]</f>
        <v>57.471042278091609</v>
      </c>
      <c r="AE33" s="33">
        <f>Table1[[#This Row],[Stock levels]]/Table1[[#This Row],[Number of products sold]]</f>
        <v>3.5714285714285712E-2</v>
      </c>
      <c r="AF33" s="33">
        <f>Table1[[#This Row],[Shipping costs]]/Table1[[#This Row],[Number of products sold]]</f>
        <v>1.5950362886794047E-2</v>
      </c>
      <c r="AG33" s="2" t="str">
        <f xml:space="preserve"> IF(Table1[[#This Row],[Defect rates]] &lt;= 1, "Low", IF(Table1[[#This Row],[Defect rates]] &lt;= 3, "Medium", "High"))</f>
        <v>Medium</v>
      </c>
    </row>
    <row r="34" spans="1:33" x14ac:dyDescent="0.25">
      <c r="A34" s="2" t="s">
        <v>33</v>
      </c>
      <c r="B34" s="2" t="s">
        <v>86</v>
      </c>
      <c r="C34" s="26">
        <v>79.209936015656695</v>
      </c>
      <c r="D34" s="3">
        <v>43</v>
      </c>
      <c r="E34" s="3">
        <v>781</v>
      </c>
      <c r="F34" s="24">
        <v>9571.5504873278096</v>
      </c>
      <c r="G34" s="2" t="s">
        <v>38</v>
      </c>
      <c r="H34" s="3">
        <v>89</v>
      </c>
      <c r="I34" s="3">
        <v>13</v>
      </c>
      <c r="J34" s="3">
        <v>64</v>
      </c>
      <c r="K34">
        <v>4</v>
      </c>
      <c r="L34" s="2" t="s">
        <v>43</v>
      </c>
      <c r="M34" s="27">
        <v>6.5991049012385803</v>
      </c>
      <c r="N34" s="2" t="s">
        <v>28</v>
      </c>
      <c r="O34" s="2" t="s">
        <v>45</v>
      </c>
      <c r="P34">
        <v>30</v>
      </c>
      <c r="Q34">
        <v>737</v>
      </c>
      <c r="R34">
        <v>7</v>
      </c>
      <c r="S34" s="26">
        <v>29.6924671537497</v>
      </c>
      <c r="T34" s="2" t="s">
        <v>64</v>
      </c>
      <c r="U34" s="26">
        <v>1.94603611938611</v>
      </c>
      <c r="V34" s="2" t="s">
        <v>31</v>
      </c>
      <c r="W34" s="2" t="s">
        <v>48</v>
      </c>
      <c r="X34" s="25">
        <v>761.17390951487698</v>
      </c>
      <c r="Y34" s="25">
        <f>SUM(Table1[[#This Row],[Shipping costs]]+Table1[[#This Row],[Manufacturing costs]]+Table1[[#This Row],[Costs]])</f>
        <v>797.46548156986523</v>
      </c>
      <c r="Z34" s="26">
        <f>(Table1[[#This Row],[Revenue generated]]-Table1[[#This Row],[Total Cost]])/100</f>
        <v>87.740850057579451</v>
      </c>
      <c r="AA34" s="24">
        <f>Table1[[#This Row],[Revenue generated]]-Table1[[#This Row],[Total Cost]]</f>
        <v>8774.0850057579446</v>
      </c>
      <c r="AB34" s="35">
        <f>(Table1[[#This Row],[Number of products sold]]/$AJ$3)</f>
        <v>1.694179917134862E-2</v>
      </c>
      <c r="AC34" s="33">
        <f>Table1[[#This Row],[Production volumes]]/$AJ$4</f>
        <v>1.2979008171315864E-2</v>
      </c>
      <c r="AD34" s="25">
        <f>Table1[[#This Row],[Revenue generated]]/Table1[[#This Row],[Number of products sold]]</f>
        <v>12.255506385823059</v>
      </c>
      <c r="AE34" s="33">
        <f>Table1[[#This Row],[Stock levels]]/Table1[[#This Row],[Number of products sold]]</f>
        <v>0.11395646606914213</v>
      </c>
      <c r="AF34" s="33">
        <f>Table1[[#This Row],[Shipping costs]]/Table1[[#This Row],[Number of products sold]]</f>
        <v>8.449558132187682E-3</v>
      </c>
      <c r="AG34" s="2" t="str">
        <f xml:space="preserve"> IF(Table1[[#This Row],[Defect rates]] &lt;= 1, "Low", IF(Table1[[#This Row],[Defect rates]] &lt;= 3, "Medium", "High"))</f>
        <v>Medium</v>
      </c>
    </row>
    <row r="35" spans="1:33" x14ac:dyDescent="0.25">
      <c r="A35" s="2" t="s">
        <v>57</v>
      </c>
      <c r="B35" s="2" t="s">
        <v>87</v>
      </c>
      <c r="C35" s="26">
        <v>64.795435000155607</v>
      </c>
      <c r="D35" s="3">
        <v>63</v>
      </c>
      <c r="E35" s="3">
        <v>616</v>
      </c>
      <c r="F35" s="24">
        <v>5149.9983504080301</v>
      </c>
      <c r="G35" s="2" t="s">
        <v>26</v>
      </c>
      <c r="H35" s="3">
        <v>4</v>
      </c>
      <c r="I35" s="3">
        <v>17</v>
      </c>
      <c r="J35" s="3">
        <v>95</v>
      </c>
      <c r="K35">
        <v>9</v>
      </c>
      <c r="L35" s="2" t="s">
        <v>43</v>
      </c>
      <c r="M35" s="27">
        <v>4.85827050343664</v>
      </c>
      <c r="N35" s="2" t="s">
        <v>44</v>
      </c>
      <c r="O35" s="2" t="s">
        <v>62</v>
      </c>
      <c r="P35">
        <v>1</v>
      </c>
      <c r="Q35">
        <v>251</v>
      </c>
      <c r="R35">
        <v>23</v>
      </c>
      <c r="S35" s="26">
        <v>23.853427512896101</v>
      </c>
      <c r="T35" s="2" t="s">
        <v>46</v>
      </c>
      <c r="U35" s="26">
        <v>3.54104601225092</v>
      </c>
      <c r="V35" s="2" t="s">
        <v>56</v>
      </c>
      <c r="W35" s="2" t="s">
        <v>48</v>
      </c>
      <c r="X35" s="25">
        <v>371.25529551987103</v>
      </c>
      <c r="Y35" s="25">
        <f>SUM(Table1[[#This Row],[Shipping costs]]+Table1[[#This Row],[Manufacturing costs]]+Table1[[#This Row],[Costs]])</f>
        <v>399.96699353620374</v>
      </c>
      <c r="Z35" s="26">
        <f>(Table1[[#This Row],[Revenue generated]]-Table1[[#This Row],[Total Cost]])/100</f>
        <v>47.500313568718269</v>
      </c>
      <c r="AA35" s="24">
        <f>Table1[[#This Row],[Revenue generated]]-Table1[[#This Row],[Total Cost]]</f>
        <v>4750.0313568718266</v>
      </c>
      <c r="AB35" s="35">
        <f>(Table1[[#This Row],[Number of products sold]]/$AJ$3)</f>
        <v>1.3362545825289052E-2</v>
      </c>
      <c r="AC35" s="33">
        <f>Table1[[#This Row],[Production volumes]]/$AJ$4</f>
        <v>4.4202592279515354E-3</v>
      </c>
      <c r="AD35" s="25">
        <f>Table1[[#This Row],[Revenue generated]]/Table1[[#This Row],[Number of products sold]]</f>
        <v>8.3603869324805675</v>
      </c>
      <c r="AE35" s="33">
        <f>Table1[[#This Row],[Stock levels]]/Table1[[#This Row],[Number of products sold]]</f>
        <v>6.4935064935064939E-3</v>
      </c>
      <c r="AF35" s="33">
        <f>Table1[[#This Row],[Shipping costs]]/Table1[[#This Row],[Number of products sold]]</f>
        <v>7.8868027653192212E-3</v>
      </c>
      <c r="AG35" s="2" t="str">
        <f xml:space="preserve"> IF(Table1[[#This Row],[Defect rates]] &lt;= 1, "Low", IF(Table1[[#This Row],[Defect rates]] &lt;= 3, "Medium", "High"))</f>
        <v>High</v>
      </c>
    </row>
    <row r="36" spans="1:33" x14ac:dyDescent="0.25">
      <c r="A36" s="2" t="s">
        <v>33</v>
      </c>
      <c r="B36" s="2" t="s">
        <v>88</v>
      </c>
      <c r="C36" s="26">
        <v>37.467592329842397</v>
      </c>
      <c r="D36" s="3">
        <v>96</v>
      </c>
      <c r="E36" s="3">
        <v>602</v>
      </c>
      <c r="F36" s="24">
        <v>9061.7108955077201</v>
      </c>
      <c r="G36" s="2" t="s">
        <v>38</v>
      </c>
      <c r="H36" s="3">
        <v>1</v>
      </c>
      <c r="I36" s="3">
        <v>26</v>
      </c>
      <c r="J36" s="3">
        <v>21</v>
      </c>
      <c r="K36">
        <v>7</v>
      </c>
      <c r="L36" s="2" t="s">
        <v>36</v>
      </c>
      <c r="M36" s="27">
        <v>1.0194875708221101</v>
      </c>
      <c r="N36" s="2" t="s">
        <v>39</v>
      </c>
      <c r="O36" s="2" t="s">
        <v>62</v>
      </c>
      <c r="P36">
        <v>4</v>
      </c>
      <c r="Q36">
        <v>452</v>
      </c>
      <c r="R36">
        <v>10</v>
      </c>
      <c r="S36" s="26">
        <v>10.754272815029299</v>
      </c>
      <c r="T36" s="2" t="s">
        <v>64</v>
      </c>
      <c r="U36" s="26">
        <v>0.64660455937205397</v>
      </c>
      <c r="V36" s="2" t="s">
        <v>31</v>
      </c>
      <c r="W36" s="2" t="s">
        <v>32</v>
      </c>
      <c r="X36" s="25">
        <v>510.35800043352299</v>
      </c>
      <c r="Y36" s="25">
        <f>SUM(Table1[[#This Row],[Shipping costs]]+Table1[[#This Row],[Manufacturing costs]]+Table1[[#This Row],[Costs]])</f>
        <v>522.13176081937445</v>
      </c>
      <c r="Z36" s="26">
        <f>(Table1[[#This Row],[Revenue generated]]-Table1[[#This Row],[Total Cost]])/100</f>
        <v>85.395791346883456</v>
      </c>
      <c r="AA36" s="24">
        <f>Table1[[#This Row],[Revenue generated]]-Table1[[#This Row],[Total Cost]]</f>
        <v>8539.5791346883452</v>
      </c>
      <c r="AB36" s="35">
        <f>(Table1[[#This Row],[Number of products sold]]/$AJ$3)</f>
        <v>1.3058851601987028E-2</v>
      </c>
      <c r="AC36" s="33">
        <f>Table1[[#This Row],[Production volumes]]/$AJ$4</f>
        <v>7.9599887292194985E-3</v>
      </c>
      <c r="AD36" s="25">
        <f>Table1[[#This Row],[Revenue generated]]/Table1[[#This Row],[Number of products sold]]</f>
        <v>15.052675906159003</v>
      </c>
      <c r="AE36" s="33">
        <f>Table1[[#This Row],[Stock levels]]/Table1[[#This Row],[Number of products sold]]</f>
        <v>1.6611295681063123E-3</v>
      </c>
      <c r="AF36" s="33">
        <f>Table1[[#This Row],[Shipping costs]]/Table1[[#This Row],[Number of products sold]]</f>
        <v>1.6935009482094852E-3</v>
      </c>
      <c r="AG36" s="2" t="str">
        <f xml:space="preserve"> IF(Table1[[#This Row],[Defect rates]] &lt;= 1, "Low", IF(Table1[[#This Row],[Defect rates]] &lt;= 3, "Medium", "High"))</f>
        <v>Low</v>
      </c>
    </row>
    <row r="37" spans="1:33" x14ac:dyDescent="0.25">
      <c r="A37" s="2" t="s">
        <v>57</v>
      </c>
      <c r="B37" s="2" t="s">
        <v>89</v>
      </c>
      <c r="C37" s="26">
        <v>84.957786816350406</v>
      </c>
      <c r="D37" s="3">
        <v>11</v>
      </c>
      <c r="E37" s="3">
        <v>449</v>
      </c>
      <c r="F37" s="24">
        <v>6541.3293448024597</v>
      </c>
      <c r="G37" s="2" t="s">
        <v>35</v>
      </c>
      <c r="H37" s="3">
        <v>42</v>
      </c>
      <c r="I37" s="3">
        <v>27</v>
      </c>
      <c r="J37" s="3">
        <v>85</v>
      </c>
      <c r="K37">
        <v>8</v>
      </c>
      <c r="L37" s="2" t="s">
        <v>43</v>
      </c>
      <c r="M37" s="27">
        <v>5.2881899903273997</v>
      </c>
      <c r="N37" s="2" t="s">
        <v>39</v>
      </c>
      <c r="O37" s="2" t="s">
        <v>50</v>
      </c>
      <c r="P37">
        <v>3</v>
      </c>
      <c r="Q37">
        <v>367</v>
      </c>
      <c r="R37">
        <v>2</v>
      </c>
      <c r="S37" s="26">
        <v>58.004787044743701</v>
      </c>
      <c r="T37" s="2" t="s">
        <v>64</v>
      </c>
      <c r="U37" s="26">
        <v>0.54115409806058101</v>
      </c>
      <c r="V37" s="2" t="s">
        <v>56</v>
      </c>
      <c r="W37" s="2" t="s">
        <v>41</v>
      </c>
      <c r="X37" s="25">
        <v>553.42047123035502</v>
      </c>
      <c r="Y37" s="25">
        <f>SUM(Table1[[#This Row],[Shipping costs]]+Table1[[#This Row],[Manufacturing costs]]+Table1[[#This Row],[Costs]])</f>
        <v>616.71344826542611</v>
      </c>
      <c r="Z37" s="26">
        <f>(Table1[[#This Row],[Revenue generated]]-Table1[[#This Row],[Total Cost]])/100</f>
        <v>59.246158965370334</v>
      </c>
      <c r="AA37" s="24">
        <f>Table1[[#This Row],[Revenue generated]]-Table1[[#This Row],[Total Cost]]</f>
        <v>5924.6158965370332</v>
      </c>
      <c r="AB37" s="35">
        <f>(Table1[[#This Row],[Number of products sold]]/$AJ$3)</f>
        <v>9.7399075901863381E-3</v>
      </c>
      <c r="AC37" s="33">
        <f>Table1[[#This Row],[Production volumes]]/$AJ$4</f>
        <v>6.4630881938574246E-3</v>
      </c>
      <c r="AD37" s="25">
        <f>Table1[[#This Row],[Revenue generated]]/Table1[[#This Row],[Number of products sold]]</f>
        <v>14.568662237867393</v>
      </c>
      <c r="AE37" s="33">
        <f>Table1[[#This Row],[Stock levels]]/Table1[[#This Row],[Number of products sold]]</f>
        <v>9.3541202672605794E-2</v>
      </c>
      <c r="AF37" s="33">
        <f>Table1[[#This Row],[Shipping costs]]/Table1[[#This Row],[Number of products sold]]</f>
        <v>1.177770599182049E-2</v>
      </c>
      <c r="AG37" s="2" t="str">
        <f xml:space="preserve"> IF(Table1[[#This Row],[Defect rates]] &lt;= 1, "Low", IF(Table1[[#This Row],[Defect rates]] &lt;= 3, "Medium", "High"))</f>
        <v>Low</v>
      </c>
    </row>
    <row r="38" spans="1:33" x14ac:dyDescent="0.25">
      <c r="A38" s="2" t="s">
        <v>33</v>
      </c>
      <c r="B38" s="2" t="s">
        <v>90</v>
      </c>
      <c r="C38" s="26">
        <v>9.81300257875405</v>
      </c>
      <c r="D38" s="3">
        <v>34</v>
      </c>
      <c r="E38" s="3">
        <v>963</v>
      </c>
      <c r="F38" s="24">
        <v>7573.4024578487297</v>
      </c>
      <c r="G38" s="2" t="s">
        <v>35</v>
      </c>
      <c r="H38" s="3">
        <v>18</v>
      </c>
      <c r="I38" s="3">
        <v>23</v>
      </c>
      <c r="J38" s="3">
        <v>28</v>
      </c>
      <c r="K38">
        <v>3</v>
      </c>
      <c r="L38" s="2" t="s">
        <v>27</v>
      </c>
      <c r="M38" s="27">
        <v>2.1079512671590801</v>
      </c>
      <c r="N38" s="2" t="s">
        <v>61</v>
      </c>
      <c r="O38" s="2" t="s">
        <v>50</v>
      </c>
      <c r="P38">
        <v>26</v>
      </c>
      <c r="Q38">
        <v>671</v>
      </c>
      <c r="R38">
        <v>19</v>
      </c>
      <c r="S38" s="26">
        <v>45.531364237162101</v>
      </c>
      <c r="T38" s="2" t="s">
        <v>46</v>
      </c>
      <c r="U38" s="26">
        <v>3.8055333792433501</v>
      </c>
      <c r="V38" s="2" t="s">
        <v>40</v>
      </c>
      <c r="W38" s="2" t="s">
        <v>41</v>
      </c>
      <c r="X38" s="25">
        <v>403.80897424817999</v>
      </c>
      <c r="Y38" s="25">
        <f>SUM(Table1[[#This Row],[Shipping costs]]+Table1[[#This Row],[Manufacturing costs]]+Table1[[#This Row],[Costs]])</f>
        <v>451.44828975250118</v>
      </c>
      <c r="Z38" s="26">
        <f>(Table1[[#This Row],[Revenue generated]]-Table1[[#This Row],[Total Cost]])/100</f>
        <v>71.21954168096228</v>
      </c>
      <c r="AA38" s="24">
        <f>Table1[[#This Row],[Revenue generated]]-Table1[[#This Row],[Total Cost]]</f>
        <v>7121.9541680962284</v>
      </c>
      <c r="AB38" s="35">
        <f>(Table1[[#This Row],[Number of products sold]]/$AJ$3)</f>
        <v>2.0889824074274931E-2</v>
      </c>
      <c r="AC38" s="33">
        <f>Table1[[#This Row],[Production volumes]]/$AJ$4</f>
        <v>1.1816708932093547E-2</v>
      </c>
      <c r="AD38" s="25">
        <f>Table1[[#This Row],[Revenue generated]]/Table1[[#This Row],[Number of products sold]]</f>
        <v>7.8643846914317024</v>
      </c>
      <c r="AE38" s="33">
        <f>Table1[[#This Row],[Stock levels]]/Table1[[#This Row],[Number of products sold]]</f>
        <v>1.8691588785046728E-2</v>
      </c>
      <c r="AF38" s="33">
        <f>Table1[[#This Row],[Shipping costs]]/Table1[[#This Row],[Number of products sold]]</f>
        <v>2.1889421258142056E-3</v>
      </c>
      <c r="AG38" s="2" t="str">
        <f xml:space="preserve"> IF(Table1[[#This Row],[Defect rates]] &lt;= 1, "Low", IF(Table1[[#This Row],[Defect rates]] &lt;= 3, "Medium", "High"))</f>
        <v>High</v>
      </c>
    </row>
    <row r="39" spans="1:33" x14ac:dyDescent="0.25">
      <c r="A39" s="2" t="s">
        <v>33</v>
      </c>
      <c r="B39" s="2" t="s">
        <v>91</v>
      </c>
      <c r="C39" s="26">
        <v>23.3998447526143</v>
      </c>
      <c r="D39" s="3">
        <v>5</v>
      </c>
      <c r="E39" s="3">
        <v>963</v>
      </c>
      <c r="F39" s="24">
        <v>2438.3399304700201</v>
      </c>
      <c r="G39" s="2" t="s">
        <v>35</v>
      </c>
      <c r="H39" s="3">
        <v>25</v>
      </c>
      <c r="I39" s="3">
        <v>8</v>
      </c>
      <c r="J39" s="3">
        <v>21</v>
      </c>
      <c r="K39">
        <v>9</v>
      </c>
      <c r="L39" s="2" t="s">
        <v>36</v>
      </c>
      <c r="M39" s="27">
        <v>1.53265527359043</v>
      </c>
      <c r="N39" s="2" t="s">
        <v>28</v>
      </c>
      <c r="O39" s="2" t="s">
        <v>45</v>
      </c>
      <c r="P39">
        <v>24</v>
      </c>
      <c r="Q39">
        <v>867</v>
      </c>
      <c r="R39">
        <v>15</v>
      </c>
      <c r="S39" s="26">
        <v>34.343277465075303</v>
      </c>
      <c r="T39" s="2" t="s">
        <v>30</v>
      </c>
      <c r="U39" s="26">
        <v>2.61028808484811</v>
      </c>
      <c r="V39" s="2" t="s">
        <v>56</v>
      </c>
      <c r="W39" s="2" t="s">
        <v>48</v>
      </c>
      <c r="X39" s="25">
        <v>183.932968043594</v>
      </c>
      <c r="Y39" s="25">
        <f>SUM(Table1[[#This Row],[Shipping costs]]+Table1[[#This Row],[Manufacturing costs]]+Table1[[#This Row],[Costs]])</f>
        <v>219.80890078225974</v>
      </c>
      <c r="Z39" s="26">
        <f>(Table1[[#This Row],[Revenue generated]]-Table1[[#This Row],[Total Cost]])/100</f>
        <v>22.185310296877606</v>
      </c>
      <c r="AA39" s="24">
        <f>Table1[[#This Row],[Revenue generated]]-Table1[[#This Row],[Total Cost]]</f>
        <v>2218.5310296877606</v>
      </c>
      <c r="AB39" s="35">
        <f>(Table1[[#This Row],[Number of products sold]]/$AJ$3)</f>
        <v>2.0889824074274931E-2</v>
      </c>
      <c r="AC39" s="33">
        <f>Table1[[#This Row],[Production volumes]]/$AJ$4</f>
        <v>1.5268385460693153E-2</v>
      </c>
      <c r="AD39" s="25">
        <f>Table1[[#This Row],[Revenue generated]]/Table1[[#This Row],[Number of products sold]]</f>
        <v>2.5320248499169473</v>
      </c>
      <c r="AE39" s="33">
        <f>Table1[[#This Row],[Stock levels]]/Table1[[#This Row],[Number of products sold]]</f>
        <v>2.5960539979231569E-2</v>
      </c>
      <c r="AF39" s="33">
        <f>Table1[[#This Row],[Shipping costs]]/Table1[[#This Row],[Number of products sold]]</f>
        <v>1.5915423401769782E-3</v>
      </c>
      <c r="AG39" s="2" t="str">
        <f xml:space="preserve"> IF(Table1[[#This Row],[Defect rates]] &lt;= 1, "Low", IF(Table1[[#This Row],[Defect rates]] &lt;= 3, "Medium", "High"))</f>
        <v>Medium</v>
      </c>
    </row>
    <row r="40" spans="1:33" x14ac:dyDescent="0.25">
      <c r="A40" s="2" t="s">
        <v>57</v>
      </c>
      <c r="B40" s="2" t="s">
        <v>92</v>
      </c>
      <c r="C40" s="26">
        <v>52.075930682707799</v>
      </c>
      <c r="D40" s="3">
        <v>75</v>
      </c>
      <c r="E40" s="3">
        <v>705</v>
      </c>
      <c r="F40" s="24">
        <v>9692.3180402184298</v>
      </c>
      <c r="G40" s="2" t="s">
        <v>26</v>
      </c>
      <c r="H40" s="3">
        <v>69</v>
      </c>
      <c r="I40" s="3">
        <v>1</v>
      </c>
      <c r="J40" s="3">
        <v>88</v>
      </c>
      <c r="K40">
        <v>5</v>
      </c>
      <c r="L40" s="2" t="s">
        <v>27</v>
      </c>
      <c r="M40" s="27">
        <v>9.2359314372492207</v>
      </c>
      <c r="N40" s="2" t="s">
        <v>44</v>
      </c>
      <c r="O40" s="2" t="s">
        <v>29</v>
      </c>
      <c r="P40">
        <v>10</v>
      </c>
      <c r="Q40">
        <v>841</v>
      </c>
      <c r="R40">
        <v>12</v>
      </c>
      <c r="S40" s="26">
        <v>5.9306936455283097</v>
      </c>
      <c r="T40" s="2" t="s">
        <v>30</v>
      </c>
      <c r="U40" s="26">
        <v>0.613326899164507</v>
      </c>
      <c r="V40" s="2" t="s">
        <v>40</v>
      </c>
      <c r="W40" s="2" t="s">
        <v>32</v>
      </c>
      <c r="X40" s="25">
        <v>339.67286994860598</v>
      </c>
      <c r="Y40" s="25">
        <f>SUM(Table1[[#This Row],[Shipping costs]]+Table1[[#This Row],[Manufacturing costs]]+Table1[[#This Row],[Costs]])</f>
        <v>354.83949503138354</v>
      </c>
      <c r="Z40" s="26">
        <f>(Table1[[#This Row],[Revenue generated]]-Table1[[#This Row],[Total Cost]])/100</f>
        <v>93.374785451870466</v>
      </c>
      <c r="AA40" s="24">
        <f>Table1[[#This Row],[Revenue generated]]-Table1[[#This Row],[Total Cost]]</f>
        <v>9337.4785451870466</v>
      </c>
      <c r="AB40" s="35">
        <f>(Table1[[#This Row],[Number of products sold]]/$AJ$3)</f>
        <v>1.5293173387709061E-2</v>
      </c>
      <c r="AC40" s="33">
        <f>Table1[[#This Row],[Production volumes]]/$AJ$4</f>
        <v>1.4810510002817695E-2</v>
      </c>
      <c r="AD40" s="25">
        <f>Table1[[#This Row],[Revenue generated]]/Table1[[#This Row],[Number of products sold]]</f>
        <v>13.74796885137366</v>
      </c>
      <c r="AE40" s="33">
        <f>Table1[[#This Row],[Stock levels]]/Table1[[#This Row],[Number of products sold]]</f>
        <v>9.7872340425531917E-2</v>
      </c>
      <c r="AF40" s="33">
        <f>Table1[[#This Row],[Shipping costs]]/Table1[[#This Row],[Number of products sold]]</f>
        <v>1.3100611967729391E-2</v>
      </c>
      <c r="AG40" s="2" t="str">
        <f xml:space="preserve"> IF(Table1[[#This Row],[Defect rates]] &lt;= 1, "Low", IF(Table1[[#This Row],[Defect rates]] &lt;= 3, "Medium", "High"))</f>
        <v>Low</v>
      </c>
    </row>
    <row r="41" spans="1:33" x14ac:dyDescent="0.25">
      <c r="A41" s="2" t="s">
        <v>33</v>
      </c>
      <c r="B41" s="2" t="s">
        <v>93</v>
      </c>
      <c r="C41" s="26">
        <v>19.127477265823199</v>
      </c>
      <c r="D41" s="3">
        <v>26</v>
      </c>
      <c r="E41" s="3">
        <v>176</v>
      </c>
      <c r="F41" s="24">
        <v>1912.4656631007599</v>
      </c>
      <c r="G41" s="2" t="s">
        <v>35</v>
      </c>
      <c r="H41" s="3">
        <v>78</v>
      </c>
      <c r="I41" s="3">
        <v>29</v>
      </c>
      <c r="J41" s="3">
        <v>34</v>
      </c>
      <c r="K41">
        <v>3</v>
      </c>
      <c r="L41" s="2" t="s">
        <v>36</v>
      </c>
      <c r="M41" s="27">
        <v>5.5625037788303802</v>
      </c>
      <c r="N41" s="2" t="s">
        <v>61</v>
      </c>
      <c r="O41" s="2" t="s">
        <v>45</v>
      </c>
      <c r="P41">
        <v>30</v>
      </c>
      <c r="Q41">
        <v>791</v>
      </c>
      <c r="R41">
        <v>6</v>
      </c>
      <c r="S41" s="26">
        <v>9.0058074287816403</v>
      </c>
      <c r="T41" s="2" t="s">
        <v>46</v>
      </c>
      <c r="U41" s="26">
        <v>1.4519722039968099</v>
      </c>
      <c r="V41" s="2" t="s">
        <v>40</v>
      </c>
      <c r="W41" s="2" t="s">
        <v>32</v>
      </c>
      <c r="X41" s="25">
        <v>653.67299455203295</v>
      </c>
      <c r="Y41" s="25">
        <f>SUM(Table1[[#This Row],[Shipping costs]]+Table1[[#This Row],[Manufacturing costs]]+Table1[[#This Row],[Costs]])</f>
        <v>668.241305759645</v>
      </c>
      <c r="Z41" s="26">
        <f>(Table1[[#This Row],[Revenue generated]]-Table1[[#This Row],[Total Cost]])/100</f>
        <v>12.442243573411149</v>
      </c>
      <c r="AA41" s="24">
        <f>Table1[[#This Row],[Revenue generated]]-Table1[[#This Row],[Total Cost]]</f>
        <v>1244.2243573411149</v>
      </c>
      <c r="AB41" s="35">
        <f>(Table1[[#This Row],[Number of products sold]]/$AJ$3)</f>
        <v>3.8178702357968722E-3</v>
      </c>
      <c r="AC41" s="33">
        <f>Table1[[#This Row],[Production volumes]]/$AJ$4</f>
        <v>1.3929980276134122E-2</v>
      </c>
      <c r="AD41" s="25">
        <f>Table1[[#This Row],[Revenue generated]]/Table1[[#This Row],[Number of products sold]]</f>
        <v>10.866282176708863</v>
      </c>
      <c r="AE41" s="33">
        <f>Table1[[#This Row],[Stock levels]]/Table1[[#This Row],[Number of products sold]]</f>
        <v>0.44318181818181818</v>
      </c>
      <c r="AF41" s="33">
        <f>Table1[[#This Row],[Shipping costs]]/Table1[[#This Row],[Number of products sold]]</f>
        <v>3.1605135106990798E-2</v>
      </c>
      <c r="AG41" s="2" t="str">
        <f xml:space="preserve"> IF(Table1[[#This Row],[Defect rates]] &lt;= 1, "Low", IF(Table1[[#This Row],[Defect rates]] &lt;= 3, "Medium", "High"))</f>
        <v>Medium</v>
      </c>
    </row>
    <row r="42" spans="1:33" x14ac:dyDescent="0.25">
      <c r="A42" s="2" t="s">
        <v>33</v>
      </c>
      <c r="B42" s="2" t="s">
        <v>94</v>
      </c>
      <c r="C42" s="26">
        <v>80.541424170940303</v>
      </c>
      <c r="D42" s="3">
        <v>97</v>
      </c>
      <c r="E42" s="3">
        <v>933</v>
      </c>
      <c r="F42" s="24">
        <v>5724.9593504562599</v>
      </c>
      <c r="G42" s="2" t="s">
        <v>35</v>
      </c>
      <c r="H42" s="3">
        <v>90</v>
      </c>
      <c r="I42" s="3">
        <v>20</v>
      </c>
      <c r="J42" s="3">
        <v>39</v>
      </c>
      <c r="K42">
        <v>8</v>
      </c>
      <c r="L42" s="2" t="s">
        <v>43</v>
      </c>
      <c r="M42" s="27">
        <v>7.2295951397364702</v>
      </c>
      <c r="N42" s="2" t="s">
        <v>39</v>
      </c>
      <c r="O42" s="2" t="s">
        <v>45</v>
      </c>
      <c r="P42">
        <v>18</v>
      </c>
      <c r="Q42">
        <v>793</v>
      </c>
      <c r="R42">
        <v>1</v>
      </c>
      <c r="S42" s="26">
        <v>88.179407104217404</v>
      </c>
      <c r="T42" s="2" t="s">
        <v>30</v>
      </c>
      <c r="U42" s="26">
        <v>4.2132694305865597</v>
      </c>
      <c r="V42" s="2" t="s">
        <v>31</v>
      </c>
      <c r="W42" s="2" t="s">
        <v>48</v>
      </c>
      <c r="X42" s="25">
        <v>529.80872398069096</v>
      </c>
      <c r="Y42" s="25">
        <f>SUM(Table1[[#This Row],[Shipping costs]]+Table1[[#This Row],[Manufacturing costs]]+Table1[[#This Row],[Costs]])</f>
        <v>625.21772622464482</v>
      </c>
      <c r="Z42" s="26">
        <f>(Table1[[#This Row],[Revenue generated]]-Table1[[#This Row],[Total Cost]])/100</f>
        <v>50.997416242316149</v>
      </c>
      <c r="AA42" s="24">
        <f>Table1[[#This Row],[Revenue generated]]-Table1[[#This Row],[Total Cost]]</f>
        <v>5099.7416242316149</v>
      </c>
      <c r="AB42" s="35">
        <f>(Table1[[#This Row],[Number of products sold]]/$AJ$3)</f>
        <v>2.0239050738627737E-2</v>
      </c>
      <c r="AC42" s="33">
        <f>Table1[[#This Row],[Production volumes]]/$AJ$4</f>
        <v>1.3965201465201466E-2</v>
      </c>
      <c r="AD42" s="25">
        <f>Table1[[#This Row],[Revenue generated]]/Table1[[#This Row],[Number of products sold]]</f>
        <v>6.1360764742296459</v>
      </c>
      <c r="AE42" s="33">
        <f>Table1[[#This Row],[Stock levels]]/Table1[[#This Row],[Number of products sold]]</f>
        <v>9.6463022508038579E-2</v>
      </c>
      <c r="AF42" s="33">
        <f>Table1[[#This Row],[Shipping costs]]/Table1[[#This Row],[Number of products sold]]</f>
        <v>7.7487622076489494E-3</v>
      </c>
      <c r="AG42" s="2" t="str">
        <f xml:space="preserve"> IF(Table1[[#This Row],[Defect rates]] &lt;= 1, "Low", IF(Table1[[#This Row],[Defect rates]] &lt;= 3, "Medium", "High"))</f>
        <v>High</v>
      </c>
    </row>
    <row r="43" spans="1:33" x14ac:dyDescent="0.25">
      <c r="A43" s="2" t="s">
        <v>33</v>
      </c>
      <c r="B43" s="2" t="s">
        <v>95</v>
      </c>
      <c r="C43" s="26">
        <v>99.113291615317095</v>
      </c>
      <c r="D43" s="3">
        <v>35</v>
      </c>
      <c r="E43" s="3">
        <v>556</v>
      </c>
      <c r="F43" s="24">
        <v>5521.2052590109697</v>
      </c>
      <c r="G43" s="2" t="s">
        <v>35</v>
      </c>
      <c r="H43" s="3">
        <v>64</v>
      </c>
      <c r="I43" s="3">
        <v>19</v>
      </c>
      <c r="J43" s="3">
        <v>38</v>
      </c>
      <c r="K43">
        <v>8</v>
      </c>
      <c r="L43" s="2" t="s">
        <v>27</v>
      </c>
      <c r="M43" s="27">
        <v>5.7732637437666501</v>
      </c>
      <c r="N43" s="2" t="s">
        <v>52</v>
      </c>
      <c r="O43" s="2" t="s">
        <v>62</v>
      </c>
      <c r="P43">
        <v>18</v>
      </c>
      <c r="Q43">
        <v>892</v>
      </c>
      <c r="R43">
        <v>7</v>
      </c>
      <c r="S43" s="26">
        <v>95.332064548772493</v>
      </c>
      <c r="T43" s="2" t="s">
        <v>46</v>
      </c>
      <c r="U43" s="26">
        <v>4.5302262398259602E-2</v>
      </c>
      <c r="V43" s="2" t="s">
        <v>56</v>
      </c>
      <c r="W43" s="2" t="s">
        <v>48</v>
      </c>
      <c r="X43" s="25">
        <v>275.52437113130901</v>
      </c>
      <c r="Y43" s="25">
        <f>SUM(Table1[[#This Row],[Shipping costs]]+Table1[[#This Row],[Manufacturing costs]]+Table1[[#This Row],[Costs]])</f>
        <v>376.62969942384814</v>
      </c>
      <c r="Z43" s="26">
        <f>(Table1[[#This Row],[Revenue generated]]-Table1[[#This Row],[Total Cost]])/100</f>
        <v>51.445755595871212</v>
      </c>
      <c r="AA43" s="24">
        <f>Table1[[#This Row],[Revenue generated]]-Table1[[#This Row],[Total Cost]]</f>
        <v>5144.5755595871215</v>
      </c>
      <c r="AB43" s="35">
        <f>(Table1[[#This Row],[Number of products sold]]/$AJ$3)</f>
        <v>1.2060999153994664E-2</v>
      </c>
      <c r="AC43" s="33">
        <f>Table1[[#This Row],[Production volumes]]/$AJ$4</f>
        <v>1.5708650324034939E-2</v>
      </c>
      <c r="AD43" s="25">
        <f>Table1[[#This Row],[Revenue generated]]/Table1[[#This Row],[Number of products sold]]</f>
        <v>9.9302252859909519</v>
      </c>
      <c r="AE43" s="33">
        <f>Table1[[#This Row],[Stock levels]]/Table1[[#This Row],[Number of products sold]]</f>
        <v>0.11510791366906475</v>
      </c>
      <c r="AF43" s="33">
        <f>Table1[[#This Row],[Shipping costs]]/Table1[[#This Row],[Number of products sold]]</f>
        <v>1.0383567884472393E-2</v>
      </c>
      <c r="AG43" s="2" t="str">
        <f xml:space="preserve"> IF(Table1[[#This Row],[Defect rates]] &lt;= 1, "Low", IF(Table1[[#This Row],[Defect rates]] &lt;= 3, "Medium", "High"))</f>
        <v>Low</v>
      </c>
    </row>
    <row r="44" spans="1:33" x14ac:dyDescent="0.25">
      <c r="A44" s="2" t="s">
        <v>33</v>
      </c>
      <c r="B44" s="2" t="s">
        <v>96</v>
      </c>
      <c r="C44" s="26">
        <v>46.529167614516702</v>
      </c>
      <c r="D44" s="3">
        <v>98</v>
      </c>
      <c r="E44" s="3">
        <v>155</v>
      </c>
      <c r="F44" s="24">
        <v>1839.60942585676</v>
      </c>
      <c r="G44" s="2" t="s">
        <v>35</v>
      </c>
      <c r="H44" s="3">
        <v>22</v>
      </c>
      <c r="I44" s="3">
        <v>27</v>
      </c>
      <c r="J44" s="3">
        <v>57</v>
      </c>
      <c r="K44">
        <v>4</v>
      </c>
      <c r="L44" s="2" t="s">
        <v>43</v>
      </c>
      <c r="M44" s="27">
        <v>7.5262483268515004</v>
      </c>
      <c r="N44" s="2" t="s">
        <v>44</v>
      </c>
      <c r="O44" s="2" t="s">
        <v>53</v>
      </c>
      <c r="P44">
        <v>26</v>
      </c>
      <c r="Q44">
        <v>179</v>
      </c>
      <c r="R44">
        <v>7</v>
      </c>
      <c r="S44" s="26">
        <v>96.422820639571796</v>
      </c>
      <c r="T44" s="2" t="s">
        <v>46</v>
      </c>
      <c r="U44" s="26">
        <v>4.9392552886209398</v>
      </c>
      <c r="V44" s="2" t="s">
        <v>31</v>
      </c>
      <c r="W44" s="2" t="s">
        <v>48</v>
      </c>
      <c r="X44" s="25">
        <v>635.65712050199102</v>
      </c>
      <c r="Y44" s="25">
        <f>SUM(Table1[[#This Row],[Shipping costs]]+Table1[[#This Row],[Manufacturing costs]]+Table1[[#This Row],[Costs]])</f>
        <v>739.6061894684143</v>
      </c>
      <c r="Z44" s="26">
        <f>(Table1[[#This Row],[Revenue generated]]-Table1[[#This Row],[Total Cost]])/100</f>
        <v>11.000032363883456</v>
      </c>
      <c r="AA44" s="24">
        <f>Table1[[#This Row],[Revenue generated]]-Table1[[#This Row],[Total Cost]]</f>
        <v>1100.0032363883456</v>
      </c>
      <c r="AB44" s="35">
        <f>(Table1[[#This Row],[Number of products sold]]/$AJ$3)</f>
        <v>3.3623289008438361E-3</v>
      </c>
      <c r="AC44" s="33">
        <f>Table1[[#This Row],[Production volumes]]/$AJ$4</f>
        <v>3.1522964215271909E-3</v>
      </c>
      <c r="AD44" s="25">
        <f>Table1[[#This Row],[Revenue generated]]/Table1[[#This Row],[Number of products sold]]</f>
        <v>11.868447908753291</v>
      </c>
      <c r="AE44" s="33">
        <f>Table1[[#This Row],[Stock levels]]/Table1[[#This Row],[Number of products sold]]</f>
        <v>0.14193548387096774</v>
      </c>
      <c r="AF44" s="33">
        <f>Table1[[#This Row],[Shipping costs]]/Table1[[#This Row],[Number of products sold]]</f>
        <v>4.8556440818396773E-2</v>
      </c>
      <c r="AG44" s="2" t="str">
        <f xml:space="preserve"> IF(Table1[[#This Row],[Defect rates]] &lt;= 1, "Low", IF(Table1[[#This Row],[Defect rates]] &lt;= 3, "Medium", "High"))</f>
        <v>High</v>
      </c>
    </row>
    <row r="45" spans="1:33" x14ac:dyDescent="0.25">
      <c r="A45" s="2" t="s">
        <v>24</v>
      </c>
      <c r="B45" s="2" t="s">
        <v>97</v>
      </c>
      <c r="C45" s="26">
        <v>11.7432717763092</v>
      </c>
      <c r="D45" s="3">
        <v>6</v>
      </c>
      <c r="E45" s="3">
        <v>598</v>
      </c>
      <c r="F45" s="24">
        <v>5737.4255991190203</v>
      </c>
      <c r="G45" s="2" t="s">
        <v>38</v>
      </c>
      <c r="H45" s="3">
        <v>36</v>
      </c>
      <c r="I45" s="3">
        <v>29</v>
      </c>
      <c r="J45" s="3">
        <v>85</v>
      </c>
      <c r="K45">
        <v>9</v>
      </c>
      <c r="L45" s="2" t="s">
        <v>27</v>
      </c>
      <c r="M45" s="27">
        <v>3.6940212683884499</v>
      </c>
      <c r="N45" s="2" t="s">
        <v>44</v>
      </c>
      <c r="O45" s="2" t="s">
        <v>29</v>
      </c>
      <c r="P45">
        <v>1</v>
      </c>
      <c r="Q45">
        <v>206</v>
      </c>
      <c r="R45">
        <v>23</v>
      </c>
      <c r="S45" s="26">
        <v>26.2773659573324</v>
      </c>
      <c r="T45" s="2" t="s">
        <v>30</v>
      </c>
      <c r="U45" s="26">
        <v>0.37230476798509698</v>
      </c>
      <c r="V45" s="2" t="s">
        <v>40</v>
      </c>
      <c r="W45" s="2" t="s">
        <v>48</v>
      </c>
      <c r="X45" s="25">
        <v>716.04411975933999</v>
      </c>
      <c r="Y45" s="25">
        <f>SUM(Table1[[#This Row],[Shipping costs]]+Table1[[#This Row],[Manufacturing costs]]+Table1[[#This Row],[Costs]])</f>
        <v>746.01550698506082</v>
      </c>
      <c r="Z45" s="26">
        <f>(Table1[[#This Row],[Revenue generated]]-Table1[[#This Row],[Total Cost]])/100</f>
        <v>49.914100921339596</v>
      </c>
      <c r="AA45" s="24">
        <f>Table1[[#This Row],[Revenue generated]]-Table1[[#This Row],[Total Cost]]</f>
        <v>4991.4100921339596</v>
      </c>
      <c r="AB45" s="35">
        <f>(Table1[[#This Row],[Number of products sold]]/$AJ$3)</f>
        <v>1.2972081823900736E-2</v>
      </c>
      <c r="AC45" s="33">
        <f>Table1[[#This Row],[Production volumes]]/$AJ$4</f>
        <v>3.6277824739363203E-3</v>
      </c>
      <c r="AD45" s="25">
        <f>Table1[[#This Row],[Revenue generated]]/Table1[[#This Row],[Number of products sold]]</f>
        <v>9.5943571891622419</v>
      </c>
      <c r="AE45" s="33">
        <f>Table1[[#This Row],[Stock levels]]/Table1[[#This Row],[Number of products sold]]</f>
        <v>6.0200668896321072E-2</v>
      </c>
      <c r="AF45" s="33">
        <f>Table1[[#This Row],[Shipping costs]]/Table1[[#This Row],[Number of products sold]]</f>
        <v>6.1772930909505851E-3</v>
      </c>
      <c r="AG45" s="2" t="str">
        <f xml:space="preserve"> IF(Table1[[#This Row],[Defect rates]] &lt;= 1, "Low", IF(Table1[[#This Row],[Defect rates]] &lt;= 3, "Medium", "High"))</f>
        <v>Low</v>
      </c>
    </row>
    <row r="46" spans="1:33" x14ac:dyDescent="0.25">
      <c r="A46" s="2" t="s">
        <v>57</v>
      </c>
      <c r="B46" s="2" t="s">
        <v>98</v>
      </c>
      <c r="C46" s="26">
        <v>51.355790913110297</v>
      </c>
      <c r="D46" s="3">
        <v>34</v>
      </c>
      <c r="E46" s="3">
        <v>919</v>
      </c>
      <c r="F46" s="24">
        <v>7152.28604943551</v>
      </c>
      <c r="G46" s="2" t="s">
        <v>35</v>
      </c>
      <c r="H46" s="3">
        <v>13</v>
      </c>
      <c r="I46" s="3">
        <v>19</v>
      </c>
      <c r="J46" s="3">
        <v>72</v>
      </c>
      <c r="K46">
        <v>6</v>
      </c>
      <c r="L46" s="2" t="s">
        <v>43</v>
      </c>
      <c r="M46" s="27">
        <v>7.5774496573766896</v>
      </c>
      <c r="N46" s="2" t="s">
        <v>61</v>
      </c>
      <c r="O46" s="2" t="s">
        <v>50</v>
      </c>
      <c r="P46">
        <v>7</v>
      </c>
      <c r="Q46">
        <v>834</v>
      </c>
      <c r="R46">
        <v>18</v>
      </c>
      <c r="S46" s="26">
        <v>22.554106620887701</v>
      </c>
      <c r="T46" s="2" t="s">
        <v>46</v>
      </c>
      <c r="U46" s="26">
        <v>2.9626263204548802</v>
      </c>
      <c r="V46" s="2" t="s">
        <v>47</v>
      </c>
      <c r="W46" s="2" t="s">
        <v>48</v>
      </c>
      <c r="X46" s="25">
        <v>610.45326961922694</v>
      </c>
      <c r="Y46" s="25">
        <f>SUM(Table1[[#This Row],[Shipping costs]]+Table1[[#This Row],[Manufacturing costs]]+Table1[[#This Row],[Costs]])</f>
        <v>640.58482589749133</v>
      </c>
      <c r="Z46" s="26">
        <f>(Table1[[#This Row],[Revenue generated]]-Table1[[#This Row],[Total Cost]])/100</f>
        <v>65.117012235380187</v>
      </c>
      <c r="AA46" s="24">
        <f>Table1[[#This Row],[Revenue generated]]-Table1[[#This Row],[Total Cost]]</f>
        <v>6511.7012235380189</v>
      </c>
      <c r="AB46" s="35">
        <f>(Table1[[#This Row],[Number of products sold]]/$AJ$3)</f>
        <v>1.993535651532571E-2</v>
      </c>
      <c r="AC46" s="33">
        <f>Table1[[#This Row],[Production volumes]]/$AJ$4</f>
        <v>1.4687235841081996E-2</v>
      </c>
      <c r="AD46" s="25">
        <f>Table1[[#This Row],[Revenue generated]]/Table1[[#This Row],[Number of products sold]]</f>
        <v>7.7826834052617082</v>
      </c>
      <c r="AE46" s="33">
        <f>Table1[[#This Row],[Stock levels]]/Table1[[#This Row],[Number of products sold]]</f>
        <v>1.4145810663764961E-2</v>
      </c>
      <c r="AF46" s="33">
        <f>Table1[[#This Row],[Shipping costs]]/Table1[[#This Row],[Number of products sold]]</f>
        <v>8.2453206282662572E-3</v>
      </c>
      <c r="AG46" s="2" t="str">
        <f xml:space="preserve"> IF(Table1[[#This Row],[Defect rates]] &lt;= 1, "Low", IF(Table1[[#This Row],[Defect rates]] &lt;= 3, "Medium", "High"))</f>
        <v>Medium</v>
      </c>
    </row>
    <row r="47" spans="1:33" x14ac:dyDescent="0.25">
      <c r="A47" s="2" t="s">
        <v>24</v>
      </c>
      <c r="B47" s="2" t="s">
        <v>99</v>
      </c>
      <c r="C47" s="26">
        <v>33.784138033065503</v>
      </c>
      <c r="D47" s="3">
        <v>1</v>
      </c>
      <c r="E47" s="3">
        <v>24</v>
      </c>
      <c r="F47" s="24">
        <v>5267.9568075105199</v>
      </c>
      <c r="G47" s="2" t="s">
        <v>55</v>
      </c>
      <c r="H47" s="3">
        <v>93</v>
      </c>
      <c r="I47" s="3">
        <v>7</v>
      </c>
      <c r="J47" s="3">
        <v>52</v>
      </c>
      <c r="K47">
        <v>6</v>
      </c>
      <c r="L47" s="2" t="s">
        <v>27</v>
      </c>
      <c r="M47" s="27">
        <v>5.2151550087119096</v>
      </c>
      <c r="N47" s="2" t="s">
        <v>61</v>
      </c>
      <c r="O47" s="2" t="s">
        <v>62</v>
      </c>
      <c r="P47">
        <v>25</v>
      </c>
      <c r="Q47">
        <v>794</v>
      </c>
      <c r="R47">
        <v>25</v>
      </c>
      <c r="S47" s="26">
        <v>66.312544439991598</v>
      </c>
      <c r="T47" s="2" t="s">
        <v>64</v>
      </c>
      <c r="U47" s="26">
        <v>3.2196046120841002</v>
      </c>
      <c r="V47" s="2" t="s">
        <v>47</v>
      </c>
      <c r="W47" s="2" t="s">
        <v>48</v>
      </c>
      <c r="X47" s="25">
        <v>495.30569702847299</v>
      </c>
      <c r="Y47" s="25">
        <f>SUM(Table1[[#This Row],[Shipping costs]]+Table1[[#This Row],[Manufacturing costs]]+Table1[[#This Row],[Costs]])</f>
        <v>566.83339647717651</v>
      </c>
      <c r="Z47" s="26">
        <f>(Table1[[#This Row],[Revenue generated]]-Table1[[#This Row],[Total Cost]])/100</f>
        <v>47.011234110333433</v>
      </c>
      <c r="AA47" s="24">
        <f>Table1[[#This Row],[Revenue generated]]-Table1[[#This Row],[Total Cost]]</f>
        <v>4701.1234110333435</v>
      </c>
      <c r="AB47" s="35">
        <f>(Table1[[#This Row],[Number of products sold]]/$AJ$3)</f>
        <v>5.2061866851775529E-4</v>
      </c>
      <c r="AC47" s="33">
        <f>Table1[[#This Row],[Production volumes]]/$AJ$4</f>
        <v>1.3982812059735136E-2</v>
      </c>
      <c r="AD47" s="25">
        <f>Table1[[#This Row],[Revenue generated]]/Table1[[#This Row],[Number of products sold]]</f>
        <v>219.49820031293834</v>
      </c>
      <c r="AE47" s="33">
        <f>Table1[[#This Row],[Stock levels]]/Table1[[#This Row],[Number of products sold]]</f>
        <v>3.875</v>
      </c>
      <c r="AF47" s="33">
        <f>Table1[[#This Row],[Shipping costs]]/Table1[[#This Row],[Number of products sold]]</f>
        <v>0.21729812536299623</v>
      </c>
      <c r="AG47" s="2" t="str">
        <f xml:space="preserve"> IF(Table1[[#This Row],[Defect rates]] &lt;= 1, "Low", IF(Table1[[#This Row],[Defect rates]] &lt;= 3, "Medium", "High"))</f>
        <v>High</v>
      </c>
    </row>
    <row r="48" spans="1:33" x14ac:dyDescent="0.25">
      <c r="A48" s="2" t="s">
        <v>24</v>
      </c>
      <c r="B48" s="2" t="s">
        <v>100</v>
      </c>
      <c r="C48" s="26">
        <v>27.082207199888899</v>
      </c>
      <c r="D48" s="3">
        <v>75</v>
      </c>
      <c r="E48" s="3">
        <v>859</v>
      </c>
      <c r="F48" s="24">
        <v>2556.7673606335902</v>
      </c>
      <c r="G48" s="2" t="s">
        <v>26</v>
      </c>
      <c r="H48" s="3">
        <v>92</v>
      </c>
      <c r="I48" s="3">
        <v>29</v>
      </c>
      <c r="J48" s="3">
        <v>6</v>
      </c>
      <c r="K48">
        <v>8</v>
      </c>
      <c r="L48" s="2" t="s">
        <v>27</v>
      </c>
      <c r="M48" s="27">
        <v>4.0709558370840799</v>
      </c>
      <c r="N48" s="2" t="s">
        <v>28</v>
      </c>
      <c r="O48" s="2" t="s">
        <v>62</v>
      </c>
      <c r="P48">
        <v>18</v>
      </c>
      <c r="Q48">
        <v>870</v>
      </c>
      <c r="R48">
        <v>23</v>
      </c>
      <c r="S48" s="26">
        <v>77.322353211051606</v>
      </c>
      <c r="T48" s="2" t="s">
        <v>30</v>
      </c>
      <c r="U48" s="26">
        <v>3.6486105925361998</v>
      </c>
      <c r="V48" s="2" t="s">
        <v>31</v>
      </c>
      <c r="W48" s="2" t="s">
        <v>32</v>
      </c>
      <c r="X48" s="25">
        <v>380.43593711196399</v>
      </c>
      <c r="Y48" s="25">
        <f>SUM(Table1[[#This Row],[Shipping costs]]+Table1[[#This Row],[Manufacturing costs]]+Table1[[#This Row],[Costs]])</f>
        <v>461.82924616009967</v>
      </c>
      <c r="Z48" s="26">
        <f>(Table1[[#This Row],[Revenue generated]]-Table1[[#This Row],[Total Cost]])/100</f>
        <v>20.949381144734907</v>
      </c>
      <c r="AA48" s="24">
        <f>Table1[[#This Row],[Revenue generated]]-Table1[[#This Row],[Total Cost]]</f>
        <v>2094.9381144734907</v>
      </c>
      <c r="AB48" s="35">
        <f>(Table1[[#This Row],[Number of products sold]]/$AJ$3)</f>
        <v>1.8633809844031325E-2</v>
      </c>
      <c r="AC48" s="33">
        <f>Table1[[#This Row],[Production volumes]]/$AJ$4</f>
        <v>1.5321217244294168E-2</v>
      </c>
      <c r="AD48" s="25">
        <f>Table1[[#This Row],[Revenue generated]]/Table1[[#This Row],[Number of products sold]]</f>
        <v>2.9764462871171014</v>
      </c>
      <c r="AE48" s="33">
        <f>Table1[[#This Row],[Stock levels]]/Table1[[#This Row],[Number of products sold]]</f>
        <v>0.10710128055878929</v>
      </c>
      <c r="AF48" s="33">
        <f>Table1[[#This Row],[Shipping costs]]/Table1[[#This Row],[Number of products sold]]</f>
        <v>4.7391802527172056E-3</v>
      </c>
      <c r="AG48" s="2" t="str">
        <f xml:space="preserve"> IF(Table1[[#This Row],[Defect rates]] &lt;= 1, "Low", IF(Table1[[#This Row],[Defect rates]] &lt;= 3, "Medium", "High"))</f>
        <v>High</v>
      </c>
    </row>
    <row r="49" spans="1:33" x14ac:dyDescent="0.25">
      <c r="A49" s="2" t="s">
        <v>33</v>
      </c>
      <c r="B49" s="2" t="s">
        <v>101</v>
      </c>
      <c r="C49" s="26">
        <v>95.712135880936003</v>
      </c>
      <c r="D49" s="3">
        <v>93</v>
      </c>
      <c r="E49" s="3">
        <v>910</v>
      </c>
      <c r="F49" s="24">
        <v>7089.4742499341801</v>
      </c>
      <c r="G49" s="2" t="s">
        <v>55</v>
      </c>
      <c r="H49" s="3">
        <v>4</v>
      </c>
      <c r="I49" s="3">
        <v>15</v>
      </c>
      <c r="J49" s="3">
        <v>51</v>
      </c>
      <c r="K49">
        <v>9</v>
      </c>
      <c r="L49" s="2" t="s">
        <v>27</v>
      </c>
      <c r="M49" s="27">
        <v>8.9787507559499709</v>
      </c>
      <c r="N49" s="2" t="s">
        <v>39</v>
      </c>
      <c r="O49" s="2" t="s">
        <v>45</v>
      </c>
      <c r="P49">
        <v>10</v>
      </c>
      <c r="Q49">
        <v>964</v>
      </c>
      <c r="R49">
        <v>20</v>
      </c>
      <c r="S49" s="26">
        <v>19.7129929112936</v>
      </c>
      <c r="T49" s="2" t="s">
        <v>30</v>
      </c>
      <c r="U49" s="26">
        <v>0.38057358671321301</v>
      </c>
      <c r="V49" s="2" t="s">
        <v>47</v>
      </c>
      <c r="W49" s="2" t="s">
        <v>48</v>
      </c>
      <c r="X49" s="25">
        <v>581.60235505058597</v>
      </c>
      <c r="Y49" s="25">
        <f>SUM(Table1[[#This Row],[Shipping costs]]+Table1[[#This Row],[Manufacturing costs]]+Table1[[#This Row],[Costs]])</f>
        <v>610.29409871782957</v>
      </c>
      <c r="Z49" s="26">
        <f>(Table1[[#This Row],[Revenue generated]]-Table1[[#This Row],[Total Cost]])/100</f>
        <v>64.791801512163502</v>
      </c>
      <c r="AA49" s="24">
        <f>Table1[[#This Row],[Revenue generated]]-Table1[[#This Row],[Total Cost]]</f>
        <v>6479.1801512163502</v>
      </c>
      <c r="AB49" s="35">
        <f>(Table1[[#This Row],[Number of products sold]]/$AJ$3)</f>
        <v>1.9740124514631554E-2</v>
      </c>
      <c r="AC49" s="33">
        <f>Table1[[#This Row],[Production volumes]]/$AJ$4</f>
        <v>1.6976613130459284E-2</v>
      </c>
      <c r="AD49" s="25">
        <f>Table1[[#This Row],[Revenue generated]]/Table1[[#This Row],[Number of products sold]]</f>
        <v>7.7906310438837147</v>
      </c>
      <c r="AE49" s="33">
        <f>Table1[[#This Row],[Stock levels]]/Table1[[#This Row],[Number of products sold]]</f>
        <v>4.3956043956043956E-3</v>
      </c>
      <c r="AF49" s="33">
        <f>Table1[[#This Row],[Shipping costs]]/Table1[[#This Row],[Number of products sold]]</f>
        <v>9.866759072472496E-3</v>
      </c>
      <c r="AG49" s="2" t="str">
        <f xml:space="preserve"> IF(Table1[[#This Row],[Defect rates]] &lt;= 1, "Low", IF(Table1[[#This Row],[Defect rates]] &lt;= 3, "Medium", "High"))</f>
        <v>Low</v>
      </c>
    </row>
    <row r="50" spans="1:33" x14ac:dyDescent="0.25">
      <c r="A50" s="2" t="s">
        <v>24</v>
      </c>
      <c r="B50" s="2" t="s">
        <v>102</v>
      </c>
      <c r="C50" s="26">
        <v>76.035544426891704</v>
      </c>
      <c r="D50" s="3">
        <v>28</v>
      </c>
      <c r="E50" s="3">
        <v>29</v>
      </c>
      <c r="F50" s="24">
        <v>7397.0710045871801</v>
      </c>
      <c r="G50" s="2" t="s">
        <v>26</v>
      </c>
      <c r="H50" s="3">
        <v>30</v>
      </c>
      <c r="I50" s="3">
        <v>16</v>
      </c>
      <c r="J50" s="3">
        <v>9</v>
      </c>
      <c r="K50">
        <v>3</v>
      </c>
      <c r="L50" s="2" t="s">
        <v>43</v>
      </c>
      <c r="M50" s="27">
        <v>7.0958331565551296</v>
      </c>
      <c r="N50" s="2" t="s">
        <v>61</v>
      </c>
      <c r="O50" s="2" t="s">
        <v>29</v>
      </c>
      <c r="P50">
        <v>9</v>
      </c>
      <c r="Q50">
        <v>109</v>
      </c>
      <c r="R50">
        <v>18</v>
      </c>
      <c r="S50" s="26">
        <v>23.126363582464698</v>
      </c>
      <c r="T50" s="2" t="s">
        <v>46</v>
      </c>
      <c r="U50" s="26">
        <v>1.6981125407144</v>
      </c>
      <c r="V50" s="2" t="s">
        <v>47</v>
      </c>
      <c r="W50" s="2" t="s">
        <v>32</v>
      </c>
      <c r="X50" s="25">
        <v>768.65191395437</v>
      </c>
      <c r="Y50" s="25">
        <f>SUM(Table1[[#This Row],[Shipping costs]]+Table1[[#This Row],[Manufacturing costs]]+Table1[[#This Row],[Costs]])</f>
        <v>798.87411069338987</v>
      </c>
      <c r="Z50" s="26">
        <f>(Table1[[#This Row],[Revenue generated]]-Table1[[#This Row],[Total Cost]])/100</f>
        <v>65.981968938937896</v>
      </c>
      <c r="AA50" s="24">
        <f>Table1[[#This Row],[Revenue generated]]-Table1[[#This Row],[Total Cost]]</f>
        <v>6598.1968938937898</v>
      </c>
      <c r="AB50" s="35">
        <f>(Table1[[#This Row],[Number of products sold]]/$AJ$3)</f>
        <v>6.2908089112562095E-4</v>
      </c>
      <c r="AC50" s="33">
        <f>Table1[[#This Row],[Production volumes]]/$AJ$4</f>
        <v>1.9195548041701887E-3</v>
      </c>
      <c r="AD50" s="25">
        <f>Table1[[#This Row],[Revenue generated]]/Table1[[#This Row],[Number of products sold]]</f>
        <v>255.07141395128207</v>
      </c>
      <c r="AE50" s="33">
        <f>Table1[[#This Row],[Stock levels]]/Table1[[#This Row],[Number of products sold]]</f>
        <v>1.0344827586206897</v>
      </c>
      <c r="AF50" s="33">
        <f>Table1[[#This Row],[Shipping costs]]/Table1[[#This Row],[Number of products sold]]</f>
        <v>0.24468390195017689</v>
      </c>
      <c r="AG50" s="2" t="str">
        <f xml:space="preserve"> IF(Table1[[#This Row],[Defect rates]] &lt;= 1, "Low", IF(Table1[[#This Row],[Defect rates]] &lt;= 3, "Medium", "High"))</f>
        <v>Medium</v>
      </c>
    </row>
    <row r="51" spans="1:33" x14ac:dyDescent="0.25">
      <c r="A51" s="2" t="s">
        <v>57</v>
      </c>
      <c r="B51" s="2" t="s">
        <v>103</v>
      </c>
      <c r="C51" s="26">
        <v>78.897913205639995</v>
      </c>
      <c r="D51" s="3">
        <v>19</v>
      </c>
      <c r="E51" s="3">
        <v>99</v>
      </c>
      <c r="F51" s="24">
        <v>8001.6132065190004</v>
      </c>
      <c r="G51" s="2" t="s">
        <v>38</v>
      </c>
      <c r="H51" s="3">
        <v>97</v>
      </c>
      <c r="I51" s="3">
        <v>24</v>
      </c>
      <c r="J51" s="3">
        <v>9</v>
      </c>
      <c r="K51">
        <v>6</v>
      </c>
      <c r="L51" s="2" t="s">
        <v>43</v>
      </c>
      <c r="M51" s="27">
        <v>2.5056210329009101</v>
      </c>
      <c r="N51" s="2" t="s">
        <v>44</v>
      </c>
      <c r="O51" s="2" t="s">
        <v>50</v>
      </c>
      <c r="P51">
        <v>28</v>
      </c>
      <c r="Q51">
        <v>177</v>
      </c>
      <c r="R51">
        <v>28</v>
      </c>
      <c r="S51" s="26">
        <v>14.1478154439792</v>
      </c>
      <c r="T51" s="2" t="s">
        <v>64</v>
      </c>
      <c r="U51" s="26">
        <v>2.8258139854001301</v>
      </c>
      <c r="V51" s="2" t="s">
        <v>47</v>
      </c>
      <c r="W51" s="2" t="s">
        <v>48</v>
      </c>
      <c r="X51" s="25">
        <v>336.89016851997701</v>
      </c>
      <c r="Y51" s="25">
        <f>SUM(Table1[[#This Row],[Shipping costs]]+Table1[[#This Row],[Manufacturing costs]]+Table1[[#This Row],[Costs]])</f>
        <v>353.54360499685714</v>
      </c>
      <c r="Z51" s="26">
        <f>(Table1[[#This Row],[Revenue generated]]-Table1[[#This Row],[Total Cost]])/100</f>
        <v>76.480696015221426</v>
      </c>
      <c r="AA51" s="24">
        <f>Table1[[#This Row],[Revenue generated]]-Table1[[#This Row],[Total Cost]]</f>
        <v>7648.0696015221429</v>
      </c>
      <c r="AB51" s="35">
        <f>(Table1[[#This Row],[Number of products sold]]/$AJ$3)</f>
        <v>2.1475520076357406E-3</v>
      </c>
      <c r="AC51" s="33">
        <f>Table1[[#This Row],[Production volumes]]/$AJ$4</f>
        <v>3.1170752324598478E-3</v>
      </c>
      <c r="AD51" s="25">
        <f>Table1[[#This Row],[Revenue generated]]/Table1[[#This Row],[Number of products sold]]</f>
        <v>80.824375823424248</v>
      </c>
      <c r="AE51" s="33">
        <f>Table1[[#This Row],[Stock levels]]/Table1[[#This Row],[Number of products sold]]</f>
        <v>0.97979797979797978</v>
      </c>
      <c r="AF51" s="33">
        <f>Table1[[#This Row],[Shipping costs]]/Table1[[#This Row],[Number of products sold]]</f>
        <v>2.5309303362635455E-2</v>
      </c>
      <c r="AG51" s="2" t="str">
        <f xml:space="preserve"> IF(Table1[[#This Row],[Defect rates]] &lt;= 1, "Low", IF(Table1[[#This Row],[Defect rates]] &lt;= 3, "Medium", "High"))</f>
        <v>Medium</v>
      </c>
    </row>
    <row r="52" spans="1:33" x14ac:dyDescent="0.25">
      <c r="A52" s="2" t="s">
        <v>57</v>
      </c>
      <c r="B52" s="2" t="s">
        <v>104</v>
      </c>
      <c r="C52" s="26">
        <v>14.203484264803</v>
      </c>
      <c r="D52" s="3">
        <v>91</v>
      </c>
      <c r="E52" s="3">
        <v>633</v>
      </c>
      <c r="F52" s="24">
        <v>5910.8853896688897</v>
      </c>
      <c r="G52" s="2" t="s">
        <v>35</v>
      </c>
      <c r="H52" s="3">
        <v>31</v>
      </c>
      <c r="I52" s="3">
        <v>23</v>
      </c>
      <c r="J52" s="3">
        <v>82</v>
      </c>
      <c r="K52">
        <v>10</v>
      </c>
      <c r="L52" s="2" t="s">
        <v>36</v>
      </c>
      <c r="M52" s="27">
        <v>6.2478609149759903</v>
      </c>
      <c r="N52" s="2" t="s">
        <v>61</v>
      </c>
      <c r="O52" s="2" t="s">
        <v>50</v>
      </c>
      <c r="P52">
        <v>20</v>
      </c>
      <c r="Q52">
        <v>306</v>
      </c>
      <c r="R52">
        <v>21</v>
      </c>
      <c r="S52" s="26">
        <v>45.178757924634503</v>
      </c>
      <c r="T52" s="2" t="s">
        <v>46</v>
      </c>
      <c r="U52" s="26">
        <v>4.7548008046711798</v>
      </c>
      <c r="V52" s="2" t="s">
        <v>47</v>
      </c>
      <c r="W52" s="2" t="s">
        <v>32</v>
      </c>
      <c r="X52" s="25">
        <v>496.24865029194001</v>
      </c>
      <c r="Y52" s="25">
        <f>SUM(Table1[[#This Row],[Shipping costs]]+Table1[[#This Row],[Manufacturing costs]]+Table1[[#This Row],[Costs]])</f>
        <v>547.67526913155052</v>
      </c>
      <c r="Z52" s="26">
        <f>(Table1[[#This Row],[Revenue generated]]-Table1[[#This Row],[Total Cost]])/100</f>
        <v>53.632101205373395</v>
      </c>
      <c r="AA52" s="24">
        <f>Table1[[#This Row],[Revenue generated]]-Table1[[#This Row],[Total Cost]]</f>
        <v>5363.2101205373392</v>
      </c>
      <c r="AB52" s="35">
        <f>(Table1[[#This Row],[Number of products sold]]/$AJ$3)</f>
        <v>1.3731317382155795E-2</v>
      </c>
      <c r="AC52" s="33">
        <f>Table1[[#This Row],[Production volumes]]/$AJ$4</f>
        <v>5.3888419273034659E-3</v>
      </c>
      <c r="AD52" s="25">
        <f>Table1[[#This Row],[Revenue generated]]/Table1[[#This Row],[Number of products sold]]</f>
        <v>9.3378916108513259</v>
      </c>
      <c r="AE52" s="33">
        <f>Table1[[#This Row],[Stock levels]]/Table1[[#This Row],[Number of products sold]]</f>
        <v>4.8973143759873619E-2</v>
      </c>
      <c r="AF52" s="33">
        <f>Table1[[#This Row],[Shipping costs]]/Table1[[#This Row],[Number of products sold]]</f>
        <v>9.8702384122843455E-3</v>
      </c>
      <c r="AG52" s="2" t="str">
        <f xml:space="preserve"> IF(Table1[[#This Row],[Defect rates]] &lt;= 1, "Low", IF(Table1[[#This Row],[Defect rates]] &lt;= 3, "Medium", "High"))</f>
        <v>High</v>
      </c>
    </row>
    <row r="53" spans="1:33" x14ac:dyDescent="0.25">
      <c r="A53" s="2" t="s">
        <v>24</v>
      </c>
      <c r="B53" s="2" t="s">
        <v>105</v>
      </c>
      <c r="C53" s="26">
        <v>26.700760972461701</v>
      </c>
      <c r="D53" s="3">
        <v>61</v>
      </c>
      <c r="E53" s="3">
        <v>154</v>
      </c>
      <c r="F53" s="24">
        <v>9866.4654579796897</v>
      </c>
      <c r="G53" s="2" t="s">
        <v>55</v>
      </c>
      <c r="H53" s="3">
        <v>100</v>
      </c>
      <c r="I53" s="3">
        <v>4</v>
      </c>
      <c r="J53" s="3">
        <v>52</v>
      </c>
      <c r="K53">
        <v>1</v>
      </c>
      <c r="L53" s="2" t="s">
        <v>36</v>
      </c>
      <c r="M53" s="27">
        <v>4.78300055794766</v>
      </c>
      <c r="N53" s="2" t="s">
        <v>44</v>
      </c>
      <c r="O53" s="2" t="s">
        <v>53</v>
      </c>
      <c r="P53">
        <v>18</v>
      </c>
      <c r="Q53">
        <v>673</v>
      </c>
      <c r="R53">
        <v>28</v>
      </c>
      <c r="S53" s="26">
        <v>14.190328344569901</v>
      </c>
      <c r="T53" s="2" t="s">
        <v>30</v>
      </c>
      <c r="U53" s="26">
        <v>1.77295117208355</v>
      </c>
      <c r="V53" s="2" t="s">
        <v>31</v>
      </c>
      <c r="W53" s="2" t="s">
        <v>48</v>
      </c>
      <c r="X53" s="25">
        <v>694.98231757944495</v>
      </c>
      <c r="Y53" s="25">
        <f>SUM(Table1[[#This Row],[Shipping costs]]+Table1[[#This Row],[Manufacturing costs]]+Table1[[#This Row],[Costs]])</f>
        <v>713.9556464819625</v>
      </c>
      <c r="Z53" s="26">
        <f>(Table1[[#This Row],[Revenue generated]]-Table1[[#This Row],[Total Cost]])/100</f>
        <v>91.525098114977268</v>
      </c>
      <c r="AA53" s="24">
        <f>Table1[[#This Row],[Revenue generated]]-Table1[[#This Row],[Total Cost]]</f>
        <v>9152.5098114977263</v>
      </c>
      <c r="AB53" s="35">
        <f>(Table1[[#This Row],[Number of products sold]]/$AJ$3)</f>
        <v>3.3406364563222631E-3</v>
      </c>
      <c r="AC53" s="33">
        <f>Table1[[#This Row],[Production volumes]]/$AJ$4</f>
        <v>1.185193012116089E-2</v>
      </c>
      <c r="AD53" s="25">
        <f>Table1[[#This Row],[Revenue generated]]/Table1[[#This Row],[Number of products sold]]</f>
        <v>64.067957519348639</v>
      </c>
      <c r="AE53" s="33">
        <f>Table1[[#This Row],[Stock levels]]/Table1[[#This Row],[Number of products sold]]</f>
        <v>0.64935064935064934</v>
      </c>
      <c r="AF53" s="33">
        <f>Table1[[#This Row],[Shipping costs]]/Table1[[#This Row],[Number of products sold]]</f>
        <v>3.1058445181478312E-2</v>
      </c>
      <c r="AG53" s="2" t="str">
        <f xml:space="preserve"> IF(Table1[[#This Row],[Defect rates]] &lt;= 1, "Low", IF(Table1[[#This Row],[Defect rates]] &lt;= 3, "Medium", "High"))</f>
        <v>Medium</v>
      </c>
    </row>
    <row r="54" spans="1:33" x14ac:dyDescent="0.25">
      <c r="A54" s="2" t="s">
        <v>33</v>
      </c>
      <c r="B54" s="2" t="s">
        <v>106</v>
      </c>
      <c r="C54" s="26">
        <v>98.031829656465007</v>
      </c>
      <c r="D54" s="3">
        <v>1</v>
      </c>
      <c r="E54" s="3">
        <v>820</v>
      </c>
      <c r="F54" s="24">
        <v>9435.7626089121295</v>
      </c>
      <c r="G54" s="2" t="s">
        <v>55</v>
      </c>
      <c r="H54" s="3">
        <v>64</v>
      </c>
      <c r="I54" s="3">
        <v>11</v>
      </c>
      <c r="J54" s="3">
        <v>11</v>
      </c>
      <c r="K54">
        <v>1</v>
      </c>
      <c r="L54" s="2" t="s">
        <v>27</v>
      </c>
      <c r="M54" s="27">
        <v>8.6310521797689397</v>
      </c>
      <c r="N54" s="2" t="s">
        <v>39</v>
      </c>
      <c r="O54" s="2" t="s">
        <v>29</v>
      </c>
      <c r="P54">
        <v>10</v>
      </c>
      <c r="Q54">
        <v>727</v>
      </c>
      <c r="R54">
        <v>27</v>
      </c>
      <c r="S54" s="26">
        <v>9.1668491485971497</v>
      </c>
      <c r="T54" s="2" t="s">
        <v>30</v>
      </c>
      <c r="U54" s="26">
        <v>2.1224716191438202</v>
      </c>
      <c r="V54" s="2" t="s">
        <v>40</v>
      </c>
      <c r="W54" s="2" t="s">
        <v>41</v>
      </c>
      <c r="X54" s="25">
        <v>602.89849883838303</v>
      </c>
      <c r="Y54" s="25">
        <f>SUM(Table1[[#This Row],[Shipping costs]]+Table1[[#This Row],[Manufacturing costs]]+Table1[[#This Row],[Costs]])</f>
        <v>620.69640016674907</v>
      </c>
      <c r="Z54" s="26">
        <f>(Table1[[#This Row],[Revenue generated]]-Table1[[#This Row],[Total Cost]])/100</f>
        <v>88.150662087453796</v>
      </c>
      <c r="AA54" s="24">
        <f>Table1[[#This Row],[Revenue generated]]-Table1[[#This Row],[Total Cost]]</f>
        <v>8815.0662087453802</v>
      </c>
      <c r="AB54" s="35">
        <f>(Table1[[#This Row],[Number of products sold]]/$AJ$3)</f>
        <v>1.7787804507689971E-2</v>
      </c>
      <c r="AC54" s="33">
        <f>Table1[[#This Row],[Production volumes]]/$AJ$4</f>
        <v>1.2802902225979148E-2</v>
      </c>
      <c r="AD54" s="25">
        <f>Table1[[#This Row],[Revenue generated]]/Table1[[#This Row],[Number of products sold]]</f>
        <v>11.507027571844061</v>
      </c>
      <c r="AE54" s="33">
        <f>Table1[[#This Row],[Stock levels]]/Table1[[#This Row],[Number of products sold]]</f>
        <v>7.8048780487804878E-2</v>
      </c>
      <c r="AF54" s="33">
        <f>Table1[[#This Row],[Shipping costs]]/Table1[[#This Row],[Number of products sold]]</f>
        <v>1.0525673389962121E-2</v>
      </c>
      <c r="AG54" s="2" t="str">
        <f xml:space="preserve"> IF(Table1[[#This Row],[Defect rates]] &lt;= 1, "Low", IF(Table1[[#This Row],[Defect rates]] &lt;= 3, "Medium", "High"))</f>
        <v>Medium</v>
      </c>
    </row>
    <row r="55" spans="1:33" x14ac:dyDescent="0.25">
      <c r="A55" s="2" t="s">
        <v>33</v>
      </c>
      <c r="B55" s="2" t="s">
        <v>107</v>
      </c>
      <c r="C55" s="26">
        <v>30.3414707112142</v>
      </c>
      <c r="D55" s="3">
        <v>93</v>
      </c>
      <c r="E55" s="3">
        <v>242</v>
      </c>
      <c r="F55" s="24">
        <v>8232.3348294258194</v>
      </c>
      <c r="G55" s="2" t="s">
        <v>55</v>
      </c>
      <c r="H55" s="3">
        <v>96</v>
      </c>
      <c r="I55" s="3">
        <v>25</v>
      </c>
      <c r="J55" s="3">
        <v>54</v>
      </c>
      <c r="K55">
        <v>3</v>
      </c>
      <c r="L55" s="2" t="s">
        <v>27</v>
      </c>
      <c r="M55" s="27">
        <v>1.0134865660958901</v>
      </c>
      <c r="N55" s="2" t="s">
        <v>39</v>
      </c>
      <c r="O55" s="2" t="s">
        <v>50</v>
      </c>
      <c r="P55">
        <v>1</v>
      </c>
      <c r="Q55">
        <v>631</v>
      </c>
      <c r="R55">
        <v>17</v>
      </c>
      <c r="S55" s="26">
        <v>83.344058991677898</v>
      </c>
      <c r="T55" s="2" t="s">
        <v>30</v>
      </c>
      <c r="U55" s="26">
        <v>1.41034757607602</v>
      </c>
      <c r="V55" s="2" t="s">
        <v>40</v>
      </c>
      <c r="W55" s="2" t="s">
        <v>32</v>
      </c>
      <c r="X55" s="25">
        <v>750.73784066827</v>
      </c>
      <c r="Y55" s="25">
        <f>SUM(Table1[[#This Row],[Shipping costs]]+Table1[[#This Row],[Manufacturing costs]]+Table1[[#This Row],[Costs]])</f>
        <v>835.09538622604373</v>
      </c>
      <c r="Z55" s="26">
        <f>(Table1[[#This Row],[Revenue generated]]-Table1[[#This Row],[Total Cost]])/100</f>
        <v>73.972394431997756</v>
      </c>
      <c r="AA55" s="24">
        <f>Table1[[#This Row],[Revenue generated]]-Table1[[#This Row],[Total Cost]]</f>
        <v>7397.2394431997755</v>
      </c>
      <c r="AB55" s="35">
        <f>(Table1[[#This Row],[Number of products sold]]/$AJ$3)</f>
        <v>5.2495715742206985E-3</v>
      </c>
      <c r="AC55" s="33">
        <f>Table1[[#This Row],[Production volumes]]/$AJ$4</f>
        <v>1.1112285150746689E-2</v>
      </c>
      <c r="AD55" s="25">
        <f>Table1[[#This Row],[Revenue generated]]/Table1[[#This Row],[Number of products sold]]</f>
        <v>34.017912518288512</v>
      </c>
      <c r="AE55" s="33">
        <f>Table1[[#This Row],[Stock levels]]/Table1[[#This Row],[Number of products sold]]</f>
        <v>0.39669421487603307</v>
      </c>
      <c r="AF55" s="33">
        <f>Table1[[#This Row],[Shipping costs]]/Table1[[#This Row],[Number of products sold]]</f>
        <v>4.1879610169251657E-3</v>
      </c>
      <c r="AG55" s="2" t="str">
        <f xml:space="preserve"> IF(Table1[[#This Row],[Defect rates]] &lt;= 1, "Low", IF(Table1[[#This Row],[Defect rates]] &lt;= 3, "Medium", "High"))</f>
        <v>Medium</v>
      </c>
    </row>
    <row r="56" spans="1:33" x14ac:dyDescent="0.25">
      <c r="A56" s="2" t="s">
        <v>24</v>
      </c>
      <c r="B56" s="2" t="s">
        <v>108</v>
      </c>
      <c r="C56" s="26">
        <v>31.1462431602408</v>
      </c>
      <c r="D56" s="3">
        <v>11</v>
      </c>
      <c r="E56" s="3">
        <v>622</v>
      </c>
      <c r="F56" s="24">
        <v>6088.0214799408504</v>
      </c>
      <c r="G56" s="2" t="s">
        <v>26</v>
      </c>
      <c r="H56" s="3">
        <v>33</v>
      </c>
      <c r="I56" s="3">
        <v>22</v>
      </c>
      <c r="J56" s="3">
        <v>61</v>
      </c>
      <c r="K56">
        <v>3</v>
      </c>
      <c r="L56" s="2" t="s">
        <v>27</v>
      </c>
      <c r="M56" s="27">
        <v>4.3051034712876302</v>
      </c>
      <c r="N56" s="2" t="s">
        <v>39</v>
      </c>
      <c r="O56" s="2" t="s">
        <v>45</v>
      </c>
      <c r="P56">
        <v>26</v>
      </c>
      <c r="Q56">
        <v>497</v>
      </c>
      <c r="R56">
        <v>29</v>
      </c>
      <c r="S56" s="26">
        <v>30.186023375822501</v>
      </c>
      <c r="T56" s="2" t="s">
        <v>64</v>
      </c>
      <c r="U56" s="26">
        <v>2.4787719755397402</v>
      </c>
      <c r="V56" s="2" t="s">
        <v>31</v>
      </c>
      <c r="W56" s="2" t="s">
        <v>32</v>
      </c>
      <c r="X56" s="25">
        <v>814.06999658218695</v>
      </c>
      <c r="Y56" s="25">
        <f>SUM(Table1[[#This Row],[Shipping costs]]+Table1[[#This Row],[Manufacturing costs]]+Table1[[#This Row],[Costs]])</f>
        <v>848.56112342929703</v>
      </c>
      <c r="Z56" s="26">
        <f>(Table1[[#This Row],[Revenue generated]]-Table1[[#This Row],[Total Cost]])/100</f>
        <v>52.394603565115531</v>
      </c>
      <c r="AA56" s="24">
        <f>Table1[[#This Row],[Revenue generated]]-Table1[[#This Row],[Total Cost]]</f>
        <v>5239.4603565115531</v>
      </c>
      <c r="AB56" s="35">
        <f>(Table1[[#This Row],[Number of products sold]]/$AJ$3)</f>
        <v>1.3492700492418491E-2</v>
      </c>
      <c r="AC56" s="33">
        <f>Table1[[#This Row],[Production volumes]]/$AJ$4</f>
        <v>8.7524654832347136E-3</v>
      </c>
      <c r="AD56" s="25">
        <f>Table1[[#This Row],[Revenue generated]]/Table1[[#This Row],[Number of products sold]]</f>
        <v>9.7878158841492766</v>
      </c>
      <c r="AE56" s="33">
        <f>Table1[[#This Row],[Stock levels]]/Table1[[#This Row],[Number of products sold]]</f>
        <v>5.3054662379421219E-2</v>
      </c>
      <c r="AF56" s="33">
        <f>Table1[[#This Row],[Shipping costs]]/Table1[[#This Row],[Number of products sold]]</f>
        <v>6.9213882175042287E-3</v>
      </c>
      <c r="AG56" s="2" t="str">
        <f xml:space="preserve"> IF(Table1[[#This Row],[Defect rates]] &lt;= 1, "Low", IF(Table1[[#This Row],[Defect rates]] &lt;= 3, "Medium", "High"))</f>
        <v>Medium</v>
      </c>
    </row>
    <row r="57" spans="1:33" x14ac:dyDescent="0.25">
      <c r="A57" s="2" t="s">
        <v>24</v>
      </c>
      <c r="B57" s="2" t="s">
        <v>109</v>
      </c>
      <c r="C57" s="26">
        <v>79.855058340789398</v>
      </c>
      <c r="D57" s="3">
        <v>16</v>
      </c>
      <c r="E57" s="3">
        <v>701</v>
      </c>
      <c r="F57" s="24">
        <v>2925.6751703038099</v>
      </c>
      <c r="G57" s="2" t="s">
        <v>55</v>
      </c>
      <c r="H57" s="3">
        <v>97</v>
      </c>
      <c r="I57" s="3">
        <v>11</v>
      </c>
      <c r="J57" s="3">
        <v>11</v>
      </c>
      <c r="K57">
        <v>5</v>
      </c>
      <c r="L57" s="2" t="s">
        <v>36</v>
      </c>
      <c r="M57" s="27">
        <v>5.0143649550309002</v>
      </c>
      <c r="N57" s="2" t="s">
        <v>61</v>
      </c>
      <c r="O57" s="2" t="s">
        <v>50</v>
      </c>
      <c r="P57">
        <v>27</v>
      </c>
      <c r="Q57">
        <v>918</v>
      </c>
      <c r="R57">
        <v>5</v>
      </c>
      <c r="S57" s="26">
        <v>30.323545256616502</v>
      </c>
      <c r="T57" s="2" t="s">
        <v>46</v>
      </c>
      <c r="U57" s="26">
        <v>4.5489196593963799</v>
      </c>
      <c r="V57" s="2" t="s">
        <v>56</v>
      </c>
      <c r="W57" s="2" t="s">
        <v>32</v>
      </c>
      <c r="X57" s="25">
        <v>323.01292795247798</v>
      </c>
      <c r="Y57" s="25">
        <f>SUM(Table1[[#This Row],[Shipping costs]]+Table1[[#This Row],[Manufacturing costs]]+Table1[[#This Row],[Costs]])</f>
        <v>358.35083816412538</v>
      </c>
      <c r="Z57" s="26">
        <f>(Table1[[#This Row],[Revenue generated]]-Table1[[#This Row],[Total Cost]])/100</f>
        <v>25.673243321396843</v>
      </c>
      <c r="AA57" s="24">
        <f>Table1[[#This Row],[Revenue generated]]-Table1[[#This Row],[Total Cost]]</f>
        <v>2567.3243321396844</v>
      </c>
      <c r="AB57" s="35">
        <f>(Table1[[#This Row],[Number of products sold]]/$AJ$3)</f>
        <v>1.5206403609622769E-2</v>
      </c>
      <c r="AC57" s="33">
        <f>Table1[[#This Row],[Production volumes]]/$AJ$4</f>
        <v>1.6166525781910399E-2</v>
      </c>
      <c r="AD57" s="25">
        <f>Table1[[#This Row],[Revenue generated]]/Table1[[#This Row],[Number of products sold]]</f>
        <v>4.1735737094205563</v>
      </c>
      <c r="AE57" s="33">
        <f>Table1[[#This Row],[Stock levels]]/Table1[[#This Row],[Number of products sold]]</f>
        <v>0.13837375178316691</v>
      </c>
      <c r="AF57" s="33">
        <f>Table1[[#This Row],[Shipping costs]]/Table1[[#This Row],[Number of products sold]]</f>
        <v>7.1531597076047075E-3</v>
      </c>
      <c r="AG57" s="2" t="str">
        <f xml:space="preserve"> IF(Table1[[#This Row],[Defect rates]] &lt;= 1, "Low", IF(Table1[[#This Row],[Defect rates]] &lt;= 3, "Medium", "High"))</f>
        <v>High</v>
      </c>
    </row>
    <row r="58" spans="1:33" x14ac:dyDescent="0.25">
      <c r="A58" s="2" t="s">
        <v>33</v>
      </c>
      <c r="B58" s="2" t="s">
        <v>110</v>
      </c>
      <c r="C58" s="26">
        <v>20.9863860370433</v>
      </c>
      <c r="D58" s="3">
        <v>90</v>
      </c>
      <c r="E58" s="3">
        <v>93</v>
      </c>
      <c r="F58" s="24">
        <v>4767.0204843441297</v>
      </c>
      <c r="G58" s="2" t="s">
        <v>26</v>
      </c>
      <c r="H58" s="3">
        <v>25</v>
      </c>
      <c r="I58" s="3">
        <v>23</v>
      </c>
      <c r="J58" s="3">
        <v>83</v>
      </c>
      <c r="K58">
        <v>5</v>
      </c>
      <c r="L58" s="2" t="s">
        <v>43</v>
      </c>
      <c r="M58" s="27">
        <v>1.77442971407173</v>
      </c>
      <c r="N58" s="2" t="s">
        <v>39</v>
      </c>
      <c r="O58" s="2" t="s">
        <v>29</v>
      </c>
      <c r="P58">
        <v>24</v>
      </c>
      <c r="Q58">
        <v>826</v>
      </c>
      <c r="R58">
        <v>28</v>
      </c>
      <c r="S58" s="26">
        <v>12.8362845728327</v>
      </c>
      <c r="T58" s="2" t="s">
        <v>64</v>
      </c>
      <c r="U58" s="26">
        <v>1.1737554953874501</v>
      </c>
      <c r="V58" s="2" t="s">
        <v>40</v>
      </c>
      <c r="W58" s="2" t="s">
        <v>32</v>
      </c>
      <c r="X58" s="25">
        <v>832.210808706021</v>
      </c>
      <c r="Y58" s="25">
        <f>SUM(Table1[[#This Row],[Shipping costs]]+Table1[[#This Row],[Manufacturing costs]]+Table1[[#This Row],[Costs]])</f>
        <v>846.82152299292545</v>
      </c>
      <c r="Z58" s="26">
        <f>(Table1[[#This Row],[Revenue generated]]-Table1[[#This Row],[Total Cost]])/100</f>
        <v>39.20198961351204</v>
      </c>
      <c r="AA58" s="24">
        <f>Table1[[#This Row],[Revenue generated]]-Table1[[#This Row],[Total Cost]]</f>
        <v>3920.1989613512042</v>
      </c>
      <c r="AB58" s="35">
        <f>(Table1[[#This Row],[Number of products sold]]/$AJ$3)</f>
        <v>2.0173973405063017E-3</v>
      </c>
      <c r="AC58" s="33">
        <f>Table1[[#This Row],[Production volumes]]/$AJ$4</f>
        <v>1.4546351084812623E-2</v>
      </c>
      <c r="AD58" s="25">
        <f>Table1[[#This Row],[Revenue generated]]/Table1[[#This Row],[Number of products sold]]</f>
        <v>51.25828477789387</v>
      </c>
      <c r="AE58" s="33">
        <f>Table1[[#This Row],[Stock levels]]/Table1[[#This Row],[Number of products sold]]</f>
        <v>0.26881720430107525</v>
      </c>
      <c r="AF58" s="33">
        <f>Table1[[#This Row],[Shipping costs]]/Table1[[#This Row],[Number of products sold]]</f>
        <v>1.9079889398620754E-2</v>
      </c>
      <c r="AG58" s="2" t="str">
        <f xml:space="preserve"> IF(Table1[[#This Row],[Defect rates]] &lt;= 1, "Low", IF(Table1[[#This Row],[Defect rates]] &lt;= 3, "Medium", "High"))</f>
        <v>Medium</v>
      </c>
    </row>
    <row r="59" spans="1:33" x14ac:dyDescent="0.25">
      <c r="A59" s="2" t="s">
        <v>24</v>
      </c>
      <c r="B59" s="2" t="s">
        <v>111</v>
      </c>
      <c r="C59" s="26">
        <v>49.263205350734097</v>
      </c>
      <c r="D59" s="3">
        <v>65</v>
      </c>
      <c r="E59" s="3">
        <v>227</v>
      </c>
      <c r="F59" s="24">
        <v>1605.8669003924001</v>
      </c>
      <c r="G59" s="2" t="s">
        <v>38</v>
      </c>
      <c r="H59" s="3">
        <v>5</v>
      </c>
      <c r="I59" s="3">
        <v>18</v>
      </c>
      <c r="J59" s="3">
        <v>51</v>
      </c>
      <c r="K59">
        <v>1</v>
      </c>
      <c r="L59" s="2" t="s">
        <v>27</v>
      </c>
      <c r="M59" s="27">
        <v>9.1605585353818704</v>
      </c>
      <c r="N59" s="2" t="s">
        <v>61</v>
      </c>
      <c r="O59" s="2" t="s">
        <v>50</v>
      </c>
      <c r="P59">
        <v>21</v>
      </c>
      <c r="Q59">
        <v>588</v>
      </c>
      <c r="R59">
        <v>25</v>
      </c>
      <c r="S59" s="26">
        <v>67.779622987078099</v>
      </c>
      <c r="T59" s="2" t="s">
        <v>30</v>
      </c>
      <c r="U59" s="26">
        <v>2.5111748302126999</v>
      </c>
      <c r="V59" s="2" t="s">
        <v>47</v>
      </c>
      <c r="W59" s="2" t="s">
        <v>48</v>
      </c>
      <c r="X59" s="25">
        <v>482.19123860252802</v>
      </c>
      <c r="Y59" s="25">
        <f>SUM(Table1[[#This Row],[Shipping costs]]+Table1[[#This Row],[Manufacturing costs]]+Table1[[#This Row],[Costs]])</f>
        <v>559.13142012498793</v>
      </c>
      <c r="Z59" s="26">
        <f>(Table1[[#This Row],[Revenue generated]]-Table1[[#This Row],[Total Cost]])/100</f>
        <v>10.467354802674121</v>
      </c>
      <c r="AA59" s="24">
        <f>Table1[[#This Row],[Revenue generated]]-Table1[[#This Row],[Total Cost]]</f>
        <v>1046.7354802674122</v>
      </c>
      <c r="AB59" s="35">
        <f>(Table1[[#This Row],[Number of products sold]]/$AJ$3)</f>
        <v>4.9241849063971022E-3</v>
      </c>
      <c r="AC59" s="33">
        <f>Table1[[#This Row],[Production volumes]]/$AJ$4</f>
        <v>1.0355029585798817E-2</v>
      </c>
      <c r="AD59" s="25">
        <f>Table1[[#This Row],[Revenue generated]]/Table1[[#This Row],[Number of products sold]]</f>
        <v>7.0743035259577098</v>
      </c>
      <c r="AE59" s="33">
        <f>Table1[[#This Row],[Stock levels]]/Table1[[#This Row],[Number of products sold]]</f>
        <v>2.2026431718061675E-2</v>
      </c>
      <c r="AF59" s="33">
        <f>Table1[[#This Row],[Shipping costs]]/Table1[[#This Row],[Number of products sold]]</f>
        <v>4.0354883415779162E-2</v>
      </c>
      <c r="AG59" s="2" t="str">
        <f xml:space="preserve"> IF(Table1[[#This Row],[Defect rates]] &lt;= 1, "Low", IF(Table1[[#This Row],[Defect rates]] &lt;= 3, "Medium", "High"))</f>
        <v>Medium</v>
      </c>
    </row>
    <row r="60" spans="1:33" x14ac:dyDescent="0.25">
      <c r="A60" s="2" t="s">
        <v>33</v>
      </c>
      <c r="B60" s="2" t="s">
        <v>112</v>
      </c>
      <c r="C60" s="26">
        <v>59.841561377289302</v>
      </c>
      <c r="D60" s="3">
        <v>81</v>
      </c>
      <c r="E60" s="3">
        <v>896</v>
      </c>
      <c r="F60" s="24">
        <v>2021.1498103371</v>
      </c>
      <c r="G60" s="2" t="s">
        <v>26</v>
      </c>
      <c r="H60" s="3">
        <v>10</v>
      </c>
      <c r="I60" s="3">
        <v>5</v>
      </c>
      <c r="J60" s="3">
        <v>44</v>
      </c>
      <c r="K60">
        <v>7</v>
      </c>
      <c r="L60" s="2" t="s">
        <v>36</v>
      </c>
      <c r="M60" s="27">
        <v>4.9384385647120901</v>
      </c>
      <c r="N60" s="2" t="s">
        <v>28</v>
      </c>
      <c r="O60" s="2" t="s">
        <v>50</v>
      </c>
      <c r="P60">
        <v>18</v>
      </c>
      <c r="Q60">
        <v>396</v>
      </c>
      <c r="R60">
        <v>7</v>
      </c>
      <c r="S60" s="26">
        <v>65.047415094691402</v>
      </c>
      <c r="T60" s="2" t="s">
        <v>46</v>
      </c>
      <c r="U60" s="26">
        <v>1.7303747198591899</v>
      </c>
      <c r="V60" s="2" t="s">
        <v>31</v>
      </c>
      <c r="W60" s="2" t="s">
        <v>32</v>
      </c>
      <c r="X60" s="25">
        <v>110.364335231364</v>
      </c>
      <c r="Y60" s="25">
        <f>SUM(Table1[[#This Row],[Shipping costs]]+Table1[[#This Row],[Manufacturing costs]]+Table1[[#This Row],[Costs]])</f>
        <v>180.35018889076747</v>
      </c>
      <c r="Z60" s="26">
        <f>(Table1[[#This Row],[Revenue generated]]-Table1[[#This Row],[Total Cost]])/100</f>
        <v>18.407996214463324</v>
      </c>
      <c r="AA60" s="24">
        <f>Table1[[#This Row],[Revenue generated]]-Table1[[#This Row],[Total Cost]]</f>
        <v>1840.7996214463326</v>
      </c>
      <c r="AB60" s="35">
        <f>(Table1[[#This Row],[Number of products sold]]/$AJ$3)</f>
        <v>1.9436430291329531E-2</v>
      </c>
      <c r="AC60" s="33">
        <f>Table1[[#This Row],[Production volumes]]/$AJ$4</f>
        <v>6.973795435333897E-3</v>
      </c>
      <c r="AD60" s="25">
        <f>Table1[[#This Row],[Revenue generated]]/Table1[[#This Row],[Number of products sold]]</f>
        <v>2.2557475561797991</v>
      </c>
      <c r="AE60" s="33">
        <f>Table1[[#This Row],[Stock levels]]/Table1[[#This Row],[Number of products sold]]</f>
        <v>1.1160714285714286E-2</v>
      </c>
      <c r="AF60" s="33">
        <f>Table1[[#This Row],[Shipping costs]]/Table1[[#This Row],[Number of products sold]]</f>
        <v>5.5116501838304577E-3</v>
      </c>
      <c r="AG60" s="2" t="str">
        <f xml:space="preserve"> IF(Table1[[#This Row],[Defect rates]] &lt;= 1, "Low", IF(Table1[[#This Row],[Defect rates]] &lt;= 3, "Medium", "High"))</f>
        <v>Medium</v>
      </c>
    </row>
    <row r="61" spans="1:33" x14ac:dyDescent="0.25">
      <c r="A61" s="2" t="s">
        <v>57</v>
      </c>
      <c r="B61" s="2" t="s">
        <v>113</v>
      </c>
      <c r="C61" s="26">
        <v>63.828398347710902</v>
      </c>
      <c r="D61" s="3">
        <v>30</v>
      </c>
      <c r="E61" s="3">
        <v>484</v>
      </c>
      <c r="F61" s="24">
        <v>1061.6185230132801</v>
      </c>
      <c r="G61" s="2" t="s">
        <v>26</v>
      </c>
      <c r="H61" s="3">
        <v>100</v>
      </c>
      <c r="I61" s="3">
        <v>16</v>
      </c>
      <c r="J61" s="3">
        <v>26</v>
      </c>
      <c r="K61">
        <v>7</v>
      </c>
      <c r="L61" s="2" t="s">
        <v>27</v>
      </c>
      <c r="M61" s="27">
        <v>7.2937225968677204</v>
      </c>
      <c r="N61" s="2" t="s">
        <v>39</v>
      </c>
      <c r="O61" s="2" t="s">
        <v>45</v>
      </c>
      <c r="P61">
        <v>11</v>
      </c>
      <c r="Q61">
        <v>176</v>
      </c>
      <c r="R61">
        <v>4</v>
      </c>
      <c r="S61" s="26">
        <v>1.90076224351945</v>
      </c>
      <c r="T61" s="2" t="s">
        <v>46</v>
      </c>
      <c r="U61" s="26">
        <v>0.44719401546382298</v>
      </c>
      <c r="V61" s="2" t="s">
        <v>40</v>
      </c>
      <c r="W61" s="2" t="s">
        <v>48</v>
      </c>
      <c r="X61" s="25">
        <v>312.57427361009297</v>
      </c>
      <c r="Y61" s="25">
        <f>SUM(Table1[[#This Row],[Shipping costs]]+Table1[[#This Row],[Manufacturing costs]]+Table1[[#This Row],[Costs]])</f>
        <v>321.76875845048016</v>
      </c>
      <c r="Z61" s="26">
        <f>(Table1[[#This Row],[Revenue generated]]-Table1[[#This Row],[Total Cost]])/100</f>
        <v>7.3984976456279989</v>
      </c>
      <c r="AA61" s="24">
        <f>Table1[[#This Row],[Revenue generated]]-Table1[[#This Row],[Total Cost]]</f>
        <v>739.84976456279992</v>
      </c>
      <c r="AB61" s="35">
        <f>(Table1[[#This Row],[Number of products sold]]/$AJ$3)</f>
        <v>1.0499143148441397E-2</v>
      </c>
      <c r="AC61" s="33">
        <f>Table1[[#This Row],[Production volumes]]/$AJ$4</f>
        <v>3.0994646379261764E-3</v>
      </c>
      <c r="AD61" s="25">
        <f>Table1[[#This Row],[Revenue generated]]/Table1[[#This Row],[Number of products sold]]</f>
        <v>2.1934267004406611</v>
      </c>
      <c r="AE61" s="33">
        <f>Table1[[#This Row],[Stock levels]]/Table1[[#This Row],[Number of products sold]]</f>
        <v>0.20661157024793389</v>
      </c>
      <c r="AF61" s="33">
        <f>Table1[[#This Row],[Shipping costs]]/Table1[[#This Row],[Number of products sold]]</f>
        <v>1.5069674786916778E-2</v>
      </c>
      <c r="AG61" s="2" t="str">
        <f xml:space="preserve"> IF(Table1[[#This Row],[Defect rates]] &lt;= 1, "Low", IF(Table1[[#This Row],[Defect rates]] &lt;= 3, "Medium", "High"))</f>
        <v>Low</v>
      </c>
    </row>
    <row r="62" spans="1:33" x14ac:dyDescent="0.25">
      <c r="A62" s="2" t="s">
        <v>33</v>
      </c>
      <c r="B62" s="2" t="s">
        <v>114</v>
      </c>
      <c r="C62" s="26">
        <v>17.028027920188698</v>
      </c>
      <c r="D62" s="3">
        <v>16</v>
      </c>
      <c r="E62" s="3">
        <v>380</v>
      </c>
      <c r="F62" s="24">
        <v>8864.0843495864301</v>
      </c>
      <c r="G62" s="2" t="s">
        <v>35</v>
      </c>
      <c r="H62" s="3">
        <v>41</v>
      </c>
      <c r="I62" s="3">
        <v>27</v>
      </c>
      <c r="J62" s="3">
        <v>72</v>
      </c>
      <c r="K62">
        <v>8</v>
      </c>
      <c r="L62" s="2" t="s">
        <v>43</v>
      </c>
      <c r="M62" s="27">
        <v>4.3813681581023101</v>
      </c>
      <c r="N62" s="2" t="s">
        <v>52</v>
      </c>
      <c r="O62" s="2" t="s">
        <v>29</v>
      </c>
      <c r="P62">
        <v>29</v>
      </c>
      <c r="Q62">
        <v>929</v>
      </c>
      <c r="R62">
        <v>24</v>
      </c>
      <c r="S62" s="26">
        <v>87.213057815135599</v>
      </c>
      <c r="T62" s="2" t="s">
        <v>46</v>
      </c>
      <c r="U62" s="26">
        <v>2.8530906166490499</v>
      </c>
      <c r="V62" s="2" t="s">
        <v>47</v>
      </c>
      <c r="W62" s="2" t="s">
        <v>48</v>
      </c>
      <c r="X62" s="25">
        <v>430.16909697513597</v>
      </c>
      <c r="Y62" s="25">
        <f>SUM(Table1[[#This Row],[Shipping costs]]+Table1[[#This Row],[Manufacturing costs]]+Table1[[#This Row],[Costs]])</f>
        <v>521.76352294837386</v>
      </c>
      <c r="Z62" s="26">
        <f>(Table1[[#This Row],[Revenue generated]]-Table1[[#This Row],[Total Cost]])/100</f>
        <v>83.42320826638057</v>
      </c>
      <c r="AA62" s="24">
        <f>Table1[[#This Row],[Revenue generated]]-Table1[[#This Row],[Total Cost]]</f>
        <v>8342.320826638057</v>
      </c>
      <c r="AB62" s="35">
        <f>(Table1[[#This Row],[Number of products sold]]/$AJ$3)</f>
        <v>8.243128918197791E-3</v>
      </c>
      <c r="AC62" s="33">
        <f>Table1[[#This Row],[Production volumes]]/$AJ$4</f>
        <v>1.6360242321780783E-2</v>
      </c>
      <c r="AD62" s="25">
        <f>Table1[[#This Row],[Revenue generated]]/Table1[[#This Row],[Number of products sold]]</f>
        <v>23.326537762069552</v>
      </c>
      <c r="AE62" s="33">
        <f>Table1[[#This Row],[Stock levels]]/Table1[[#This Row],[Number of products sold]]</f>
        <v>0.10789473684210527</v>
      </c>
      <c r="AF62" s="33">
        <f>Table1[[#This Row],[Shipping costs]]/Table1[[#This Row],[Number of products sold]]</f>
        <v>1.1529916205532394E-2</v>
      </c>
      <c r="AG62" s="2" t="str">
        <f xml:space="preserve"> IF(Table1[[#This Row],[Defect rates]] &lt;= 1, "Low", IF(Table1[[#This Row],[Defect rates]] &lt;= 3, "Medium", "High"))</f>
        <v>Medium</v>
      </c>
    </row>
    <row r="63" spans="1:33" x14ac:dyDescent="0.25">
      <c r="A63" s="2" t="s">
        <v>24</v>
      </c>
      <c r="B63" s="2" t="s">
        <v>115</v>
      </c>
      <c r="C63" s="26">
        <v>52.028749903294901</v>
      </c>
      <c r="D63" s="3">
        <v>23</v>
      </c>
      <c r="E63" s="3">
        <v>117</v>
      </c>
      <c r="F63" s="24">
        <v>6885.5893508962499</v>
      </c>
      <c r="G63" s="2" t="s">
        <v>38</v>
      </c>
      <c r="H63" s="3">
        <v>32</v>
      </c>
      <c r="I63" s="3">
        <v>23</v>
      </c>
      <c r="J63" s="3">
        <v>36</v>
      </c>
      <c r="K63">
        <v>7</v>
      </c>
      <c r="L63" s="2" t="s">
        <v>43</v>
      </c>
      <c r="M63" s="27">
        <v>9.0303404225219399</v>
      </c>
      <c r="N63" s="2" t="s">
        <v>52</v>
      </c>
      <c r="O63" s="2" t="s">
        <v>45</v>
      </c>
      <c r="P63">
        <v>14</v>
      </c>
      <c r="Q63">
        <v>480</v>
      </c>
      <c r="R63">
        <v>12</v>
      </c>
      <c r="S63" s="26">
        <v>78.702393968878894</v>
      </c>
      <c r="T63" s="2" t="s">
        <v>46</v>
      </c>
      <c r="U63" s="26">
        <v>4.3674705382050503</v>
      </c>
      <c r="V63" s="2" t="s">
        <v>40</v>
      </c>
      <c r="W63" s="2" t="s">
        <v>48</v>
      </c>
      <c r="X63" s="25">
        <v>164.366528243419</v>
      </c>
      <c r="Y63" s="25">
        <f>SUM(Table1[[#This Row],[Shipping costs]]+Table1[[#This Row],[Manufacturing costs]]+Table1[[#This Row],[Costs]])</f>
        <v>252.09926263481984</v>
      </c>
      <c r="Z63" s="26">
        <f>(Table1[[#This Row],[Revenue generated]]-Table1[[#This Row],[Total Cost]])/100</f>
        <v>66.334900882614306</v>
      </c>
      <c r="AA63" s="24">
        <f>Table1[[#This Row],[Revenue generated]]-Table1[[#This Row],[Total Cost]]</f>
        <v>6633.4900882614302</v>
      </c>
      <c r="AB63" s="35">
        <f>(Table1[[#This Row],[Number of products sold]]/$AJ$3)</f>
        <v>2.5380160090240568E-3</v>
      </c>
      <c r="AC63" s="33">
        <f>Table1[[#This Row],[Production volumes]]/$AJ$4</f>
        <v>8.4530853761623E-3</v>
      </c>
      <c r="AD63" s="25">
        <f>Table1[[#This Row],[Revenue generated]]/Table1[[#This Row],[Number of products sold]]</f>
        <v>58.851191033301284</v>
      </c>
      <c r="AE63" s="33">
        <f>Table1[[#This Row],[Stock levels]]/Table1[[#This Row],[Number of products sold]]</f>
        <v>0.27350427350427353</v>
      </c>
      <c r="AF63" s="33">
        <f>Table1[[#This Row],[Shipping costs]]/Table1[[#This Row],[Number of products sold]]</f>
        <v>7.7182396773691792E-2</v>
      </c>
      <c r="AG63" s="2" t="str">
        <f xml:space="preserve"> IF(Table1[[#This Row],[Defect rates]] &lt;= 1, "Low", IF(Table1[[#This Row],[Defect rates]] &lt;= 3, "Medium", "High"))</f>
        <v>High</v>
      </c>
    </row>
    <row r="64" spans="1:33" x14ac:dyDescent="0.25">
      <c r="A64" s="2" t="s">
        <v>57</v>
      </c>
      <c r="B64" s="2" t="s">
        <v>116</v>
      </c>
      <c r="C64" s="26">
        <v>72.796353955587307</v>
      </c>
      <c r="D64" s="3">
        <v>89</v>
      </c>
      <c r="E64" s="3">
        <v>270</v>
      </c>
      <c r="F64" s="24">
        <v>3899.7468337292198</v>
      </c>
      <c r="G64" s="2" t="s">
        <v>38</v>
      </c>
      <c r="H64" s="3">
        <v>86</v>
      </c>
      <c r="I64" s="3">
        <v>2</v>
      </c>
      <c r="J64" s="3">
        <v>40</v>
      </c>
      <c r="K64">
        <v>7</v>
      </c>
      <c r="L64" s="2" t="s">
        <v>43</v>
      </c>
      <c r="M64" s="27">
        <v>7.2917013887767697</v>
      </c>
      <c r="N64" s="2" t="s">
        <v>61</v>
      </c>
      <c r="O64" s="2" t="s">
        <v>29</v>
      </c>
      <c r="P64">
        <v>13</v>
      </c>
      <c r="Q64">
        <v>751</v>
      </c>
      <c r="R64">
        <v>14</v>
      </c>
      <c r="S64" s="26">
        <v>21.048642725168602</v>
      </c>
      <c r="T64" s="2" t="s">
        <v>64</v>
      </c>
      <c r="U64" s="26">
        <v>1.87400140404437</v>
      </c>
      <c r="V64" s="2" t="s">
        <v>56</v>
      </c>
      <c r="W64" s="2" t="s">
        <v>41</v>
      </c>
      <c r="X64" s="25">
        <v>320.84651575911101</v>
      </c>
      <c r="Y64" s="25">
        <f>SUM(Table1[[#This Row],[Shipping costs]]+Table1[[#This Row],[Manufacturing costs]]+Table1[[#This Row],[Costs]])</f>
        <v>349.18685987305639</v>
      </c>
      <c r="Z64" s="26">
        <f>(Table1[[#This Row],[Revenue generated]]-Table1[[#This Row],[Total Cost]])/100</f>
        <v>35.505599738561635</v>
      </c>
      <c r="AA64" s="24">
        <f>Table1[[#This Row],[Revenue generated]]-Table1[[#This Row],[Total Cost]]</f>
        <v>3550.5599738561632</v>
      </c>
      <c r="AB64" s="35">
        <f>(Table1[[#This Row],[Number of products sold]]/$AJ$3)</f>
        <v>5.8569600208247469E-3</v>
      </c>
      <c r="AC64" s="33">
        <f>Table1[[#This Row],[Production volumes]]/$AJ$4</f>
        <v>1.3225556494787264E-2</v>
      </c>
      <c r="AD64" s="25">
        <f>Table1[[#This Row],[Revenue generated]]/Table1[[#This Row],[Number of products sold]]</f>
        <v>14.443506791589703</v>
      </c>
      <c r="AE64" s="33">
        <f>Table1[[#This Row],[Stock levels]]/Table1[[#This Row],[Number of products sold]]</f>
        <v>0.31851851851851853</v>
      </c>
      <c r="AF64" s="33">
        <f>Table1[[#This Row],[Shipping costs]]/Table1[[#This Row],[Number of products sold]]</f>
        <v>2.7006301439913963E-2</v>
      </c>
      <c r="AG64" s="2" t="str">
        <f xml:space="preserve"> IF(Table1[[#This Row],[Defect rates]] &lt;= 1, "Low", IF(Table1[[#This Row],[Defect rates]] &lt;= 3, "Medium", "High"))</f>
        <v>Medium</v>
      </c>
    </row>
    <row r="65" spans="1:33" x14ac:dyDescent="0.25">
      <c r="A65" s="2" t="s">
        <v>33</v>
      </c>
      <c r="B65" s="2" t="s">
        <v>117</v>
      </c>
      <c r="C65" s="26">
        <v>13.0173767852878</v>
      </c>
      <c r="D65" s="3">
        <v>55</v>
      </c>
      <c r="E65" s="3">
        <v>246</v>
      </c>
      <c r="F65" s="24">
        <v>4256.9491408502199</v>
      </c>
      <c r="G65" s="2" t="s">
        <v>26</v>
      </c>
      <c r="H65" s="3">
        <v>54</v>
      </c>
      <c r="I65" s="3">
        <v>19</v>
      </c>
      <c r="J65" s="3">
        <v>10</v>
      </c>
      <c r="K65">
        <v>4</v>
      </c>
      <c r="L65" s="2" t="s">
        <v>36</v>
      </c>
      <c r="M65" s="27">
        <v>2.45793352798733</v>
      </c>
      <c r="N65" s="2" t="s">
        <v>28</v>
      </c>
      <c r="O65" s="2" t="s">
        <v>53</v>
      </c>
      <c r="P65">
        <v>18</v>
      </c>
      <c r="Q65">
        <v>736</v>
      </c>
      <c r="R65">
        <v>10</v>
      </c>
      <c r="S65" s="26">
        <v>20.075003975630398</v>
      </c>
      <c r="T65" s="2" t="s">
        <v>30</v>
      </c>
      <c r="U65" s="26">
        <v>3.6328432903821302</v>
      </c>
      <c r="V65" s="2" t="s">
        <v>56</v>
      </c>
      <c r="W65" s="2" t="s">
        <v>48</v>
      </c>
      <c r="X65" s="25">
        <v>687.28617786641701</v>
      </c>
      <c r="Y65" s="25">
        <f>SUM(Table1[[#This Row],[Shipping costs]]+Table1[[#This Row],[Manufacturing costs]]+Table1[[#This Row],[Costs]])</f>
        <v>709.81911537003475</v>
      </c>
      <c r="Z65" s="26">
        <f>(Table1[[#This Row],[Revenue generated]]-Table1[[#This Row],[Total Cost]])/100</f>
        <v>35.471300254801854</v>
      </c>
      <c r="AA65" s="24">
        <f>Table1[[#This Row],[Revenue generated]]-Table1[[#This Row],[Total Cost]]</f>
        <v>3547.1300254801854</v>
      </c>
      <c r="AB65" s="35">
        <f>(Table1[[#This Row],[Number of products sold]]/$AJ$3)</f>
        <v>5.3363413523069914E-3</v>
      </c>
      <c r="AC65" s="33">
        <f>Table1[[#This Row],[Production volumes]]/$AJ$4</f>
        <v>1.2961397576782193E-2</v>
      </c>
      <c r="AD65" s="25">
        <f>Table1[[#This Row],[Revenue generated]]/Table1[[#This Row],[Number of products sold]]</f>
        <v>17.304671304269188</v>
      </c>
      <c r="AE65" s="33">
        <f>Table1[[#This Row],[Stock levels]]/Table1[[#This Row],[Number of products sold]]</f>
        <v>0.21951219512195122</v>
      </c>
      <c r="AF65" s="33">
        <f>Table1[[#This Row],[Shipping costs]]/Table1[[#This Row],[Number of products sold]]</f>
        <v>9.9915997072655693E-3</v>
      </c>
      <c r="AG65" s="2" t="str">
        <f xml:space="preserve"> IF(Table1[[#This Row],[Defect rates]] &lt;= 1, "Low", IF(Table1[[#This Row],[Defect rates]] &lt;= 3, "Medium", "High"))</f>
        <v>High</v>
      </c>
    </row>
    <row r="66" spans="1:33" x14ac:dyDescent="0.25">
      <c r="A66" s="2" t="s">
        <v>33</v>
      </c>
      <c r="B66" s="2" t="s">
        <v>118</v>
      </c>
      <c r="C66" s="26">
        <v>89.634095608135297</v>
      </c>
      <c r="D66" s="3">
        <v>11</v>
      </c>
      <c r="E66" s="3">
        <v>134</v>
      </c>
      <c r="F66" s="24">
        <v>8458.7308783671706</v>
      </c>
      <c r="G66" s="2" t="s">
        <v>35</v>
      </c>
      <c r="H66" s="3">
        <v>73</v>
      </c>
      <c r="I66" s="3">
        <v>27</v>
      </c>
      <c r="J66" s="3">
        <v>75</v>
      </c>
      <c r="K66">
        <v>6</v>
      </c>
      <c r="L66" s="2" t="s">
        <v>43</v>
      </c>
      <c r="M66" s="27">
        <v>4.5853534681946497</v>
      </c>
      <c r="N66" s="2" t="s">
        <v>39</v>
      </c>
      <c r="O66" s="2" t="s">
        <v>50</v>
      </c>
      <c r="P66">
        <v>17</v>
      </c>
      <c r="Q66">
        <v>328</v>
      </c>
      <c r="R66">
        <v>6</v>
      </c>
      <c r="S66" s="26">
        <v>8.6930424258772803</v>
      </c>
      <c r="T66" s="2" t="s">
        <v>46</v>
      </c>
      <c r="U66" s="26">
        <v>0.15948631471751401</v>
      </c>
      <c r="V66" s="2" t="s">
        <v>40</v>
      </c>
      <c r="W66" s="2" t="s">
        <v>41</v>
      </c>
      <c r="X66" s="25">
        <v>771.225084681157</v>
      </c>
      <c r="Y66" s="25">
        <f>SUM(Table1[[#This Row],[Shipping costs]]+Table1[[#This Row],[Manufacturing costs]]+Table1[[#This Row],[Costs]])</f>
        <v>784.50348057522888</v>
      </c>
      <c r="Z66" s="26">
        <f>(Table1[[#This Row],[Revenue generated]]-Table1[[#This Row],[Total Cost]])/100</f>
        <v>76.74227397791941</v>
      </c>
      <c r="AA66" s="24">
        <f>Table1[[#This Row],[Revenue generated]]-Table1[[#This Row],[Total Cost]]</f>
        <v>7674.2273977919413</v>
      </c>
      <c r="AB66" s="35">
        <f>(Table1[[#This Row],[Number of products sold]]/$AJ$3)</f>
        <v>2.9067875658908005E-3</v>
      </c>
      <c r="AC66" s="33">
        <f>Table1[[#This Row],[Production volumes]]/$AJ$4</f>
        <v>5.7762750070442376E-3</v>
      </c>
      <c r="AD66" s="25">
        <f>Table1[[#This Row],[Revenue generated]]/Table1[[#This Row],[Number of products sold]]</f>
        <v>63.124857301247545</v>
      </c>
      <c r="AE66" s="33">
        <f>Table1[[#This Row],[Stock levels]]/Table1[[#This Row],[Number of products sold]]</f>
        <v>0.54477611940298509</v>
      </c>
      <c r="AF66" s="33">
        <f>Table1[[#This Row],[Shipping costs]]/Table1[[#This Row],[Number of products sold]]</f>
        <v>3.4219055732795892E-2</v>
      </c>
      <c r="AG66" s="2" t="str">
        <f xml:space="preserve"> IF(Table1[[#This Row],[Defect rates]] &lt;= 1, "Low", IF(Table1[[#This Row],[Defect rates]] &lt;= 3, "Medium", "High"))</f>
        <v>Low</v>
      </c>
    </row>
    <row r="67" spans="1:33" x14ac:dyDescent="0.25">
      <c r="A67" s="2" t="s">
        <v>33</v>
      </c>
      <c r="B67" s="2" t="s">
        <v>119</v>
      </c>
      <c r="C67" s="26">
        <v>33.697717206643098</v>
      </c>
      <c r="D67" s="3">
        <v>72</v>
      </c>
      <c r="E67" s="3">
        <v>457</v>
      </c>
      <c r="F67" s="24">
        <v>8354.5796864819895</v>
      </c>
      <c r="G67" s="2" t="s">
        <v>55</v>
      </c>
      <c r="H67" s="3">
        <v>57</v>
      </c>
      <c r="I67" s="3">
        <v>24</v>
      </c>
      <c r="J67" s="3">
        <v>54</v>
      </c>
      <c r="K67">
        <v>8</v>
      </c>
      <c r="L67" s="2" t="s">
        <v>43</v>
      </c>
      <c r="M67" s="27">
        <v>6.5805413478845898</v>
      </c>
      <c r="N67" s="2" t="s">
        <v>44</v>
      </c>
      <c r="O67" s="2" t="s">
        <v>45</v>
      </c>
      <c r="P67">
        <v>16</v>
      </c>
      <c r="Q67">
        <v>358</v>
      </c>
      <c r="R67">
        <v>21</v>
      </c>
      <c r="S67" s="26">
        <v>1.59722274305067</v>
      </c>
      <c r="T67" s="2" t="s">
        <v>46</v>
      </c>
      <c r="U67" s="26">
        <v>4.9110959548423301</v>
      </c>
      <c r="V67" s="2" t="s">
        <v>47</v>
      </c>
      <c r="W67" s="2" t="s">
        <v>41</v>
      </c>
      <c r="X67" s="25">
        <v>555.85910367174301</v>
      </c>
      <c r="Y67" s="25">
        <f>SUM(Table1[[#This Row],[Shipping costs]]+Table1[[#This Row],[Manufacturing costs]]+Table1[[#This Row],[Costs]])</f>
        <v>564.0368677626783</v>
      </c>
      <c r="Z67" s="26">
        <f>(Table1[[#This Row],[Revenue generated]]-Table1[[#This Row],[Total Cost]])/100</f>
        <v>77.90542818719311</v>
      </c>
      <c r="AA67" s="24">
        <f>Table1[[#This Row],[Revenue generated]]-Table1[[#This Row],[Total Cost]]</f>
        <v>7790.5428187193111</v>
      </c>
      <c r="AB67" s="35">
        <f>(Table1[[#This Row],[Number of products sold]]/$AJ$3)</f>
        <v>9.9134471463589238E-3</v>
      </c>
      <c r="AC67" s="33">
        <f>Table1[[#This Row],[Production volumes]]/$AJ$4</f>
        <v>6.3045928430543819E-3</v>
      </c>
      <c r="AD67" s="25">
        <f>Table1[[#This Row],[Revenue generated]]/Table1[[#This Row],[Number of products sold]]</f>
        <v>18.281355987925579</v>
      </c>
      <c r="AE67" s="33">
        <f>Table1[[#This Row],[Stock levels]]/Table1[[#This Row],[Number of products sold]]</f>
        <v>0.12472647702407003</v>
      </c>
      <c r="AF67" s="33">
        <f>Table1[[#This Row],[Shipping costs]]/Table1[[#This Row],[Number of products sold]]</f>
        <v>1.43994340216293E-2</v>
      </c>
      <c r="AG67" s="2" t="str">
        <f xml:space="preserve"> IF(Table1[[#This Row],[Defect rates]] &lt;= 1, "Low", IF(Table1[[#This Row],[Defect rates]] &lt;= 3, "Medium", "High"))</f>
        <v>High</v>
      </c>
    </row>
    <row r="68" spans="1:33" x14ac:dyDescent="0.25">
      <c r="A68" s="2" t="s">
        <v>33</v>
      </c>
      <c r="B68" s="2" t="s">
        <v>120</v>
      </c>
      <c r="C68" s="26">
        <v>26.034869773962001</v>
      </c>
      <c r="D68" s="3">
        <v>52</v>
      </c>
      <c r="E68" s="3">
        <v>704</v>
      </c>
      <c r="F68" s="24">
        <v>8367.7216180201503</v>
      </c>
      <c r="G68" s="2" t="s">
        <v>35</v>
      </c>
      <c r="H68" s="3">
        <v>13</v>
      </c>
      <c r="I68" s="3">
        <v>17</v>
      </c>
      <c r="J68" s="3">
        <v>19</v>
      </c>
      <c r="K68">
        <v>8</v>
      </c>
      <c r="L68" s="2" t="s">
        <v>36</v>
      </c>
      <c r="M68" s="27">
        <v>2.2161427287713602</v>
      </c>
      <c r="N68" s="2" t="s">
        <v>44</v>
      </c>
      <c r="O68" s="2" t="s">
        <v>45</v>
      </c>
      <c r="P68">
        <v>24</v>
      </c>
      <c r="Q68">
        <v>867</v>
      </c>
      <c r="R68">
        <v>28</v>
      </c>
      <c r="S68" s="26">
        <v>42.084436738309897</v>
      </c>
      <c r="T68" s="2" t="s">
        <v>46</v>
      </c>
      <c r="U68" s="26">
        <v>3.44806328834026</v>
      </c>
      <c r="V68" s="2" t="s">
        <v>31</v>
      </c>
      <c r="W68" s="2" t="s">
        <v>48</v>
      </c>
      <c r="X68" s="25">
        <v>393.84334857842703</v>
      </c>
      <c r="Y68" s="25">
        <f>SUM(Table1[[#This Row],[Shipping costs]]+Table1[[#This Row],[Manufacturing costs]]+Table1[[#This Row],[Costs]])</f>
        <v>438.14392804550829</v>
      </c>
      <c r="Z68" s="26">
        <f>(Table1[[#This Row],[Revenue generated]]-Table1[[#This Row],[Total Cost]])/100</f>
        <v>79.295776899746429</v>
      </c>
      <c r="AA68" s="24">
        <f>Table1[[#This Row],[Revenue generated]]-Table1[[#This Row],[Total Cost]]</f>
        <v>7929.5776899746425</v>
      </c>
      <c r="AB68" s="35">
        <f>(Table1[[#This Row],[Number of products sold]]/$AJ$3)</f>
        <v>1.5271480943187489E-2</v>
      </c>
      <c r="AC68" s="33">
        <f>Table1[[#This Row],[Production volumes]]/$AJ$4</f>
        <v>1.5268385460693153E-2</v>
      </c>
      <c r="AD68" s="25">
        <f>Table1[[#This Row],[Revenue generated]]/Table1[[#This Row],[Number of products sold]]</f>
        <v>11.885968207414987</v>
      </c>
      <c r="AE68" s="33">
        <f>Table1[[#This Row],[Stock levels]]/Table1[[#This Row],[Number of products sold]]</f>
        <v>1.8465909090909092E-2</v>
      </c>
      <c r="AF68" s="33">
        <f>Table1[[#This Row],[Shipping costs]]/Table1[[#This Row],[Number of products sold]]</f>
        <v>3.1479300124593185E-3</v>
      </c>
      <c r="AG68" s="2" t="str">
        <f xml:space="preserve"> IF(Table1[[#This Row],[Defect rates]] &lt;= 1, "Low", IF(Table1[[#This Row],[Defect rates]] &lt;= 3, "Medium", "High"))</f>
        <v>High</v>
      </c>
    </row>
    <row r="69" spans="1:33" x14ac:dyDescent="0.25">
      <c r="A69" s="2" t="s">
        <v>33</v>
      </c>
      <c r="B69" s="2" t="s">
        <v>121</v>
      </c>
      <c r="C69" s="26">
        <v>87.755432354001002</v>
      </c>
      <c r="D69" s="3">
        <v>16</v>
      </c>
      <c r="E69" s="3">
        <v>513</v>
      </c>
      <c r="F69" s="24">
        <v>9473.7980325083299</v>
      </c>
      <c r="G69" s="2" t="s">
        <v>38</v>
      </c>
      <c r="H69" s="3">
        <v>12</v>
      </c>
      <c r="I69" s="3">
        <v>9</v>
      </c>
      <c r="J69" s="3">
        <v>71</v>
      </c>
      <c r="K69">
        <v>9</v>
      </c>
      <c r="L69" s="2" t="s">
        <v>43</v>
      </c>
      <c r="M69" s="27">
        <v>9.1478115447106294</v>
      </c>
      <c r="N69" s="2" t="s">
        <v>39</v>
      </c>
      <c r="O69" s="2" t="s">
        <v>29</v>
      </c>
      <c r="P69">
        <v>10</v>
      </c>
      <c r="Q69">
        <v>198</v>
      </c>
      <c r="R69">
        <v>11</v>
      </c>
      <c r="S69" s="26">
        <v>7.0578761469782298</v>
      </c>
      <c r="T69" s="2" t="s">
        <v>64</v>
      </c>
      <c r="U69" s="26">
        <v>0.131955444311814</v>
      </c>
      <c r="V69" s="2" t="s">
        <v>56</v>
      </c>
      <c r="W69" s="2" t="s">
        <v>41</v>
      </c>
      <c r="X69" s="25">
        <v>169.27180138478599</v>
      </c>
      <c r="Y69" s="25">
        <f>SUM(Table1[[#This Row],[Shipping costs]]+Table1[[#This Row],[Manufacturing costs]]+Table1[[#This Row],[Costs]])</f>
        <v>185.47748907647485</v>
      </c>
      <c r="Z69" s="26">
        <f>(Table1[[#This Row],[Revenue generated]]-Table1[[#This Row],[Total Cost]])/100</f>
        <v>92.883205434318555</v>
      </c>
      <c r="AA69" s="24">
        <f>Table1[[#This Row],[Revenue generated]]-Table1[[#This Row],[Total Cost]]</f>
        <v>9288.3205434318552</v>
      </c>
      <c r="AB69" s="35">
        <f>(Table1[[#This Row],[Number of products sold]]/$AJ$3)</f>
        <v>1.1128224039567019E-2</v>
      </c>
      <c r="AC69" s="33">
        <f>Table1[[#This Row],[Production volumes]]/$AJ$4</f>
        <v>3.4868977176669485E-3</v>
      </c>
      <c r="AD69" s="25">
        <f>Table1[[#This Row],[Revenue generated]]/Table1[[#This Row],[Number of products sold]]</f>
        <v>18.467442558495769</v>
      </c>
      <c r="AE69" s="33">
        <f>Table1[[#This Row],[Stock levels]]/Table1[[#This Row],[Number of products sold]]</f>
        <v>2.3391812865497075E-2</v>
      </c>
      <c r="AF69" s="33">
        <f>Table1[[#This Row],[Shipping costs]]/Table1[[#This Row],[Number of products sold]]</f>
        <v>1.78319913152254E-2</v>
      </c>
      <c r="AG69" s="2" t="str">
        <f xml:space="preserve"> IF(Table1[[#This Row],[Defect rates]] &lt;= 1, "Low", IF(Table1[[#This Row],[Defect rates]] &lt;= 3, "Medium", "High"))</f>
        <v>Low</v>
      </c>
    </row>
    <row r="70" spans="1:33" x14ac:dyDescent="0.25">
      <c r="A70" s="2" t="s">
        <v>24</v>
      </c>
      <c r="B70" s="2" t="s">
        <v>122</v>
      </c>
      <c r="C70" s="26">
        <v>37.931812382790298</v>
      </c>
      <c r="D70" s="3">
        <v>29</v>
      </c>
      <c r="E70" s="3">
        <v>163</v>
      </c>
      <c r="F70" s="24">
        <v>3550.21843278099</v>
      </c>
      <c r="G70" s="2" t="s">
        <v>26</v>
      </c>
      <c r="H70" s="3">
        <v>0</v>
      </c>
      <c r="I70" s="3">
        <v>8</v>
      </c>
      <c r="J70" s="3">
        <v>58</v>
      </c>
      <c r="K70">
        <v>8</v>
      </c>
      <c r="L70" s="2" t="s">
        <v>27</v>
      </c>
      <c r="M70" s="27">
        <v>1.19425186488499</v>
      </c>
      <c r="N70" s="2" t="s">
        <v>61</v>
      </c>
      <c r="O70" s="2" t="s">
        <v>53</v>
      </c>
      <c r="P70">
        <v>2</v>
      </c>
      <c r="Q70">
        <v>375</v>
      </c>
      <c r="R70">
        <v>18</v>
      </c>
      <c r="S70" s="26">
        <v>97.113581563462205</v>
      </c>
      <c r="T70" s="2" t="s">
        <v>46</v>
      </c>
      <c r="U70" s="26">
        <v>1.9834678721741801</v>
      </c>
      <c r="V70" s="2" t="s">
        <v>47</v>
      </c>
      <c r="W70" s="2" t="s">
        <v>48</v>
      </c>
      <c r="X70" s="25">
        <v>299.70630311810299</v>
      </c>
      <c r="Y70" s="25">
        <f>SUM(Table1[[#This Row],[Shipping costs]]+Table1[[#This Row],[Manufacturing costs]]+Table1[[#This Row],[Costs]])</f>
        <v>398.01413654645017</v>
      </c>
      <c r="Z70" s="26">
        <f>(Table1[[#This Row],[Revenue generated]]-Table1[[#This Row],[Total Cost]])/100</f>
        <v>31.522042962345399</v>
      </c>
      <c r="AA70" s="24">
        <f>Table1[[#This Row],[Revenue generated]]-Table1[[#This Row],[Total Cost]]</f>
        <v>3152.2042962345399</v>
      </c>
      <c r="AB70" s="35">
        <f>(Table1[[#This Row],[Number of products sold]]/$AJ$3)</f>
        <v>3.535868457016421E-3</v>
      </c>
      <c r="AC70" s="33">
        <f>Table1[[#This Row],[Production volumes]]/$AJ$4</f>
        <v>6.6039729501267963E-3</v>
      </c>
      <c r="AD70" s="25">
        <f>Table1[[#This Row],[Revenue generated]]/Table1[[#This Row],[Number of products sold]]</f>
        <v>21.780481182705461</v>
      </c>
      <c r="AE70" s="33">
        <f>Table1[[#This Row],[Stock levels]]/Table1[[#This Row],[Number of products sold]]</f>
        <v>0</v>
      </c>
      <c r="AF70" s="33">
        <f>Table1[[#This Row],[Shipping costs]]/Table1[[#This Row],[Number of products sold]]</f>
        <v>7.3266985575766259E-3</v>
      </c>
      <c r="AG70" s="2" t="str">
        <f xml:space="preserve"> IF(Table1[[#This Row],[Defect rates]] &lt;= 1, "Low", IF(Table1[[#This Row],[Defect rates]] &lt;= 3, "Medium", "High"))</f>
        <v>Medium</v>
      </c>
    </row>
    <row r="71" spans="1:33" x14ac:dyDescent="0.25">
      <c r="A71" s="2" t="s">
        <v>33</v>
      </c>
      <c r="B71" s="2" t="s">
        <v>123</v>
      </c>
      <c r="C71" s="26">
        <v>54.865528517069698</v>
      </c>
      <c r="D71" s="3">
        <v>62</v>
      </c>
      <c r="E71" s="3">
        <v>511</v>
      </c>
      <c r="F71" s="24">
        <v>1752.3810874841199</v>
      </c>
      <c r="G71" s="2" t="s">
        <v>26</v>
      </c>
      <c r="H71" s="3">
        <v>95</v>
      </c>
      <c r="I71" s="3">
        <v>1</v>
      </c>
      <c r="J71" s="3">
        <v>27</v>
      </c>
      <c r="K71">
        <v>3</v>
      </c>
      <c r="L71" s="2" t="s">
        <v>27</v>
      </c>
      <c r="M71" s="27">
        <v>9.7052867901203399</v>
      </c>
      <c r="N71" s="2" t="s">
        <v>52</v>
      </c>
      <c r="O71" s="2" t="s">
        <v>45</v>
      </c>
      <c r="P71">
        <v>9</v>
      </c>
      <c r="Q71">
        <v>862</v>
      </c>
      <c r="R71">
        <v>7</v>
      </c>
      <c r="S71" s="26">
        <v>77.627765812748095</v>
      </c>
      <c r="T71" s="2" t="s">
        <v>30</v>
      </c>
      <c r="U71" s="26">
        <v>1.3623879886490999</v>
      </c>
      <c r="V71" s="2" t="s">
        <v>40</v>
      </c>
      <c r="W71" s="2" t="s">
        <v>48</v>
      </c>
      <c r="X71" s="25">
        <v>207.66320620857499</v>
      </c>
      <c r="Y71" s="25">
        <f>SUM(Table1[[#This Row],[Shipping costs]]+Table1[[#This Row],[Manufacturing costs]]+Table1[[#This Row],[Costs]])</f>
        <v>294.99625881144345</v>
      </c>
      <c r="Z71" s="26">
        <f>(Table1[[#This Row],[Revenue generated]]-Table1[[#This Row],[Total Cost]])/100</f>
        <v>14.573848286726765</v>
      </c>
      <c r="AA71" s="24">
        <f>Table1[[#This Row],[Revenue generated]]-Table1[[#This Row],[Total Cost]]</f>
        <v>1457.3848286726766</v>
      </c>
      <c r="AB71" s="35">
        <f>(Table1[[#This Row],[Number of products sold]]/$AJ$3)</f>
        <v>1.1084839150523872E-2</v>
      </c>
      <c r="AC71" s="33">
        <f>Table1[[#This Row],[Production volumes]]/$AJ$4</f>
        <v>1.5180332488024795E-2</v>
      </c>
      <c r="AD71" s="25">
        <f>Table1[[#This Row],[Revenue generated]]/Table1[[#This Row],[Number of products sold]]</f>
        <v>3.4293171966421134</v>
      </c>
      <c r="AE71" s="33">
        <f>Table1[[#This Row],[Stock levels]]/Table1[[#This Row],[Number of products sold]]</f>
        <v>0.18590998043052837</v>
      </c>
      <c r="AF71" s="33">
        <f>Table1[[#This Row],[Shipping costs]]/Table1[[#This Row],[Number of products sold]]</f>
        <v>1.8992733444462506E-2</v>
      </c>
      <c r="AG71" s="2" t="str">
        <f xml:space="preserve"> IF(Table1[[#This Row],[Defect rates]] &lt;= 1, "Low", IF(Table1[[#This Row],[Defect rates]] &lt;= 3, "Medium", "High"))</f>
        <v>Medium</v>
      </c>
    </row>
    <row r="72" spans="1:33" x14ac:dyDescent="0.25">
      <c r="A72" s="2" t="s">
        <v>24</v>
      </c>
      <c r="B72" s="2" t="s">
        <v>124</v>
      </c>
      <c r="C72" s="26">
        <v>47.914541824058702</v>
      </c>
      <c r="D72" s="3">
        <v>90</v>
      </c>
      <c r="E72" s="3">
        <v>32</v>
      </c>
      <c r="F72" s="24">
        <v>7014.8879872033804</v>
      </c>
      <c r="G72" s="2" t="s">
        <v>35</v>
      </c>
      <c r="H72" s="3">
        <v>10</v>
      </c>
      <c r="I72" s="3">
        <v>12</v>
      </c>
      <c r="J72" s="3">
        <v>22</v>
      </c>
      <c r="K72">
        <v>4</v>
      </c>
      <c r="L72" s="2" t="s">
        <v>27</v>
      </c>
      <c r="M72" s="27">
        <v>6.3157177546007199</v>
      </c>
      <c r="N72" s="2" t="s">
        <v>39</v>
      </c>
      <c r="O72" s="2" t="s">
        <v>53</v>
      </c>
      <c r="P72">
        <v>22</v>
      </c>
      <c r="Q72">
        <v>775</v>
      </c>
      <c r="R72">
        <v>16</v>
      </c>
      <c r="S72" s="26">
        <v>11.440781823761199</v>
      </c>
      <c r="T72" s="2" t="s">
        <v>64</v>
      </c>
      <c r="U72" s="26">
        <v>1.8305755986122301</v>
      </c>
      <c r="V72" s="2" t="s">
        <v>31</v>
      </c>
      <c r="W72" s="2" t="s">
        <v>41</v>
      </c>
      <c r="X72" s="25">
        <v>183.27289874871099</v>
      </c>
      <c r="Y72" s="25">
        <f>SUM(Table1[[#This Row],[Shipping costs]]+Table1[[#This Row],[Manufacturing costs]]+Table1[[#This Row],[Costs]])</f>
        <v>201.0293983270729</v>
      </c>
      <c r="Z72" s="26">
        <f>(Table1[[#This Row],[Revenue generated]]-Table1[[#This Row],[Total Cost]])/100</f>
        <v>68.138585888763075</v>
      </c>
      <c r="AA72" s="24">
        <f>Table1[[#This Row],[Revenue generated]]-Table1[[#This Row],[Total Cost]]</f>
        <v>6813.8585888763073</v>
      </c>
      <c r="AB72" s="35">
        <f>(Table1[[#This Row],[Number of products sold]]/$AJ$3)</f>
        <v>6.9415822469034039E-4</v>
      </c>
      <c r="AC72" s="33">
        <f>Table1[[#This Row],[Production volumes]]/$AJ$4</f>
        <v>1.3648210763595379E-2</v>
      </c>
      <c r="AD72" s="25">
        <f>Table1[[#This Row],[Revenue generated]]/Table1[[#This Row],[Number of products sold]]</f>
        <v>219.21524960010564</v>
      </c>
      <c r="AE72" s="33">
        <f>Table1[[#This Row],[Stock levels]]/Table1[[#This Row],[Number of products sold]]</f>
        <v>0.3125</v>
      </c>
      <c r="AF72" s="33">
        <f>Table1[[#This Row],[Shipping costs]]/Table1[[#This Row],[Number of products sold]]</f>
        <v>0.1973661798312725</v>
      </c>
      <c r="AG72" s="2" t="str">
        <f xml:space="preserve"> IF(Table1[[#This Row],[Defect rates]] &lt;= 1, "Low", IF(Table1[[#This Row],[Defect rates]] &lt;= 3, "Medium", "High"))</f>
        <v>Medium</v>
      </c>
    </row>
    <row r="73" spans="1:33" x14ac:dyDescent="0.25">
      <c r="A73" s="2" t="s">
        <v>57</v>
      </c>
      <c r="B73" s="2" t="s">
        <v>125</v>
      </c>
      <c r="C73" s="26">
        <v>6.3815331627479601</v>
      </c>
      <c r="D73" s="3">
        <v>14</v>
      </c>
      <c r="E73" s="3">
        <v>637</v>
      </c>
      <c r="F73" s="24">
        <v>8180.3370854254399</v>
      </c>
      <c r="G73" s="2" t="s">
        <v>35</v>
      </c>
      <c r="H73" s="3">
        <v>76</v>
      </c>
      <c r="I73" s="3">
        <v>2</v>
      </c>
      <c r="J73" s="3">
        <v>26</v>
      </c>
      <c r="K73">
        <v>6</v>
      </c>
      <c r="L73" s="2" t="s">
        <v>36</v>
      </c>
      <c r="M73" s="27">
        <v>9.2281903170525101</v>
      </c>
      <c r="N73" s="2" t="s">
        <v>61</v>
      </c>
      <c r="O73" s="2" t="s">
        <v>53</v>
      </c>
      <c r="P73">
        <v>2</v>
      </c>
      <c r="Q73">
        <v>258</v>
      </c>
      <c r="R73">
        <v>10</v>
      </c>
      <c r="S73" s="26">
        <v>30.661677477859499</v>
      </c>
      <c r="T73" s="2" t="s">
        <v>30</v>
      </c>
      <c r="U73" s="26">
        <v>2.07875060787496</v>
      </c>
      <c r="V73" s="2" t="s">
        <v>31</v>
      </c>
      <c r="W73" s="2" t="s">
        <v>48</v>
      </c>
      <c r="X73" s="25">
        <v>405.167067888855</v>
      </c>
      <c r="Y73" s="25">
        <f>SUM(Table1[[#This Row],[Shipping costs]]+Table1[[#This Row],[Manufacturing costs]]+Table1[[#This Row],[Costs]])</f>
        <v>445.05693568376699</v>
      </c>
      <c r="Z73" s="26">
        <f>(Table1[[#This Row],[Revenue generated]]-Table1[[#This Row],[Total Cost]])/100</f>
        <v>77.352801497416735</v>
      </c>
      <c r="AA73" s="24">
        <f>Table1[[#This Row],[Revenue generated]]-Table1[[#This Row],[Total Cost]]</f>
        <v>7735.2801497416731</v>
      </c>
      <c r="AB73" s="35">
        <f>(Table1[[#This Row],[Number of products sold]]/$AJ$3)</f>
        <v>1.3818087160242088E-2</v>
      </c>
      <c r="AC73" s="33">
        <f>Table1[[#This Row],[Production volumes]]/$AJ$4</f>
        <v>4.5435333896872362E-3</v>
      </c>
      <c r="AD73" s="25">
        <f>Table1[[#This Row],[Revenue generated]]/Table1[[#This Row],[Number of products sold]]</f>
        <v>12.841973446507755</v>
      </c>
      <c r="AE73" s="33">
        <f>Table1[[#This Row],[Stock levels]]/Table1[[#This Row],[Number of products sold]]</f>
        <v>0.11930926216640503</v>
      </c>
      <c r="AF73" s="33">
        <f>Table1[[#This Row],[Shipping costs]]/Table1[[#This Row],[Number of products sold]]</f>
        <v>1.4486954971824976E-2</v>
      </c>
      <c r="AG73" s="2" t="str">
        <f xml:space="preserve"> IF(Table1[[#This Row],[Defect rates]] &lt;= 1, "Low", IF(Table1[[#This Row],[Defect rates]] &lt;= 3, "Medium", "High"))</f>
        <v>Medium</v>
      </c>
    </row>
    <row r="74" spans="1:33" x14ac:dyDescent="0.25">
      <c r="A74" s="2" t="s">
        <v>57</v>
      </c>
      <c r="B74" s="2" t="s">
        <v>126</v>
      </c>
      <c r="C74" s="26">
        <v>90.204427520528</v>
      </c>
      <c r="D74" s="3">
        <v>88</v>
      </c>
      <c r="E74" s="3">
        <v>478</v>
      </c>
      <c r="F74" s="24">
        <v>2633.1219813122498</v>
      </c>
      <c r="G74" s="2" t="s">
        <v>26</v>
      </c>
      <c r="H74" s="3">
        <v>57</v>
      </c>
      <c r="I74" s="3">
        <v>29</v>
      </c>
      <c r="J74" s="3">
        <v>77</v>
      </c>
      <c r="K74">
        <v>9</v>
      </c>
      <c r="L74" s="2" t="s">
        <v>36</v>
      </c>
      <c r="M74" s="27">
        <v>6.5996141596895397</v>
      </c>
      <c r="N74" s="2" t="s">
        <v>39</v>
      </c>
      <c r="O74" s="2" t="s">
        <v>53</v>
      </c>
      <c r="P74">
        <v>21</v>
      </c>
      <c r="Q74">
        <v>152</v>
      </c>
      <c r="R74">
        <v>11</v>
      </c>
      <c r="S74" s="26">
        <v>55.760492895244198</v>
      </c>
      <c r="T74" s="2" t="s">
        <v>30</v>
      </c>
      <c r="U74" s="26">
        <v>3.2133296074383</v>
      </c>
      <c r="V74" s="2" t="s">
        <v>47</v>
      </c>
      <c r="W74" s="2" t="s">
        <v>32</v>
      </c>
      <c r="X74" s="25">
        <v>677.94456984618296</v>
      </c>
      <c r="Y74" s="25">
        <f>SUM(Table1[[#This Row],[Shipping costs]]+Table1[[#This Row],[Manufacturing costs]]+Table1[[#This Row],[Costs]])</f>
        <v>740.30467690111664</v>
      </c>
      <c r="Z74" s="26">
        <f>(Table1[[#This Row],[Revenue generated]]-Table1[[#This Row],[Total Cost]])/100</f>
        <v>18.928173044111333</v>
      </c>
      <c r="AA74" s="24">
        <f>Table1[[#This Row],[Revenue generated]]-Table1[[#This Row],[Total Cost]]</f>
        <v>1892.8173044111331</v>
      </c>
      <c r="AB74" s="35">
        <f>(Table1[[#This Row],[Number of products sold]]/$AJ$3)</f>
        <v>1.036898848131196E-2</v>
      </c>
      <c r="AC74" s="33">
        <f>Table1[[#This Row],[Production volumes]]/$AJ$4</f>
        <v>2.6768103691180616E-3</v>
      </c>
      <c r="AD74" s="25">
        <f>Table1[[#This Row],[Revenue generated]]/Table1[[#This Row],[Number of products sold]]</f>
        <v>5.5086233918666316</v>
      </c>
      <c r="AE74" s="33">
        <f>Table1[[#This Row],[Stock levels]]/Table1[[#This Row],[Number of products sold]]</f>
        <v>0.1192468619246862</v>
      </c>
      <c r="AF74" s="33">
        <f>Table1[[#This Row],[Shipping costs]]/Table1[[#This Row],[Number of products sold]]</f>
        <v>1.3806724183450921E-2</v>
      </c>
      <c r="AG74" s="2" t="str">
        <f xml:space="preserve"> IF(Table1[[#This Row],[Defect rates]] &lt;= 1, "Low", IF(Table1[[#This Row],[Defect rates]] &lt;= 3, "Medium", "High"))</f>
        <v>High</v>
      </c>
    </row>
    <row r="75" spans="1:33" x14ac:dyDescent="0.25">
      <c r="A75" s="2" t="s">
        <v>57</v>
      </c>
      <c r="B75" s="2" t="s">
        <v>127</v>
      </c>
      <c r="C75" s="26">
        <v>83.851017681304597</v>
      </c>
      <c r="D75" s="3">
        <v>41</v>
      </c>
      <c r="E75" s="3">
        <v>375</v>
      </c>
      <c r="F75" s="24">
        <v>7910.8869161406801</v>
      </c>
      <c r="G75" s="2" t="s">
        <v>55</v>
      </c>
      <c r="H75" s="3">
        <v>17</v>
      </c>
      <c r="I75" s="3">
        <v>25</v>
      </c>
      <c r="J75" s="3">
        <v>66</v>
      </c>
      <c r="K75">
        <v>5</v>
      </c>
      <c r="L75" s="2" t="s">
        <v>27</v>
      </c>
      <c r="M75" s="27">
        <v>1.5129368369160701</v>
      </c>
      <c r="N75" s="2" t="s">
        <v>52</v>
      </c>
      <c r="O75" s="2" t="s">
        <v>62</v>
      </c>
      <c r="P75">
        <v>13</v>
      </c>
      <c r="Q75">
        <v>444</v>
      </c>
      <c r="R75">
        <v>4</v>
      </c>
      <c r="S75" s="26">
        <v>46.870238797617098</v>
      </c>
      <c r="T75" s="2" t="s">
        <v>46</v>
      </c>
      <c r="U75" s="26">
        <v>4.6205460645137002</v>
      </c>
      <c r="V75" s="2" t="s">
        <v>31</v>
      </c>
      <c r="W75" s="2" t="s">
        <v>48</v>
      </c>
      <c r="X75" s="25">
        <v>866.472800129657</v>
      </c>
      <c r="Y75" s="25">
        <f>SUM(Table1[[#This Row],[Shipping costs]]+Table1[[#This Row],[Manufacturing costs]]+Table1[[#This Row],[Costs]])</f>
        <v>914.85597576419013</v>
      </c>
      <c r="Z75" s="26">
        <f>(Table1[[#This Row],[Revenue generated]]-Table1[[#This Row],[Total Cost]])/100</f>
        <v>69.960309403764896</v>
      </c>
      <c r="AA75" s="24">
        <f>Table1[[#This Row],[Revenue generated]]-Table1[[#This Row],[Total Cost]]</f>
        <v>6996.0309403764895</v>
      </c>
      <c r="AB75" s="35">
        <f>(Table1[[#This Row],[Number of products sold]]/$AJ$3)</f>
        <v>8.1346666955899264E-3</v>
      </c>
      <c r="AC75" s="33">
        <f>Table1[[#This Row],[Production volumes]]/$AJ$4</f>
        <v>7.8191039729501276E-3</v>
      </c>
      <c r="AD75" s="25">
        <f>Table1[[#This Row],[Revenue generated]]/Table1[[#This Row],[Number of products sold]]</f>
        <v>21.095698443041815</v>
      </c>
      <c r="AE75" s="33">
        <f>Table1[[#This Row],[Stock levels]]/Table1[[#This Row],[Number of products sold]]</f>
        <v>4.5333333333333337E-2</v>
      </c>
      <c r="AF75" s="33">
        <f>Table1[[#This Row],[Shipping costs]]/Table1[[#This Row],[Number of products sold]]</f>
        <v>4.0344982317761869E-3</v>
      </c>
      <c r="AG75" s="2" t="str">
        <f xml:space="preserve"> IF(Table1[[#This Row],[Defect rates]] &lt;= 1, "Low", IF(Table1[[#This Row],[Defect rates]] &lt;= 3, "Medium", "High"))</f>
        <v>High</v>
      </c>
    </row>
    <row r="76" spans="1:33" x14ac:dyDescent="0.25">
      <c r="A76" s="2" t="s">
        <v>24</v>
      </c>
      <c r="B76" s="2" t="s">
        <v>128</v>
      </c>
      <c r="C76" s="26">
        <v>3.1700114135661499</v>
      </c>
      <c r="D76" s="3">
        <v>64</v>
      </c>
      <c r="E76" s="3">
        <v>904</v>
      </c>
      <c r="F76" s="24">
        <v>5709.9452959692799</v>
      </c>
      <c r="G76" s="2" t="s">
        <v>35</v>
      </c>
      <c r="H76" s="3">
        <v>41</v>
      </c>
      <c r="I76" s="3">
        <v>6</v>
      </c>
      <c r="J76" s="3">
        <v>1</v>
      </c>
      <c r="K76">
        <v>5</v>
      </c>
      <c r="L76" s="2" t="s">
        <v>36</v>
      </c>
      <c r="M76" s="27">
        <v>5.2376546500374399</v>
      </c>
      <c r="N76" s="2" t="s">
        <v>52</v>
      </c>
      <c r="O76" s="2" t="s">
        <v>50</v>
      </c>
      <c r="P76">
        <v>1</v>
      </c>
      <c r="Q76">
        <v>919</v>
      </c>
      <c r="R76">
        <v>9</v>
      </c>
      <c r="S76" s="26">
        <v>80.580852156447804</v>
      </c>
      <c r="T76" s="2" t="s">
        <v>46</v>
      </c>
      <c r="U76" s="26">
        <v>0.39661272410993498</v>
      </c>
      <c r="V76" s="2" t="s">
        <v>47</v>
      </c>
      <c r="W76" s="2" t="s">
        <v>48</v>
      </c>
      <c r="X76" s="25">
        <v>341.55265678322297</v>
      </c>
      <c r="Y76" s="25">
        <f>SUM(Table1[[#This Row],[Shipping costs]]+Table1[[#This Row],[Manufacturing costs]]+Table1[[#This Row],[Costs]])</f>
        <v>427.3711635897082</v>
      </c>
      <c r="Z76" s="26">
        <f>(Table1[[#This Row],[Revenue generated]]-Table1[[#This Row],[Total Cost]])/100</f>
        <v>52.825741323795718</v>
      </c>
      <c r="AA76" s="24">
        <f>Table1[[#This Row],[Revenue generated]]-Table1[[#This Row],[Total Cost]]</f>
        <v>5282.5741323795719</v>
      </c>
      <c r="AB76" s="35">
        <f>(Table1[[#This Row],[Number of products sold]]/$AJ$3)</f>
        <v>1.9609969847502115E-2</v>
      </c>
      <c r="AC76" s="33">
        <f>Table1[[#This Row],[Production volumes]]/$AJ$4</f>
        <v>1.6184136376444069E-2</v>
      </c>
      <c r="AD76" s="25">
        <f>Table1[[#This Row],[Revenue generated]]/Table1[[#This Row],[Number of products sold]]</f>
        <v>6.3163111681076103</v>
      </c>
      <c r="AE76" s="33">
        <f>Table1[[#This Row],[Stock levels]]/Table1[[#This Row],[Number of products sold]]</f>
        <v>4.5353982300884957E-2</v>
      </c>
      <c r="AF76" s="33">
        <f>Table1[[#This Row],[Shipping costs]]/Table1[[#This Row],[Number of products sold]]</f>
        <v>5.7938657633157522E-3</v>
      </c>
      <c r="AG76" s="2" t="str">
        <f xml:space="preserve"> IF(Table1[[#This Row],[Defect rates]] &lt;= 1, "Low", IF(Table1[[#This Row],[Defect rates]] &lt;= 3, "Medium", "High"))</f>
        <v>Low</v>
      </c>
    </row>
    <row r="77" spans="1:33" x14ac:dyDescent="0.25">
      <c r="A77" s="2" t="s">
        <v>33</v>
      </c>
      <c r="B77" s="2" t="s">
        <v>129</v>
      </c>
      <c r="C77" s="26">
        <v>92.996884233970604</v>
      </c>
      <c r="D77" s="3">
        <v>29</v>
      </c>
      <c r="E77" s="3">
        <v>106</v>
      </c>
      <c r="F77" s="24">
        <v>1889.07358977933</v>
      </c>
      <c r="G77" s="2" t="s">
        <v>26</v>
      </c>
      <c r="H77" s="3">
        <v>16</v>
      </c>
      <c r="I77" s="3">
        <v>20</v>
      </c>
      <c r="J77" s="3">
        <v>56</v>
      </c>
      <c r="K77">
        <v>10</v>
      </c>
      <c r="L77" s="2" t="s">
        <v>43</v>
      </c>
      <c r="M77" s="27">
        <v>2.47389776104546</v>
      </c>
      <c r="N77" s="2" t="s">
        <v>39</v>
      </c>
      <c r="O77" s="2" t="s">
        <v>62</v>
      </c>
      <c r="P77">
        <v>25</v>
      </c>
      <c r="Q77">
        <v>759</v>
      </c>
      <c r="R77">
        <v>11</v>
      </c>
      <c r="S77" s="26">
        <v>48.064782640006499</v>
      </c>
      <c r="T77" s="2" t="s">
        <v>64</v>
      </c>
      <c r="U77" s="26">
        <v>2.0300690886687498</v>
      </c>
      <c r="V77" s="2" t="s">
        <v>40</v>
      </c>
      <c r="W77" s="2" t="s">
        <v>41</v>
      </c>
      <c r="X77" s="25">
        <v>873.12964801765099</v>
      </c>
      <c r="Y77" s="25">
        <f>SUM(Table1[[#This Row],[Shipping costs]]+Table1[[#This Row],[Manufacturing costs]]+Table1[[#This Row],[Costs]])</f>
        <v>923.66832841870291</v>
      </c>
      <c r="Z77" s="26">
        <f>(Table1[[#This Row],[Revenue generated]]-Table1[[#This Row],[Total Cost]])/100</f>
        <v>9.6540526136062699</v>
      </c>
      <c r="AA77" s="24">
        <f>Table1[[#This Row],[Revenue generated]]-Table1[[#This Row],[Total Cost]]</f>
        <v>965.40526136062704</v>
      </c>
      <c r="AB77" s="35">
        <f>(Table1[[#This Row],[Number of products sold]]/$AJ$3)</f>
        <v>2.2993991192867525E-3</v>
      </c>
      <c r="AC77" s="33">
        <f>Table1[[#This Row],[Production volumes]]/$AJ$4</f>
        <v>1.3366441251056635E-2</v>
      </c>
      <c r="AD77" s="25">
        <f>Table1[[#This Row],[Revenue generated]]/Table1[[#This Row],[Number of products sold]]</f>
        <v>17.821448960182359</v>
      </c>
      <c r="AE77" s="33">
        <f>Table1[[#This Row],[Stock levels]]/Table1[[#This Row],[Number of products sold]]</f>
        <v>0.15094339622641509</v>
      </c>
      <c r="AF77" s="33">
        <f>Table1[[#This Row],[Shipping costs]]/Table1[[#This Row],[Number of products sold]]</f>
        <v>2.3338658123070379E-2</v>
      </c>
      <c r="AG77" s="2" t="str">
        <f xml:space="preserve"> IF(Table1[[#This Row],[Defect rates]] &lt;= 1, "Low", IF(Table1[[#This Row],[Defect rates]] &lt;= 3, "Medium", "High"))</f>
        <v>Medium</v>
      </c>
    </row>
    <row r="78" spans="1:33" x14ac:dyDescent="0.25">
      <c r="A78" s="2" t="s">
        <v>24</v>
      </c>
      <c r="B78" s="2" t="s">
        <v>130</v>
      </c>
      <c r="C78" s="26">
        <v>69.108799547430294</v>
      </c>
      <c r="D78" s="3">
        <v>23</v>
      </c>
      <c r="E78" s="3">
        <v>241</v>
      </c>
      <c r="F78" s="24">
        <v>5328.3759842977497</v>
      </c>
      <c r="G78" s="2" t="s">
        <v>55</v>
      </c>
      <c r="H78" s="3">
        <v>38</v>
      </c>
      <c r="I78" s="3">
        <v>1</v>
      </c>
      <c r="J78" s="3">
        <v>22</v>
      </c>
      <c r="K78">
        <v>10</v>
      </c>
      <c r="L78" s="2" t="s">
        <v>36</v>
      </c>
      <c r="M78" s="27">
        <v>7.0545383368369201</v>
      </c>
      <c r="N78" s="2" t="s">
        <v>61</v>
      </c>
      <c r="O78" s="2" t="s">
        <v>53</v>
      </c>
      <c r="P78">
        <v>25</v>
      </c>
      <c r="Q78">
        <v>985</v>
      </c>
      <c r="R78">
        <v>24</v>
      </c>
      <c r="S78" s="26">
        <v>64.323597795600193</v>
      </c>
      <c r="T78" s="2" t="s">
        <v>30</v>
      </c>
      <c r="U78" s="26">
        <v>2.1800374515822099</v>
      </c>
      <c r="V78" s="2" t="s">
        <v>47</v>
      </c>
      <c r="W78" s="2" t="s">
        <v>48</v>
      </c>
      <c r="X78" s="25">
        <v>997.41345013319403</v>
      </c>
      <c r="Y78" s="25">
        <f>SUM(Table1[[#This Row],[Shipping costs]]+Table1[[#This Row],[Manufacturing costs]]+Table1[[#This Row],[Costs]])</f>
        <v>1068.7915862656312</v>
      </c>
      <c r="Z78" s="26">
        <f>(Table1[[#This Row],[Revenue generated]]-Table1[[#This Row],[Total Cost]])/100</f>
        <v>42.595843980321185</v>
      </c>
      <c r="AA78" s="24">
        <f>Table1[[#This Row],[Revenue generated]]-Table1[[#This Row],[Total Cost]]</f>
        <v>4259.5843980321188</v>
      </c>
      <c r="AB78" s="35">
        <f>(Table1[[#This Row],[Number of products sold]]/$AJ$3)</f>
        <v>5.227879129699126E-3</v>
      </c>
      <c r="AC78" s="33">
        <f>Table1[[#This Row],[Production volumes]]/$AJ$4</f>
        <v>1.7346435615666386E-2</v>
      </c>
      <c r="AD78" s="25">
        <f>Table1[[#This Row],[Revenue generated]]/Table1[[#This Row],[Number of products sold]]</f>
        <v>22.109443918247923</v>
      </c>
      <c r="AE78" s="33">
        <f>Table1[[#This Row],[Stock levels]]/Table1[[#This Row],[Number of products sold]]</f>
        <v>0.15767634854771784</v>
      </c>
      <c r="AF78" s="33">
        <f>Table1[[#This Row],[Shipping costs]]/Table1[[#This Row],[Number of products sold]]</f>
        <v>2.9271943306377262E-2</v>
      </c>
      <c r="AG78" s="2" t="str">
        <f xml:space="preserve"> IF(Table1[[#This Row],[Defect rates]] &lt;= 1, "Low", IF(Table1[[#This Row],[Defect rates]] &lt;= 3, "Medium", "High"))</f>
        <v>Medium</v>
      </c>
    </row>
    <row r="79" spans="1:33" x14ac:dyDescent="0.25">
      <c r="A79" s="2" t="s">
        <v>24</v>
      </c>
      <c r="B79" s="2" t="s">
        <v>131</v>
      </c>
      <c r="C79" s="26">
        <v>57.449742958971399</v>
      </c>
      <c r="D79" s="3">
        <v>14</v>
      </c>
      <c r="E79" s="3">
        <v>359</v>
      </c>
      <c r="F79" s="24">
        <v>2483.7601775427902</v>
      </c>
      <c r="G79" s="2" t="s">
        <v>38</v>
      </c>
      <c r="H79" s="3">
        <v>96</v>
      </c>
      <c r="I79" s="3">
        <v>28</v>
      </c>
      <c r="J79" s="3">
        <v>57</v>
      </c>
      <c r="K79">
        <v>4</v>
      </c>
      <c r="L79" s="2" t="s">
        <v>27</v>
      </c>
      <c r="M79" s="27">
        <v>6.7809466256178901</v>
      </c>
      <c r="N79" s="2" t="s">
        <v>39</v>
      </c>
      <c r="O79" s="2" t="s">
        <v>45</v>
      </c>
      <c r="P79">
        <v>26</v>
      </c>
      <c r="Q79">
        <v>334</v>
      </c>
      <c r="R79">
        <v>5</v>
      </c>
      <c r="S79" s="26">
        <v>42.952444748991802</v>
      </c>
      <c r="T79" s="2" t="s">
        <v>64</v>
      </c>
      <c r="U79" s="26">
        <v>3.0551418183075398</v>
      </c>
      <c r="V79" s="2" t="s">
        <v>31</v>
      </c>
      <c r="W79" s="2" t="s">
        <v>32</v>
      </c>
      <c r="X79" s="25">
        <v>852.56809891984994</v>
      </c>
      <c r="Y79" s="25">
        <f>SUM(Table1[[#This Row],[Shipping costs]]+Table1[[#This Row],[Manufacturing costs]]+Table1[[#This Row],[Costs]])</f>
        <v>902.30149029445965</v>
      </c>
      <c r="Z79" s="26">
        <f>(Table1[[#This Row],[Revenue generated]]-Table1[[#This Row],[Total Cost]])/100</f>
        <v>15.814586872483305</v>
      </c>
      <c r="AA79" s="24">
        <f>Table1[[#This Row],[Revenue generated]]-Table1[[#This Row],[Total Cost]]</f>
        <v>1581.4586872483305</v>
      </c>
      <c r="AB79" s="35">
        <f>(Table1[[#This Row],[Number of products sold]]/$AJ$3)</f>
        <v>7.7875875832447558E-3</v>
      </c>
      <c r="AC79" s="33">
        <f>Table1[[#This Row],[Production volumes]]/$AJ$4</f>
        <v>5.8819385742462666E-3</v>
      </c>
      <c r="AD79" s="25">
        <f>Table1[[#This Row],[Revenue generated]]/Table1[[#This Row],[Number of products sold]]</f>
        <v>6.9185520265815885</v>
      </c>
      <c r="AE79" s="33">
        <f>Table1[[#This Row],[Stock levels]]/Table1[[#This Row],[Number of products sold]]</f>
        <v>0.26740947075208915</v>
      </c>
      <c r="AF79" s="33">
        <f>Table1[[#This Row],[Shipping costs]]/Table1[[#This Row],[Number of products sold]]</f>
        <v>1.8888430712027549E-2</v>
      </c>
      <c r="AG79" s="2" t="str">
        <f xml:space="preserve"> IF(Table1[[#This Row],[Defect rates]] &lt;= 1, "Low", IF(Table1[[#This Row],[Defect rates]] &lt;= 3, "Medium", "High"))</f>
        <v>High</v>
      </c>
    </row>
    <row r="80" spans="1:33" x14ac:dyDescent="0.25">
      <c r="A80" s="2" t="s">
        <v>24</v>
      </c>
      <c r="B80" s="2" t="s">
        <v>132</v>
      </c>
      <c r="C80" s="26">
        <v>6.30688317611191</v>
      </c>
      <c r="D80" s="3">
        <v>50</v>
      </c>
      <c r="E80" s="3">
        <v>946</v>
      </c>
      <c r="F80" s="24">
        <v>1292.45841793775</v>
      </c>
      <c r="G80" s="2" t="s">
        <v>38</v>
      </c>
      <c r="H80" s="3">
        <v>5</v>
      </c>
      <c r="I80" s="3">
        <v>4</v>
      </c>
      <c r="J80" s="3">
        <v>51</v>
      </c>
      <c r="K80">
        <v>5</v>
      </c>
      <c r="L80" s="2" t="s">
        <v>27</v>
      </c>
      <c r="M80" s="27">
        <v>8.4670497708619905</v>
      </c>
      <c r="N80" s="2" t="s">
        <v>44</v>
      </c>
      <c r="O80" s="2" t="s">
        <v>29</v>
      </c>
      <c r="P80">
        <v>25</v>
      </c>
      <c r="Q80">
        <v>858</v>
      </c>
      <c r="R80">
        <v>21</v>
      </c>
      <c r="S80" s="26">
        <v>71.126514720403307</v>
      </c>
      <c r="T80" s="2" t="s">
        <v>30</v>
      </c>
      <c r="U80" s="26">
        <v>4.0968813324704501</v>
      </c>
      <c r="V80" s="2" t="s">
        <v>56</v>
      </c>
      <c r="W80" s="2" t="s">
        <v>41</v>
      </c>
      <c r="X80" s="25">
        <v>323.59220343132199</v>
      </c>
      <c r="Y80" s="25">
        <f>SUM(Table1[[#This Row],[Shipping costs]]+Table1[[#This Row],[Manufacturing costs]]+Table1[[#This Row],[Costs]])</f>
        <v>403.18576792258727</v>
      </c>
      <c r="Z80" s="26">
        <f>(Table1[[#This Row],[Revenue generated]]-Table1[[#This Row],[Total Cost]])/100</f>
        <v>8.8927265001516282</v>
      </c>
      <c r="AA80" s="24">
        <f>Table1[[#This Row],[Revenue generated]]-Table1[[#This Row],[Total Cost]]</f>
        <v>889.27265001516275</v>
      </c>
      <c r="AB80" s="35">
        <f>(Table1[[#This Row],[Number of products sold]]/$AJ$3)</f>
        <v>2.0521052517408187E-2</v>
      </c>
      <c r="AC80" s="33">
        <f>Table1[[#This Row],[Production volumes]]/$AJ$4</f>
        <v>1.510989010989011E-2</v>
      </c>
      <c r="AD80" s="25">
        <f>Table1[[#This Row],[Revenue generated]]/Table1[[#This Row],[Number of products sold]]</f>
        <v>1.3662351140991016</v>
      </c>
      <c r="AE80" s="33">
        <f>Table1[[#This Row],[Stock levels]]/Table1[[#This Row],[Number of products sold]]</f>
        <v>5.2854122621564482E-3</v>
      </c>
      <c r="AF80" s="33">
        <f>Table1[[#This Row],[Shipping costs]]/Table1[[#This Row],[Number of products sold]]</f>
        <v>8.9503697366405816E-3</v>
      </c>
      <c r="AG80" s="2" t="str">
        <f xml:space="preserve"> IF(Table1[[#This Row],[Defect rates]] &lt;= 1, "Low", IF(Table1[[#This Row],[Defect rates]] &lt;= 3, "Medium", "High"))</f>
        <v>High</v>
      </c>
    </row>
    <row r="81" spans="1:33" x14ac:dyDescent="0.25">
      <c r="A81" s="2" t="s">
        <v>24</v>
      </c>
      <c r="B81" s="2" t="s">
        <v>133</v>
      </c>
      <c r="C81" s="26">
        <v>57.057031221103202</v>
      </c>
      <c r="D81" s="3">
        <v>56</v>
      </c>
      <c r="E81" s="3">
        <v>198</v>
      </c>
      <c r="F81" s="24">
        <v>7888.7232684270803</v>
      </c>
      <c r="G81" s="2" t="s">
        <v>26</v>
      </c>
      <c r="H81" s="3">
        <v>31</v>
      </c>
      <c r="I81" s="3">
        <v>25</v>
      </c>
      <c r="J81" s="3">
        <v>20</v>
      </c>
      <c r="K81">
        <v>1</v>
      </c>
      <c r="L81" s="2" t="s">
        <v>27</v>
      </c>
      <c r="M81" s="27">
        <v>6.49632536429504</v>
      </c>
      <c r="N81" s="2" t="s">
        <v>28</v>
      </c>
      <c r="O81" s="2" t="s">
        <v>53</v>
      </c>
      <c r="P81">
        <v>5</v>
      </c>
      <c r="Q81">
        <v>228</v>
      </c>
      <c r="R81">
        <v>12</v>
      </c>
      <c r="S81" s="26">
        <v>57.870902924036201</v>
      </c>
      <c r="T81" s="2" t="s">
        <v>30</v>
      </c>
      <c r="U81" s="26">
        <v>0.16587162748060799</v>
      </c>
      <c r="V81" s="2" t="s">
        <v>40</v>
      </c>
      <c r="W81" s="2" t="s">
        <v>41</v>
      </c>
      <c r="X81" s="25">
        <v>351.50421933503799</v>
      </c>
      <c r="Y81" s="25">
        <f>SUM(Table1[[#This Row],[Shipping costs]]+Table1[[#This Row],[Manufacturing costs]]+Table1[[#This Row],[Costs]])</f>
        <v>415.87144762336925</v>
      </c>
      <c r="Z81" s="26">
        <f>(Table1[[#This Row],[Revenue generated]]-Table1[[#This Row],[Total Cost]])/100</f>
        <v>74.728518208037116</v>
      </c>
      <c r="AA81" s="24">
        <f>Table1[[#This Row],[Revenue generated]]-Table1[[#This Row],[Total Cost]]</f>
        <v>7472.8518208037112</v>
      </c>
      <c r="AB81" s="35">
        <f>(Table1[[#This Row],[Number of products sold]]/$AJ$3)</f>
        <v>4.2951040152714812E-3</v>
      </c>
      <c r="AC81" s="33">
        <f>Table1[[#This Row],[Production volumes]]/$AJ$4</f>
        <v>4.015215553677092E-3</v>
      </c>
      <c r="AD81" s="25">
        <f>Table1[[#This Row],[Revenue generated]]/Table1[[#This Row],[Number of products sold]]</f>
        <v>39.842036709227678</v>
      </c>
      <c r="AE81" s="33">
        <f>Table1[[#This Row],[Stock levels]]/Table1[[#This Row],[Number of products sold]]</f>
        <v>0.15656565656565657</v>
      </c>
      <c r="AF81" s="33">
        <f>Table1[[#This Row],[Shipping costs]]/Table1[[#This Row],[Number of products sold]]</f>
        <v>3.280972406209616E-2</v>
      </c>
      <c r="AG81" s="2" t="str">
        <f xml:space="preserve"> IF(Table1[[#This Row],[Defect rates]] &lt;= 1, "Low", IF(Table1[[#This Row],[Defect rates]] &lt;= 3, "Medium", "High"))</f>
        <v>Low</v>
      </c>
    </row>
    <row r="82" spans="1:33" x14ac:dyDescent="0.25">
      <c r="A82" s="2" t="s">
        <v>33</v>
      </c>
      <c r="B82" s="2" t="s">
        <v>134</v>
      </c>
      <c r="C82" s="26">
        <v>91.128318350444303</v>
      </c>
      <c r="D82" s="3">
        <v>75</v>
      </c>
      <c r="E82" s="3">
        <v>872</v>
      </c>
      <c r="F82" s="24">
        <v>8651.67268298206</v>
      </c>
      <c r="G82" s="2" t="s">
        <v>38</v>
      </c>
      <c r="H82" s="3">
        <v>39</v>
      </c>
      <c r="I82" s="3">
        <v>14</v>
      </c>
      <c r="J82" s="3">
        <v>41</v>
      </c>
      <c r="K82">
        <v>2</v>
      </c>
      <c r="L82" s="2" t="s">
        <v>43</v>
      </c>
      <c r="M82" s="27">
        <v>2.8331846794189701</v>
      </c>
      <c r="N82" s="2" t="s">
        <v>28</v>
      </c>
      <c r="O82" s="2" t="s">
        <v>62</v>
      </c>
      <c r="P82">
        <v>8</v>
      </c>
      <c r="Q82">
        <v>202</v>
      </c>
      <c r="R82">
        <v>5</v>
      </c>
      <c r="S82" s="26">
        <v>76.961228023819999</v>
      </c>
      <c r="T82" s="2" t="s">
        <v>46</v>
      </c>
      <c r="U82" s="26">
        <v>2.8496621985053299</v>
      </c>
      <c r="V82" s="2" t="s">
        <v>56</v>
      </c>
      <c r="W82" s="2" t="s">
        <v>32</v>
      </c>
      <c r="X82" s="25">
        <v>787.77985049434403</v>
      </c>
      <c r="Y82" s="25">
        <f>SUM(Table1[[#This Row],[Shipping costs]]+Table1[[#This Row],[Manufacturing costs]]+Table1[[#This Row],[Costs]])</f>
        <v>867.57426319758304</v>
      </c>
      <c r="Z82" s="26">
        <f>(Table1[[#This Row],[Revenue generated]]-Table1[[#This Row],[Total Cost]])/100</f>
        <v>77.840984197844776</v>
      </c>
      <c r="AA82" s="24">
        <f>Table1[[#This Row],[Revenue generated]]-Table1[[#This Row],[Total Cost]]</f>
        <v>7784.0984197844773</v>
      </c>
      <c r="AB82" s="35">
        <f>(Table1[[#This Row],[Number of products sold]]/$AJ$3)</f>
        <v>1.8915811622811775E-2</v>
      </c>
      <c r="AC82" s="33">
        <f>Table1[[#This Row],[Production volumes]]/$AJ$4</f>
        <v>3.5573400958016344E-3</v>
      </c>
      <c r="AD82" s="25">
        <f>Table1[[#This Row],[Revenue generated]]/Table1[[#This Row],[Number of products sold]]</f>
        <v>9.9216429850711698</v>
      </c>
      <c r="AE82" s="33">
        <f>Table1[[#This Row],[Stock levels]]/Table1[[#This Row],[Number of products sold]]</f>
        <v>4.4724770642201837E-2</v>
      </c>
      <c r="AF82" s="33">
        <f>Table1[[#This Row],[Shipping costs]]/Table1[[#This Row],[Number of products sold]]</f>
        <v>3.2490649993336812E-3</v>
      </c>
      <c r="AG82" s="2" t="str">
        <f xml:space="preserve"> IF(Table1[[#This Row],[Defect rates]] &lt;= 1, "Low", IF(Table1[[#This Row],[Defect rates]] &lt;= 3, "Medium", "High"))</f>
        <v>Medium</v>
      </c>
    </row>
    <row r="83" spans="1:33" x14ac:dyDescent="0.25">
      <c r="A83" s="2" t="s">
        <v>24</v>
      </c>
      <c r="B83" s="2" t="s">
        <v>135</v>
      </c>
      <c r="C83" s="26">
        <v>72.819206930318202</v>
      </c>
      <c r="D83" s="3">
        <v>9</v>
      </c>
      <c r="E83" s="3">
        <v>774</v>
      </c>
      <c r="F83" s="24">
        <v>4384.4134000458598</v>
      </c>
      <c r="G83" s="2" t="s">
        <v>38</v>
      </c>
      <c r="H83" s="3">
        <v>48</v>
      </c>
      <c r="I83" s="3">
        <v>6</v>
      </c>
      <c r="J83" s="3">
        <v>8</v>
      </c>
      <c r="K83">
        <v>5</v>
      </c>
      <c r="L83" s="2" t="s">
        <v>27</v>
      </c>
      <c r="M83" s="27">
        <v>4.0662775015120403</v>
      </c>
      <c r="N83" s="2" t="s">
        <v>28</v>
      </c>
      <c r="O83" s="2" t="s">
        <v>50</v>
      </c>
      <c r="P83">
        <v>28</v>
      </c>
      <c r="Q83">
        <v>698</v>
      </c>
      <c r="R83">
        <v>1</v>
      </c>
      <c r="S83" s="26">
        <v>19.789592941903599</v>
      </c>
      <c r="T83" s="2" t="s">
        <v>30</v>
      </c>
      <c r="U83" s="26">
        <v>2.54754712154871</v>
      </c>
      <c r="V83" s="2" t="s">
        <v>47</v>
      </c>
      <c r="W83" s="2" t="s">
        <v>32</v>
      </c>
      <c r="X83" s="25">
        <v>276.77833594679799</v>
      </c>
      <c r="Y83" s="25">
        <f>SUM(Table1[[#This Row],[Shipping costs]]+Table1[[#This Row],[Manufacturing costs]]+Table1[[#This Row],[Costs]])</f>
        <v>300.63420639021365</v>
      </c>
      <c r="Z83" s="26">
        <f>(Table1[[#This Row],[Revenue generated]]-Table1[[#This Row],[Total Cost]])/100</f>
        <v>40.837791936556457</v>
      </c>
      <c r="AA83" s="24">
        <f>Table1[[#This Row],[Revenue generated]]-Table1[[#This Row],[Total Cost]]</f>
        <v>4083.7791936556459</v>
      </c>
      <c r="AB83" s="35">
        <f>(Table1[[#This Row],[Number of products sold]]/$AJ$3)</f>
        <v>1.6789952059697608E-2</v>
      </c>
      <c r="AC83" s="33">
        <f>Table1[[#This Row],[Production volumes]]/$AJ$4</f>
        <v>1.2292194984502677E-2</v>
      </c>
      <c r="AD83" s="25">
        <f>Table1[[#This Row],[Revenue generated]]/Table1[[#This Row],[Number of products sold]]</f>
        <v>5.6646167959248839</v>
      </c>
      <c r="AE83" s="33">
        <f>Table1[[#This Row],[Stock levels]]/Table1[[#This Row],[Number of products sold]]</f>
        <v>6.2015503875968991E-2</v>
      </c>
      <c r="AF83" s="33">
        <f>Table1[[#This Row],[Shipping costs]]/Table1[[#This Row],[Number of products sold]]</f>
        <v>5.2535885032455303E-3</v>
      </c>
      <c r="AG83" s="2" t="str">
        <f xml:space="preserve"> IF(Table1[[#This Row],[Defect rates]] &lt;= 1, "Low", IF(Table1[[#This Row],[Defect rates]] &lt;= 3, "Medium", "High"))</f>
        <v>Medium</v>
      </c>
    </row>
    <row r="84" spans="1:33" x14ac:dyDescent="0.25">
      <c r="A84" s="2" t="s">
        <v>33</v>
      </c>
      <c r="B84" s="2" t="s">
        <v>136</v>
      </c>
      <c r="C84" s="26">
        <v>17.034930739467899</v>
      </c>
      <c r="D84" s="3">
        <v>13</v>
      </c>
      <c r="E84" s="3">
        <v>336</v>
      </c>
      <c r="F84" s="24">
        <v>2943.3818676094502</v>
      </c>
      <c r="G84" s="2" t="s">
        <v>38</v>
      </c>
      <c r="H84" s="3">
        <v>42</v>
      </c>
      <c r="I84" s="3">
        <v>19</v>
      </c>
      <c r="J84" s="3">
        <v>72</v>
      </c>
      <c r="K84">
        <v>1</v>
      </c>
      <c r="L84" s="2" t="s">
        <v>36</v>
      </c>
      <c r="M84" s="27">
        <v>4.7081818735419301</v>
      </c>
      <c r="N84" s="2" t="s">
        <v>61</v>
      </c>
      <c r="O84" s="2" t="s">
        <v>29</v>
      </c>
      <c r="P84">
        <v>6</v>
      </c>
      <c r="Q84">
        <v>955</v>
      </c>
      <c r="R84">
        <v>26</v>
      </c>
      <c r="S84" s="26">
        <v>4.4652784349432402</v>
      </c>
      <c r="T84" s="2" t="s">
        <v>30</v>
      </c>
      <c r="U84" s="26">
        <v>4.1378770486223502</v>
      </c>
      <c r="V84" s="2" t="s">
        <v>31</v>
      </c>
      <c r="W84" s="2" t="s">
        <v>41</v>
      </c>
      <c r="X84" s="25">
        <v>589.97855562804</v>
      </c>
      <c r="Y84" s="25">
        <f>SUM(Table1[[#This Row],[Shipping costs]]+Table1[[#This Row],[Manufacturing costs]]+Table1[[#This Row],[Costs]])</f>
        <v>599.15201593652512</v>
      </c>
      <c r="Z84" s="26">
        <f>(Table1[[#This Row],[Revenue generated]]-Table1[[#This Row],[Total Cost]])/100</f>
        <v>23.442298516729252</v>
      </c>
      <c r="AA84" s="24">
        <f>Table1[[#This Row],[Revenue generated]]-Table1[[#This Row],[Total Cost]]</f>
        <v>2344.2298516729252</v>
      </c>
      <c r="AB84" s="35">
        <f>(Table1[[#This Row],[Number of products sold]]/$AJ$3)</f>
        <v>7.2886613592485737E-3</v>
      </c>
      <c r="AC84" s="33">
        <f>Table1[[#This Row],[Production volumes]]/$AJ$4</f>
        <v>1.6818117779656243E-2</v>
      </c>
      <c r="AD84" s="25">
        <f>Table1[[#This Row],[Revenue generated]]/Table1[[#This Row],[Number of products sold]]</f>
        <v>8.760065082170982</v>
      </c>
      <c r="AE84" s="33">
        <f>Table1[[#This Row],[Stock levels]]/Table1[[#This Row],[Number of products sold]]</f>
        <v>0.125</v>
      </c>
      <c r="AF84" s="33">
        <f>Table1[[#This Row],[Shipping costs]]/Table1[[#This Row],[Number of products sold]]</f>
        <v>1.4012446052208125E-2</v>
      </c>
      <c r="AG84" s="2" t="str">
        <f xml:space="preserve"> IF(Table1[[#This Row],[Defect rates]] &lt;= 1, "Low", IF(Table1[[#This Row],[Defect rates]] &lt;= 3, "Medium", "High"))</f>
        <v>High</v>
      </c>
    </row>
    <row r="85" spans="1:33" x14ac:dyDescent="0.25">
      <c r="A85" s="2" t="s">
        <v>24</v>
      </c>
      <c r="B85" s="2" t="s">
        <v>137</v>
      </c>
      <c r="C85" s="26">
        <v>68.911246211606297</v>
      </c>
      <c r="D85" s="3">
        <v>82</v>
      </c>
      <c r="E85" s="3">
        <v>663</v>
      </c>
      <c r="F85" s="24">
        <v>2411.7546321104901</v>
      </c>
      <c r="G85" s="2" t="s">
        <v>38</v>
      </c>
      <c r="H85" s="3">
        <v>65</v>
      </c>
      <c r="I85" s="3">
        <v>24</v>
      </c>
      <c r="J85" s="3">
        <v>7</v>
      </c>
      <c r="K85">
        <v>8</v>
      </c>
      <c r="L85" s="2" t="s">
        <v>27</v>
      </c>
      <c r="M85" s="27">
        <v>4.94983957799694</v>
      </c>
      <c r="N85" s="2" t="s">
        <v>39</v>
      </c>
      <c r="O85" s="2" t="s">
        <v>53</v>
      </c>
      <c r="P85">
        <v>20</v>
      </c>
      <c r="Q85">
        <v>443</v>
      </c>
      <c r="R85">
        <v>5</v>
      </c>
      <c r="S85" s="26">
        <v>97.730593800533001</v>
      </c>
      <c r="T85" s="2" t="s">
        <v>46</v>
      </c>
      <c r="U85" s="26">
        <v>0.77300613406724705</v>
      </c>
      <c r="V85" s="2" t="s">
        <v>31</v>
      </c>
      <c r="W85" s="2" t="s">
        <v>48</v>
      </c>
      <c r="X85" s="25">
        <v>682.97101822609295</v>
      </c>
      <c r="Y85" s="25">
        <f>SUM(Table1[[#This Row],[Shipping costs]]+Table1[[#This Row],[Manufacturing costs]]+Table1[[#This Row],[Costs]])</f>
        <v>785.65145160462293</v>
      </c>
      <c r="Z85" s="26">
        <f>(Table1[[#This Row],[Revenue generated]]-Table1[[#This Row],[Total Cost]])/100</f>
        <v>16.261031805058671</v>
      </c>
      <c r="AA85" s="24">
        <f>Table1[[#This Row],[Revenue generated]]-Table1[[#This Row],[Total Cost]]</f>
        <v>1626.1031805058672</v>
      </c>
      <c r="AB85" s="35">
        <f>(Table1[[#This Row],[Number of products sold]]/$AJ$3)</f>
        <v>1.4382090717802989E-2</v>
      </c>
      <c r="AC85" s="33">
        <f>Table1[[#This Row],[Production volumes]]/$AJ$4</f>
        <v>7.8014933784164549E-3</v>
      </c>
      <c r="AD85" s="25">
        <f>Table1[[#This Row],[Revenue generated]]/Table1[[#This Row],[Number of products sold]]</f>
        <v>3.6376389624592611</v>
      </c>
      <c r="AE85" s="33">
        <f>Table1[[#This Row],[Stock levels]]/Table1[[#This Row],[Number of products sold]]</f>
        <v>9.8039215686274508E-2</v>
      </c>
      <c r="AF85" s="33">
        <f>Table1[[#This Row],[Shipping costs]]/Table1[[#This Row],[Number of products sold]]</f>
        <v>7.4658213846107695E-3</v>
      </c>
      <c r="AG85" s="2" t="str">
        <f xml:space="preserve"> IF(Table1[[#This Row],[Defect rates]] &lt;= 1, "Low", IF(Table1[[#This Row],[Defect rates]] &lt;= 3, "Medium", "High"))</f>
        <v>Low</v>
      </c>
    </row>
    <row r="86" spans="1:33" x14ac:dyDescent="0.25">
      <c r="A86" s="2" t="s">
        <v>24</v>
      </c>
      <c r="B86" s="2" t="s">
        <v>138</v>
      </c>
      <c r="C86" s="26">
        <v>89.104367292102197</v>
      </c>
      <c r="D86" s="3">
        <v>99</v>
      </c>
      <c r="E86" s="3">
        <v>618</v>
      </c>
      <c r="F86" s="24">
        <v>2048.2900998487098</v>
      </c>
      <c r="G86" s="2" t="s">
        <v>38</v>
      </c>
      <c r="H86" s="3">
        <v>73</v>
      </c>
      <c r="I86" s="3">
        <v>26</v>
      </c>
      <c r="J86" s="3">
        <v>80</v>
      </c>
      <c r="K86">
        <v>10</v>
      </c>
      <c r="L86" s="2" t="s">
        <v>36</v>
      </c>
      <c r="M86" s="27">
        <v>8.3816156249226292</v>
      </c>
      <c r="N86" s="2" t="s">
        <v>44</v>
      </c>
      <c r="O86" s="2" t="s">
        <v>62</v>
      </c>
      <c r="P86">
        <v>24</v>
      </c>
      <c r="Q86">
        <v>589</v>
      </c>
      <c r="R86">
        <v>22</v>
      </c>
      <c r="S86" s="26">
        <v>33.808636513209002</v>
      </c>
      <c r="T86" s="2" t="s">
        <v>64</v>
      </c>
      <c r="U86" s="26">
        <v>4.8434565771180402</v>
      </c>
      <c r="V86" s="2" t="s">
        <v>40</v>
      </c>
      <c r="W86" s="2" t="s">
        <v>32</v>
      </c>
      <c r="X86" s="25">
        <v>465.45700596368698</v>
      </c>
      <c r="Y86" s="25">
        <f>SUM(Table1[[#This Row],[Shipping costs]]+Table1[[#This Row],[Manufacturing costs]]+Table1[[#This Row],[Costs]])</f>
        <v>507.64725810181864</v>
      </c>
      <c r="Z86" s="26">
        <f>(Table1[[#This Row],[Revenue generated]]-Table1[[#This Row],[Total Cost]])/100</f>
        <v>15.406428417468913</v>
      </c>
      <c r="AA86" s="24">
        <f>Table1[[#This Row],[Revenue generated]]-Table1[[#This Row],[Total Cost]]</f>
        <v>1540.6428417468912</v>
      </c>
      <c r="AB86" s="35">
        <f>(Table1[[#This Row],[Number of products sold]]/$AJ$3)</f>
        <v>1.3405930714332197E-2</v>
      </c>
      <c r="AC86" s="33">
        <f>Table1[[#This Row],[Production volumes]]/$AJ$4</f>
        <v>1.0372640180332487E-2</v>
      </c>
      <c r="AD86" s="25">
        <f>Table1[[#This Row],[Revenue generated]]/Table1[[#This Row],[Number of products sold]]</f>
        <v>3.3143852748361002</v>
      </c>
      <c r="AE86" s="33">
        <f>Table1[[#This Row],[Stock levels]]/Table1[[#This Row],[Number of products sold]]</f>
        <v>0.11812297734627832</v>
      </c>
      <c r="AF86" s="33">
        <f>Table1[[#This Row],[Shipping costs]]/Table1[[#This Row],[Number of products sold]]</f>
        <v>1.3562484829971891E-2</v>
      </c>
      <c r="AG86" s="2" t="str">
        <f xml:space="preserve"> IF(Table1[[#This Row],[Defect rates]] &lt;= 1, "Low", IF(Table1[[#This Row],[Defect rates]] &lt;= 3, "Medium", "High"))</f>
        <v>High</v>
      </c>
    </row>
    <row r="87" spans="1:33" x14ac:dyDescent="0.25">
      <c r="A87" s="2" t="s">
        <v>57</v>
      </c>
      <c r="B87" s="2" t="s">
        <v>139</v>
      </c>
      <c r="C87" s="26">
        <v>76.962994415193805</v>
      </c>
      <c r="D87" s="3">
        <v>83</v>
      </c>
      <c r="E87" s="3">
        <v>25</v>
      </c>
      <c r="F87" s="24">
        <v>8684.6130592538502</v>
      </c>
      <c r="G87" s="2" t="s">
        <v>35</v>
      </c>
      <c r="H87" s="3">
        <v>15</v>
      </c>
      <c r="I87" s="3">
        <v>18</v>
      </c>
      <c r="J87" s="3">
        <v>66</v>
      </c>
      <c r="K87">
        <v>2</v>
      </c>
      <c r="L87" s="2" t="s">
        <v>43</v>
      </c>
      <c r="M87" s="27">
        <v>8.2491687048717193</v>
      </c>
      <c r="N87" s="2" t="s">
        <v>44</v>
      </c>
      <c r="O87" s="2" t="s">
        <v>62</v>
      </c>
      <c r="P87">
        <v>4</v>
      </c>
      <c r="Q87">
        <v>211</v>
      </c>
      <c r="R87">
        <v>2</v>
      </c>
      <c r="S87" s="26">
        <v>69.929345518672307</v>
      </c>
      <c r="T87" s="2" t="s">
        <v>46</v>
      </c>
      <c r="U87" s="26">
        <v>1.3744289997457499</v>
      </c>
      <c r="V87" s="2" t="s">
        <v>31</v>
      </c>
      <c r="W87" s="2" t="s">
        <v>32</v>
      </c>
      <c r="X87" s="25">
        <v>842.68683000464102</v>
      </c>
      <c r="Y87" s="25">
        <f>SUM(Table1[[#This Row],[Shipping costs]]+Table1[[#This Row],[Manufacturing costs]]+Table1[[#This Row],[Costs]])</f>
        <v>920.86534422818499</v>
      </c>
      <c r="Z87" s="26">
        <f>(Table1[[#This Row],[Revenue generated]]-Table1[[#This Row],[Total Cost]])/100</f>
        <v>77.637477150256657</v>
      </c>
      <c r="AA87" s="24">
        <f>Table1[[#This Row],[Revenue generated]]-Table1[[#This Row],[Total Cost]]</f>
        <v>7763.7477150256655</v>
      </c>
      <c r="AB87" s="35">
        <f>(Table1[[#This Row],[Number of products sold]]/$AJ$3)</f>
        <v>5.4231111303932841E-4</v>
      </c>
      <c r="AC87" s="33">
        <f>Table1[[#This Row],[Production volumes]]/$AJ$4</f>
        <v>3.7158354466046775E-3</v>
      </c>
      <c r="AD87" s="25">
        <f>Table1[[#This Row],[Revenue generated]]/Table1[[#This Row],[Number of products sold]]</f>
        <v>347.384522370154</v>
      </c>
      <c r="AE87" s="33">
        <f>Table1[[#This Row],[Stock levels]]/Table1[[#This Row],[Number of products sold]]</f>
        <v>0.6</v>
      </c>
      <c r="AF87" s="33">
        <f>Table1[[#This Row],[Shipping costs]]/Table1[[#This Row],[Number of products sold]]</f>
        <v>0.32996674819486876</v>
      </c>
      <c r="AG87" s="2" t="str">
        <f xml:space="preserve"> IF(Table1[[#This Row],[Defect rates]] &lt;= 1, "Low", IF(Table1[[#This Row],[Defect rates]] &lt;= 3, "Medium", "High"))</f>
        <v>Medium</v>
      </c>
    </row>
    <row r="88" spans="1:33" x14ac:dyDescent="0.25">
      <c r="A88" s="2" t="s">
        <v>33</v>
      </c>
      <c r="B88" s="2" t="s">
        <v>140</v>
      </c>
      <c r="C88" s="26">
        <v>19.9981769404042</v>
      </c>
      <c r="D88" s="3">
        <v>18</v>
      </c>
      <c r="E88" s="3">
        <v>223</v>
      </c>
      <c r="F88" s="24">
        <v>1229.59102856498</v>
      </c>
      <c r="G88" s="2" t="s">
        <v>38</v>
      </c>
      <c r="H88" s="3">
        <v>32</v>
      </c>
      <c r="I88" s="3">
        <v>14</v>
      </c>
      <c r="J88" s="3">
        <v>22</v>
      </c>
      <c r="K88">
        <v>6</v>
      </c>
      <c r="L88" s="2" t="s">
        <v>27</v>
      </c>
      <c r="M88" s="27">
        <v>1.4543053101535499</v>
      </c>
      <c r="N88" s="2" t="s">
        <v>39</v>
      </c>
      <c r="O88" s="2" t="s">
        <v>29</v>
      </c>
      <c r="P88">
        <v>4</v>
      </c>
      <c r="Q88">
        <v>569</v>
      </c>
      <c r="R88">
        <v>18</v>
      </c>
      <c r="S88" s="26">
        <v>74.608969995194599</v>
      </c>
      <c r="T88" s="2" t="s">
        <v>64</v>
      </c>
      <c r="U88" s="26">
        <v>2.0515129307662399</v>
      </c>
      <c r="V88" s="2" t="s">
        <v>47</v>
      </c>
      <c r="W88" s="2" t="s">
        <v>48</v>
      </c>
      <c r="X88" s="25">
        <v>264.25488983586598</v>
      </c>
      <c r="Y88" s="25">
        <f>SUM(Table1[[#This Row],[Shipping costs]]+Table1[[#This Row],[Manufacturing costs]]+Table1[[#This Row],[Costs]])</f>
        <v>340.31816514121414</v>
      </c>
      <c r="Z88" s="26">
        <f>(Table1[[#This Row],[Revenue generated]]-Table1[[#This Row],[Total Cost]])/100</f>
        <v>8.8927286342376579</v>
      </c>
      <c r="AA88" s="24">
        <f>Table1[[#This Row],[Revenue generated]]-Table1[[#This Row],[Total Cost]]</f>
        <v>889.27286342376578</v>
      </c>
      <c r="AB88" s="35">
        <f>(Table1[[#This Row],[Number of products sold]]/$AJ$3)</f>
        <v>4.8374151283108093E-3</v>
      </c>
      <c r="AC88" s="33">
        <f>Table1[[#This Row],[Production volumes]]/$AJ$4</f>
        <v>1.0020428289659059E-2</v>
      </c>
      <c r="AD88" s="25">
        <f>Table1[[#This Row],[Revenue generated]]/Table1[[#This Row],[Number of products sold]]</f>
        <v>5.5138611146411662</v>
      </c>
      <c r="AE88" s="33">
        <f>Table1[[#This Row],[Stock levels]]/Table1[[#This Row],[Number of products sold]]</f>
        <v>0.14349775784753363</v>
      </c>
      <c r="AF88" s="33">
        <f>Table1[[#This Row],[Shipping costs]]/Table1[[#This Row],[Number of products sold]]</f>
        <v>6.5215484760248873E-3</v>
      </c>
      <c r="AG88" s="2" t="str">
        <f xml:space="preserve"> IF(Table1[[#This Row],[Defect rates]] &lt;= 1, "Low", IF(Table1[[#This Row],[Defect rates]] &lt;= 3, "Medium", "High"))</f>
        <v>Medium</v>
      </c>
    </row>
    <row r="89" spans="1:33" x14ac:dyDescent="0.25">
      <c r="A89" s="2" t="s">
        <v>24</v>
      </c>
      <c r="B89" s="2" t="s">
        <v>141</v>
      </c>
      <c r="C89" s="26">
        <v>80.414036650355698</v>
      </c>
      <c r="D89" s="3">
        <v>24</v>
      </c>
      <c r="E89" s="3">
        <v>79</v>
      </c>
      <c r="F89" s="24">
        <v>5133.8467010866898</v>
      </c>
      <c r="G89" s="2" t="s">
        <v>55</v>
      </c>
      <c r="H89" s="3">
        <v>5</v>
      </c>
      <c r="I89" s="3">
        <v>7</v>
      </c>
      <c r="J89" s="3">
        <v>55</v>
      </c>
      <c r="K89">
        <v>10</v>
      </c>
      <c r="L89" s="2" t="s">
        <v>36</v>
      </c>
      <c r="M89" s="27">
        <v>6.5758037975485299</v>
      </c>
      <c r="N89" s="2" t="s">
        <v>28</v>
      </c>
      <c r="O89" s="2" t="s">
        <v>62</v>
      </c>
      <c r="P89">
        <v>27</v>
      </c>
      <c r="Q89">
        <v>523</v>
      </c>
      <c r="R89">
        <v>17</v>
      </c>
      <c r="S89" s="26">
        <v>28.696996824143099</v>
      </c>
      <c r="T89" s="2" t="s">
        <v>46</v>
      </c>
      <c r="U89" s="26">
        <v>3.6937377878392699</v>
      </c>
      <c r="V89" s="2" t="s">
        <v>56</v>
      </c>
      <c r="W89" s="2" t="s">
        <v>32</v>
      </c>
      <c r="X89" s="25">
        <v>879.35921773492396</v>
      </c>
      <c r="Y89" s="25">
        <f>SUM(Table1[[#This Row],[Shipping costs]]+Table1[[#This Row],[Manufacturing costs]]+Table1[[#This Row],[Costs]])</f>
        <v>914.63201835661562</v>
      </c>
      <c r="Z89" s="26">
        <f>(Table1[[#This Row],[Revenue generated]]-Table1[[#This Row],[Total Cost]])/100</f>
        <v>42.192146827300739</v>
      </c>
      <c r="AA89" s="24">
        <f>Table1[[#This Row],[Revenue generated]]-Table1[[#This Row],[Total Cost]]</f>
        <v>4219.2146827300739</v>
      </c>
      <c r="AB89" s="35">
        <f>(Table1[[#This Row],[Number of products sold]]/$AJ$3)</f>
        <v>1.7137031172042778E-3</v>
      </c>
      <c r="AC89" s="33">
        <f>Table1[[#This Row],[Production volumes]]/$AJ$4</f>
        <v>9.2103409411101716E-3</v>
      </c>
      <c r="AD89" s="25">
        <f>Table1[[#This Row],[Revenue generated]]/Table1[[#This Row],[Number of products sold]]</f>
        <v>64.985401279578355</v>
      </c>
      <c r="AE89" s="33">
        <f>Table1[[#This Row],[Stock levels]]/Table1[[#This Row],[Number of products sold]]</f>
        <v>6.3291139240506333E-2</v>
      </c>
      <c r="AF89" s="33">
        <f>Table1[[#This Row],[Shipping costs]]/Table1[[#This Row],[Number of products sold]]</f>
        <v>8.3238022753778854E-2</v>
      </c>
      <c r="AG89" s="2" t="str">
        <f xml:space="preserve"> IF(Table1[[#This Row],[Defect rates]] &lt;= 1, "Low", IF(Table1[[#This Row],[Defect rates]] &lt;= 3, "Medium", "High"))</f>
        <v>High</v>
      </c>
    </row>
    <row r="90" spans="1:33" x14ac:dyDescent="0.25">
      <c r="A90" s="2" t="s">
        <v>57</v>
      </c>
      <c r="B90" s="2" t="s">
        <v>142</v>
      </c>
      <c r="C90" s="26">
        <v>75.270406975724995</v>
      </c>
      <c r="D90" s="3">
        <v>58</v>
      </c>
      <c r="E90" s="3">
        <v>737</v>
      </c>
      <c r="F90" s="24">
        <v>9444.7420330629793</v>
      </c>
      <c r="G90" s="2" t="s">
        <v>55</v>
      </c>
      <c r="H90" s="3">
        <v>60</v>
      </c>
      <c r="I90" s="3">
        <v>18</v>
      </c>
      <c r="J90" s="3">
        <v>85</v>
      </c>
      <c r="K90">
        <v>7</v>
      </c>
      <c r="L90" s="2" t="s">
        <v>36</v>
      </c>
      <c r="M90" s="27">
        <v>3.8012531329310701</v>
      </c>
      <c r="N90" s="2" t="s">
        <v>61</v>
      </c>
      <c r="O90" s="2" t="s">
        <v>29</v>
      </c>
      <c r="P90">
        <v>21</v>
      </c>
      <c r="Q90">
        <v>953</v>
      </c>
      <c r="R90">
        <v>11</v>
      </c>
      <c r="S90" s="26">
        <v>68.1849190570411</v>
      </c>
      <c r="T90" s="2" t="s">
        <v>30</v>
      </c>
      <c r="U90" s="26">
        <v>0.722204401882931</v>
      </c>
      <c r="V90" s="2" t="s">
        <v>56</v>
      </c>
      <c r="W90" s="2" t="s">
        <v>48</v>
      </c>
      <c r="X90" s="25">
        <v>103.916247960704</v>
      </c>
      <c r="Y90" s="25">
        <f>SUM(Table1[[#This Row],[Shipping costs]]+Table1[[#This Row],[Manufacturing costs]]+Table1[[#This Row],[Costs]])</f>
        <v>175.90242015067616</v>
      </c>
      <c r="Z90" s="26">
        <f>(Table1[[#This Row],[Revenue generated]]-Table1[[#This Row],[Total Cost]])/100</f>
        <v>92.688396129123035</v>
      </c>
      <c r="AA90" s="24">
        <f>Table1[[#This Row],[Revenue generated]]-Table1[[#This Row],[Total Cost]]</f>
        <v>9268.839612912303</v>
      </c>
      <c r="AB90" s="35">
        <f>(Table1[[#This Row],[Number of products sold]]/$AJ$3)</f>
        <v>1.5987331612399402E-2</v>
      </c>
      <c r="AC90" s="33">
        <f>Table1[[#This Row],[Production volumes]]/$AJ$4</f>
        <v>1.6782896590588899E-2</v>
      </c>
      <c r="AD90" s="25">
        <f>Table1[[#This Row],[Revenue generated]]/Table1[[#This Row],[Number of products sold]]</f>
        <v>12.815118090994545</v>
      </c>
      <c r="AE90" s="33">
        <f>Table1[[#This Row],[Stock levels]]/Table1[[#This Row],[Number of products sold]]</f>
        <v>8.1411126187245594E-2</v>
      </c>
      <c r="AF90" s="33">
        <f>Table1[[#This Row],[Shipping costs]]/Table1[[#This Row],[Number of products sold]]</f>
        <v>5.1577383079118994E-3</v>
      </c>
      <c r="AG90" s="2" t="str">
        <f xml:space="preserve"> IF(Table1[[#This Row],[Defect rates]] &lt;= 1, "Low", IF(Table1[[#This Row],[Defect rates]] &lt;= 3, "Medium", "High"))</f>
        <v>Low</v>
      </c>
    </row>
    <row r="91" spans="1:33" x14ac:dyDescent="0.25">
      <c r="A91" s="2" t="s">
        <v>57</v>
      </c>
      <c r="B91" s="2" t="s">
        <v>143</v>
      </c>
      <c r="C91" s="26">
        <v>97.760085581938597</v>
      </c>
      <c r="D91" s="3">
        <v>10</v>
      </c>
      <c r="E91" s="3">
        <v>134</v>
      </c>
      <c r="F91" s="24">
        <v>5924.6825668532301</v>
      </c>
      <c r="G91" s="2" t="s">
        <v>38</v>
      </c>
      <c r="H91" s="3">
        <v>90</v>
      </c>
      <c r="I91" s="3">
        <v>1</v>
      </c>
      <c r="J91" s="3">
        <v>27</v>
      </c>
      <c r="K91">
        <v>8</v>
      </c>
      <c r="L91" s="2" t="s">
        <v>27</v>
      </c>
      <c r="M91" s="27">
        <v>9.9298162452772498</v>
      </c>
      <c r="N91" s="2" t="s">
        <v>39</v>
      </c>
      <c r="O91" s="2" t="s">
        <v>45</v>
      </c>
      <c r="P91">
        <v>23</v>
      </c>
      <c r="Q91">
        <v>370</v>
      </c>
      <c r="R91">
        <v>11</v>
      </c>
      <c r="S91" s="26">
        <v>46.603873381644398</v>
      </c>
      <c r="T91" s="2" t="s">
        <v>30</v>
      </c>
      <c r="U91" s="26">
        <v>1.9076657339590699</v>
      </c>
      <c r="V91" s="2" t="s">
        <v>47</v>
      </c>
      <c r="W91" s="2" t="s">
        <v>32</v>
      </c>
      <c r="X91" s="25">
        <v>517.49997392906005</v>
      </c>
      <c r="Y91" s="25">
        <f>SUM(Table1[[#This Row],[Shipping costs]]+Table1[[#This Row],[Manufacturing costs]]+Table1[[#This Row],[Costs]])</f>
        <v>574.03366355598166</v>
      </c>
      <c r="Z91" s="26">
        <f>(Table1[[#This Row],[Revenue generated]]-Table1[[#This Row],[Total Cost]])/100</f>
        <v>53.506489032972489</v>
      </c>
      <c r="AA91" s="24">
        <f>Table1[[#This Row],[Revenue generated]]-Table1[[#This Row],[Total Cost]]</f>
        <v>5350.6489032972486</v>
      </c>
      <c r="AB91" s="35">
        <f>(Table1[[#This Row],[Number of products sold]]/$AJ$3)</f>
        <v>2.9067875658908005E-3</v>
      </c>
      <c r="AC91" s="33">
        <f>Table1[[#This Row],[Production volumes]]/$AJ$4</f>
        <v>6.5159199774584391E-3</v>
      </c>
      <c r="AD91" s="25">
        <f>Table1[[#This Row],[Revenue generated]]/Table1[[#This Row],[Number of products sold]]</f>
        <v>44.214049006367389</v>
      </c>
      <c r="AE91" s="33">
        <f>Table1[[#This Row],[Stock levels]]/Table1[[#This Row],[Number of products sold]]</f>
        <v>0.67164179104477617</v>
      </c>
      <c r="AF91" s="33">
        <f>Table1[[#This Row],[Shipping costs]]/Table1[[#This Row],[Number of products sold]]</f>
        <v>7.4103106308039179E-2</v>
      </c>
      <c r="AG91" s="2" t="str">
        <f xml:space="preserve"> IF(Table1[[#This Row],[Defect rates]] &lt;= 1, "Low", IF(Table1[[#This Row],[Defect rates]] &lt;= 3, "Medium", "High"))</f>
        <v>Medium</v>
      </c>
    </row>
    <row r="92" spans="1:33" x14ac:dyDescent="0.25">
      <c r="A92" s="2" t="s">
        <v>33</v>
      </c>
      <c r="B92" s="2" t="s">
        <v>144</v>
      </c>
      <c r="C92" s="26">
        <v>13.881913501359101</v>
      </c>
      <c r="D92" s="3">
        <v>56</v>
      </c>
      <c r="E92" s="3">
        <v>320</v>
      </c>
      <c r="F92" s="24">
        <v>9592.6335702803099</v>
      </c>
      <c r="G92" s="2" t="s">
        <v>26</v>
      </c>
      <c r="H92" s="3">
        <v>66</v>
      </c>
      <c r="I92" s="3">
        <v>18</v>
      </c>
      <c r="J92" s="3">
        <v>96</v>
      </c>
      <c r="K92">
        <v>7</v>
      </c>
      <c r="L92" s="2" t="s">
        <v>27</v>
      </c>
      <c r="M92" s="27">
        <v>7.6744307081126903</v>
      </c>
      <c r="N92" s="2" t="s">
        <v>28</v>
      </c>
      <c r="O92" s="2" t="s">
        <v>53</v>
      </c>
      <c r="P92">
        <v>8</v>
      </c>
      <c r="Q92">
        <v>585</v>
      </c>
      <c r="R92">
        <v>8</v>
      </c>
      <c r="S92" s="26">
        <v>85.675963335797903</v>
      </c>
      <c r="T92" s="2" t="s">
        <v>64</v>
      </c>
      <c r="U92" s="26">
        <v>1.2193822244013801</v>
      </c>
      <c r="V92" s="2" t="s">
        <v>47</v>
      </c>
      <c r="W92" s="2" t="s">
        <v>32</v>
      </c>
      <c r="X92" s="25">
        <v>990.07847250581096</v>
      </c>
      <c r="Y92" s="25">
        <f>SUM(Table1[[#This Row],[Shipping costs]]+Table1[[#This Row],[Manufacturing costs]]+Table1[[#This Row],[Costs]])</f>
        <v>1083.4288665497215</v>
      </c>
      <c r="Z92" s="26">
        <f>(Table1[[#This Row],[Revenue generated]]-Table1[[#This Row],[Total Cost]])/100</f>
        <v>85.092047037305889</v>
      </c>
      <c r="AA92" s="24">
        <f>Table1[[#This Row],[Revenue generated]]-Table1[[#This Row],[Total Cost]]</f>
        <v>8509.2047037305892</v>
      </c>
      <c r="AB92" s="35">
        <f>(Table1[[#This Row],[Number of products sold]]/$AJ$3)</f>
        <v>6.9415822469034039E-3</v>
      </c>
      <c r="AC92" s="33">
        <f>Table1[[#This Row],[Production volumes]]/$AJ$4</f>
        <v>1.0302197802197802E-2</v>
      </c>
      <c r="AD92" s="25">
        <f>Table1[[#This Row],[Revenue generated]]/Table1[[#This Row],[Number of products sold]]</f>
        <v>29.976979907125969</v>
      </c>
      <c r="AE92" s="33">
        <f>Table1[[#This Row],[Stock levels]]/Table1[[#This Row],[Number of products sold]]</f>
        <v>0.20624999999999999</v>
      </c>
      <c r="AF92" s="33">
        <f>Table1[[#This Row],[Shipping costs]]/Table1[[#This Row],[Number of products sold]]</f>
        <v>2.3982595962852158E-2</v>
      </c>
      <c r="AG92" s="2" t="str">
        <f xml:space="preserve"> IF(Table1[[#This Row],[Defect rates]] &lt;= 1, "Low", IF(Table1[[#This Row],[Defect rates]] &lt;= 3, "Medium", "High"))</f>
        <v>Medium</v>
      </c>
    </row>
    <row r="93" spans="1:33" x14ac:dyDescent="0.25">
      <c r="A93" s="2" t="s">
        <v>57</v>
      </c>
      <c r="B93" s="2" t="s">
        <v>145</v>
      </c>
      <c r="C93" s="26">
        <v>62.111965463961702</v>
      </c>
      <c r="D93" s="3">
        <v>90</v>
      </c>
      <c r="E93" s="3">
        <v>916</v>
      </c>
      <c r="F93" s="24">
        <v>1935.20679350759</v>
      </c>
      <c r="G93" s="2" t="s">
        <v>55</v>
      </c>
      <c r="H93" s="3">
        <v>98</v>
      </c>
      <c r="I93" s="3">
        <v>22</v>
      </c>
      <c r="J93" s="3">
        <v>85</v>
      </c>
      <c r="K93">
        <v>7</v>
      </c>
      <c r="L93" s="2" t="s">
        <v>27</v>
      </c>
      <c r="M93" s="27">
        <v>7.4715140844011403</v>
      </c>
      <c r="N93" s="2" t="s">
        <v>52</v>
      </c>
      <c r="O93" s="2" t="s">
        <v>50</v>
      </c>
      <c r="P93">
        <v>5</v>
      </c>
      <c r="Q93">
        <v>207</v>
      </c>
      <c r="R93">
        <v>28</v>
      </c>
      <c r="S93" s="26">
        <v>39.772882502339897</v>
      </c>
      <c r="T93" s="2" t="s">
        <v>30</v>
      </c>
      <c r="U93" s="26">
        <v>0.62600185820939402</v>
      </c>
      <c r="V93" s="2" t="s">
        <v>47</v>
      </c>
      <c r="W93" s="2" t="s">
        <v>32</v>
      </c>
      <c r="X93" s="25">
        <v>996.77831495062298</v>
      </c>
      <c r="Y93" s="25">
        <f>SUM(Table1[[#This Row],[Shipping costs]]+Table1[[#This Row],[Manufacturing costs]]+Table1[[#This Row],[Costs]])</f>
        <v>1044.0227115373641</v>
      </c>
      <c r="Z93" s="26">
        <f>(Table1[[#This Row],[Revenue generated]]-Table1[[#This Row],[Total Cost]])/100</f>
        <v>8.9118408197022578</v>
      </c>
      <c r="AA93" s="24">
        <f>Table1[[#This Row],[Revenue generated]]-Table1[[#This Row],[Total Cost]]</f>
        <v>891.18408197022586</v>
      </c>
      <c r="AB93" s="35">
        <f>(Table1[[#This Row],[Number of products sold]]/$AJ$3)</f>
        <v>1.9870279181760993E-2</v>
      </c>
      <c r="AC93" s="33">
        <f>Table1[[#This Row],[Production volumes]]/$AJ$4</f>
        <v>3.6453930684699916E-3</v>
      </c>
      <c r="AD93" s="25">
        <f>Table1[[#This Row],[Revenue generated]]/Table1[[#This Row],[Number of products sold]]</f>
        <v>2.1126711719515172</v>
      </c>
      <c r="AE93" s="33">
        <f>Table1[[#This Row],[Stock levels]]/Table1[[#This Row],[Number of products sold]]</f>
        <v>0.10698689956331878</v>
      </c>
      <c r="AF93" s="33">
        <f>Table1[[#This Row],[Shipping costs]]/Table1[[#This Row],[Number of products sold]]</f>
        <v>8.156674764630065E-3</v>
      </c>
      <c r="AG93" s="2" t="str">
        <f xml:space="preserve"> IF(Table1[[#This Row],[Defect rates]] &lt;= 1, "Low", IF(Table1[[#This Row],[Defect rates]] &lt;= 3, "Medium", "High"))</f>
        <v>Low</v>
      </c>
    </row>
    <row r="94" spans="1:33" x14ac:dyDescent="0.25">
      <c r="A94" s="2" t="s">
        <v>57</v>
      </c>
      <c r="B94" s="2" t="s">
        <v>146</v>
      </c>
      <c r="C94" s="26">
        <v>47.714233075820196</v>
      </c>
      <c r="D94" s="3">
        <v>44</v>
      </c>
      <c r="E94" s="3">
        <v>276</v>
      </c>
      <c r="F94" s="24">
        <v>2100.1297546259302</v>
      </c>
      <c r="G94" s="2" t="s">
        <v>55</v>
      </c>
      <c r="H94" s="3">
        <v>90</v>
      </c>
      <c r="I94" s="3">
        <v>25</v>
      </c>
      <c r="J94" s="3">
        <v>10</v>
      </c>
      <c r="K94">
        <v>8</v>
      </c>
      <c r="L94" s="2" t="s">
        <v>27</v>
      </c>
      <c r="M94" s="27">
        <v>4.4695000261236002</v>
      </c>
      <c r="N94" s="2" t="s">
        <v>61</v>
      </c>
      <c r="O94" s="2" t="s">
        <v>29</v>
      </c>
      <c r="P94">
        <v>4</v>
      </c>
      <c r="Q94">
        <v>671</v>
      </c>
      <c r="R94">
        <v>29</v>
      </c>
      <c r="S94" s="26">
        <v>62.612690395614301</v>
      </c>
      <c r="T94" s="2" t="s">
        <v>64</v>
      </c>
      <c r="U94" s="26">
        <v>0.33343182522473902</v>
      </c>
      <c r="V94" s="2" t="s">
        <v>47</v>
      </c>
      <c r="W94" s="2" t="s">
        <v>32</v>
      </c>
      <c r="X94" s="25">
        <v>230.092782536762</v>
      </c>
      <c r="Y94" s="25">
        <f>SUM(Table1[[#This Row],[Shipping costs]]+Table1[[#This Row],[Manufacturing costs]]+Table1[[#This Row],[Costs]])</f>
        <v>297.17497295849989</v>
      </c>
      <c r="Z94" s="26">
        <f>(Table1[[#This Row],[Revenue generated]]-Table1[[#This Row],[Total Cost]])/100</f>
        <v>18.029547816674302</v>
      </c>
      <c r="AA94" s="24">
        <f>Table1[[#This Row],[Revenue generated]]-Table1[[#This Row],[Total Cost]]</f>
        <v>1802.9547816674303</v>
      </c>
      <c r="AB94" s="35">
        <f>(Table1[[#This Row],[Number of products sold]]/$AJ$3)</f>
        <v>5.9871146879541858E-3</v>
      </c>
      <c r="AC94" s="33">
        <f>Table1[[#This Row],[Production volumes]]/$AJ$4</f>
        <v>1.1816708932093547E-2</v>
      </c>
      <c r="AD94" s="25">
        <f>Table1[[#This Row],[Revenue generated]]/Table1[[#This Row],[Number of products sold]]</f>
        <v>7.6091657776301815</v>
      </c>
      <c r="AE94" s="33">
        <f>Table1[[#This Row],[Stock levels]]/Table1[[#This Row],[Number of products sold]]</f>
        <v>0.32608695652173914</v>
      </c>
      <c r="AF94" s="33">
        <f>Table1[[#This Row],[Shipping costs]]/Table1[[#This Row],[Number of products sold]]</f>
        <v>1.619384067436087E-2</v>
      </c>
      <c r="AG94" s="2" t="str">
        <f xml:space="preserve"> IF(Table1[[#This Row],[Defect rates]] &lt;= 1, "Low", IF(Table1[[#This Row],[Defect rates]] &lt;= 3, "Medium", "High"))</f>
        <v>Low</v>
      </c>
    </row>
    <row r="95" spans="1:33" x14ac:dyDescent="0.25">
      <c r="A95" s="2" t="s">
        <v>24</v>
      </c>
      <c r="B95" s="2" t="s">
        <v>147</v>
      </c>
      <c r="C95" s="26">
        <v>69.290831002905406</v>
      </c>
      <c r="D95" s="3">
        <v>88</v>
      </c>
      <c r="E95" s="3">
        <v>114</v>
      </c>
      <c r="F95" s="24">
        <v>4531.4021336919004</v>
      </c>
      <c r="G95" s="2" t="s">
        <v>38</v>
      </c>
      <c r="H95" s="3">
        <v>63</v>
      </c>
      <c r="I95" s="3">
        <v>17</v>
      </c>
      <c r="J95" s="3">
        <v>66</v>
      </c>
      <c r="K95">
        <v>1</v>
      </c>
      <c r="L95" s="2" t="s">
        <v>43</v>
      </c>
      <c r="M95" s="27">
        <v>7.00643205900439</v>
      </c>
      <c r="N95" s="2" t="s">
        <v>52</v>
      </c>
      <c r="O95" s="2" t="s">
        <v>62</v>
      </c>
      <c r="P95">
        <v>21</v>
      </c>
      <c r="Q95">
        <v>824</v>
      </c>
      <c r="R95">
        <v>20</v>
      </c>
      <c r="S95" s="26">
        <v>35.633652343343797</v>
      </c>
      <c r="T95" s="2" t="s">
        <v>46</v>
      </c>
      <c r="U95" s="26">
        <v>4.1657817954241398</v>
      </c>
      <c r="V95" s="2" t="s">
        <v>40</v>
      </c>
      <c r="W95" s="2" t="s">
        <v>48</v>
      </c>
      <c r="X95" s="25">
        <v>823.52384588815505</v>
      </c>
      <c r="Y95" s="25">
        <f>SUM(Table1[[#This Row],[Shipping costs]]+Table1[[#This Row],[Manufacturing costs]]+Table1[[#This Row],[Costs]])</f>
        <v>866.16393029050323</v>
      </c>
      <c r="Z95" s="26">
        <f>(Table1[[#This Row],[Revenue generated]]-Table1[[#This Row],[Total Cost]])/100</f>
        <v>36.652382034013975</v>
      </c>
      <c r="AA95" s="24">
        <f>Table1[[#This Row],[Revenue generated]]-Table1[[#This Row],[Total Cost]]</f>
        <v>3665.2382034013972</v>
      </c>
      <c r="AB95" s="35">
        <f>(Table1[[#This Row],[Number of products sold]]/$AJ$3)</f>
        <v>2.4729386754593374E-3</v>
      </c>
      <c r="AC95" s="33">
        <f>Table1[[#This Row],[Production volumes]]/$AJ$4</f>
        <v>1.4511129895745281E-2</v>
      </c>
      <c r="AD95" s="25">
        <f>Table1[[#This Row],[Revenue generated]]/Table1[[#This Row],[Number of products sold]]</f>
        <v>39.749141523613162</v>
      </c>
      <c r="AE95" s="33">
        <f>Table1[[#This Row],[Stock levels]]/Table1[[#This Row],[Number of products sold]]</f>
        <v>0.55263157894736847</v>
      </c>
      <c r="AF95" s="33">
        <f>Table1[[#This Row],[Shipping costs]]/Table1[[#This Row],[Number of products sold]]</f>
        <v>6.1459930342143775E-2</v>
      </c>
      <c r="AG95" s="2" t="str">
        <f xml:space="preserve"> IF(Table1[[#This Row],[Defect rates]] &lt;= 1, "Low", IF(Table1[[#This Row],[Defect rates]] &lt;= 3, "Medium", "High"))</f>
        <v>High</v>
      </c>
    </row>
    <row r="96" spans="1:33" x14ac:dyDescent="0.25">
      <c r="A96" s="2" t="s">
        <v>57</v>
      </c>
      <c r="B96" s="2" t="s">
        <v>148</v>
      </c>
      <c r="C96" s="26">
        <v>3.0376887246314102</v>
      </c>
      <c r="D96" s="3">
        <v>97</v>
      </c>
      <c r="E96" s="3">
        <v>987</v>
      </c>
      <c r="F96" s="24">
        <v>7888.3565466618702</v>
      </c>
      <c r="G96" s="2" t="s">
        <v>38</v>
      </c>
      <c r="H96" s="3">
        <v>77</v>
      </c>
      <c r="I96" s="3">
        <v>26</v>
      </c>
      <c r="J96" s="3">
        <v>72</v>
      </c>
      <c r="K96">
        <v>9</v>
      </c>
      <c r="L96" s="2" t="s">
        <v>27</v>
      </c>
      <c r="M96" s="27">
        <v>6.9429459420325799</v>
      </c>
      <c r="N96" s="2" t="s">
        <v>61</v>
      </c>
      <c r="O96" s="2" t="s">
        <v>50</v>
      </c>
      <c r="P96">
        <v>12</v>
      </c>
      <c r="Q96">
        <v>908</v>
      </c>
      <c r="R96">
        <v>14</v>
      </c>
      <c r="S96" s="26">
        <v>60.387378614862101</v>
      </c>
      <c r="T96" s="2" t="s">
        <v>64</v>
      </c>
      <c r="U96" s="26">
        <v>1.4636074984727701</v>
      </c>
      <c r="V96" s="2" t="s">
        <v>47</v>
      </c>
      <c r="W96" s="2" t="s">
        <v>32</v>
      </c>
      <c r="X96" s="25">
        <v>846.66525698669398</v>
      </c>
      <c r="Y96" s="25">
        <f>SUM(Table1[[#This Row],[Shipping costs]]+Table1[[#This Row],[Manufacturing costs]]+Table1[[#This Row],[Costs]])</f>
        <v>913.99558154358863</v>
      </c>
      <c r="Z96" s="26">
        <f>(Table1[[#This Row],[Revenue generated]]-Table1[[#This Row],[Total Cost]])/100</f>
        <v>69.743609651182808</v>
      </c>
      <c r="AA96" s="24">
        <f>Table1[[#This Row],[Revenue generated]]-Table1[[#This Row],[Total Cost]]</f>
        <v>6974.3609651182815</v>
      </c>
      <c r="AB96" s="35">
        <f>(Table1[[#This Row],[Number of products sold]]/$AJ$3)</f>
        <v>2.1410442742792687E-2</v>
      </c>
      <c r="AC96" s="33">
        <f>Table1[[#This Row],[Production volumes]]/$AJ$4</f>
        <v>1.5990419836573684E-2</v>
      </c>
      <c r="AD96" s="25">
        <f>Table1[[#This Row],[Revenue generated]]/Table1[[#This Row],[Number of products sold]]</f>
        <v>7.9922558730110138</v>
      </c>
      <c r="AE96" s="33">
        <f>Table1[[#This Row],[Stock levels]]/Table1[[#This Row],[Number of products sold]]</f>
        <v>7.8014184397163122E-2</v>
      </c>
      <c r="AF96" s="33">
        <f>Table1[[#This Row],[Shipping costs]]/Table1[[#This Row],[Number of products sold]]</f>
        <v>7.0343930517047411E-3</v>
      </c>
      <c r="AG96" s="2" t="str">
        <f xml:space="preserve"> IF(Table1[[#This Row],[Defect rates]] &lt;= 1, "Low", IF(Table1[[#This Row],[Defect rates]] &lt;= 3, "Medium", "High"))</f>
        <v>Medium</v>
      </c>
    </row>
    <row r="97" spans="1:33" x14ac:dyDescent="0.25">
      <c r="A97" s="2" t="s">
        <v>24</v>
      </c>
      <c r="B97" s="2" t="s">
        <v>149</v>
      </c>
      <c r="C97" s="26">
        <v>77.903927219447695</v>
      </c>
      <c r="D97" s="3">
        <v>65</v>
      </c>
      <c r="E97" s="3">
        <v>672</v>
      </c>
      <c r="F97" s="24">
        <v>7386.3639440486604</v>
      </c>
      <c r="G97" s="2" t="s">
        <v>38</v>
      </c>
      <c r="H97" s="3">
        <v>15</v>
      </c>
      <c r="I97" s="3">
        <v>14</v>
      </c>
      <c r="J97" s="3">
        <v>26</v>
      </c>
      <c r="K97">
        <v>9</v>
      </c>
      <c r="L97" s="2" t="s">
        <v>27</v>
      </c>
      <c r="M97" s="27">
        <v>8.6303388696027508</v>
      </c>
      <c r="N97" s="2" t="s">
        <v>52</v>
      </c>
      <c r="O97" s="2" t="s">
        <v>29</v>
      </c>
      <c r="P97">
        <v>18</v>
      </c>
      <c r="Q97">
        <v>450</v>
      </c>
      <c r="R97">
        <v>26</v>
      </c>
      <c r="S97" s="26">
        <v>58.890685768589897</v>
      </c>
      <c r="T97" s="2" t="s">
        <v>30</v>
      </c>
      <c r="U97" s="26">
        <v>1.21088212958506</v>
      </c>
      <c r="V97" s="2" t="s">
        <v>40</v>
      </c>
      <c r="W97" s="2" t="s">
        <v>48</v>
      </c>
      <c r="X97" s="25">
        <v>778.86424137664699</v>
      </c>
      <c r="Y97" s="25">
        <f>SUM(Table1[[#This Row],[Shipping costs]]+Table1[[#This Row],[Manufacturing costs]]+Table1[[#This Row],[Costs]])</f>
        <v>846.38526601483966</v>
      </c>
      <c r="Z97" s="26">
        <f>(Table1[[#This Row],[Revenue generated]]-Table1[[#This Row],[Total Cost]])/100</f>
        <v>65.399786780338204</v>
      </c>
      <c r="AA97" s="24">
        <f>Table1[[#This Row],[Revenue generated]]-Table1[[#This Row],[Total Cost]]</f>
        <v>6539.9786780338209</v>
      </c>
      <c r="AB97" s="35">
        <f>(Table1[[#This Row],[Number of products sold]]/$AJ$3)</f>
        <v>1.4577322718497147E-2</v>
      </c>
      <c r="AC97" s="33">
        <f>Table1[[#This Row],[Production volumes]]/$AJ$4</f>
        <v>7.9247675401521549E-3</v>
      </c>
      <c r="AD97" s="25">
        <f>Table1[[#This Row],[Revenue generated]]/Table1[[#This Row],[Number of products sold]]</f>
        <v>10.991613011977174</v>
      </c>
      <c r="AE97" s="33">
        <f>Table1[[#This Row],[Stock levels]]/Table1[[#This Row],[Number of products sold]]</f>
        <v>2.2321428571428572E-2</v>
      </c>
      <c r="AF97" s="33">
        <f>Table1[[#This Row],[Shipping costs]]/Table1[[#This Row],[Number of products sold]]</f>
        <v>1.2842766175004093E-2</v>
      </c>
      <c r="AG97" s="2" t="str">
        <f xml:space="preserve"> IF(Table1[[#This Row],[Defect rates]] &lt;= 1, "Low", IF(Table1[[#This Row],[Defect rates]] &lt;= 3, "Medium", "High"))</f>
        <v>Medium</v>
      </c>
    </row>
    <row r="98" spans="1:33" x14ac:dyDescent="0.25">
      <c r="A98" s="2" t="s">
        <v>57</v>
      </c>
      <c r="B98" s="2" t="s">
        <v>150</v>
      </c>
      <c r="C98" s="26">
        <v>24.423131420373299</v>
      </c>
      <c r="D98" s="3">
        <v>29</v>
      </c>
      <c r="E98" s="3">
        <v>324</v>
      </c>
      <c r="F98" s="24">
        <v>7698.4247656321104</v>
      </c>
      <c r="G98" s="2" t="s">
        <v>26</v>
      </c>
      <c r="H98" s="3">
        <v>67</v>
      </c>
      <c r="I98" s="3">
        <v>2</v>
      </c>
      <c r="J98" s="3">
        <v>32</v>
      </c>
      <c r="K98">
        <v>3</v>
      </c>
      <c r="L98" s="2" t="s">
        <v>43</v>
      </c>
      <c r="M98" s="27">
        <v>5.3528780439967996</v>
      </c>
      <c r="N98" s="2" t="s">
        <v>28</v>
      </c>
      <c r="O98" s="2" t="s">
        <v>29</v>
      </c>
      <c r="P98">
        <v>28</v>
      </c>
      <c r="Q98">
        <v>648</v>
      </c>
      <c r="R98">
        <v>28</v>
      </c>
      <c r="S98" s="26">
        <v>17.803756331391199</v>
      </c>
      <c r="T98" s="2" t="s">
        <v>30</v>
      </c>
      <c r="U98" s="26">
        <v>3.8720476814821301</v>
      </c>
      <c r="V98" s="2" t="s">
        <v>31</v>
      </c>
      <c r="W98" s="2" t="s">
        <v>48</v>
      </c>
      <c r="X98" s="25">
        <v>188.74214114905601</v>
      </c>
      <c r="Y98" s="25">
        <f>SUM(Table1[[#This Row],[Shipping costs]]+Table1[[#This Row],[Manufacturing costs]]+Table1[[#This Row],[Costs]])</f>
        <v>211.89877552444401</v>
      </c>
      <c r="Z98" s="26">
        <f>(Table1[[#This Row],[Revenue generated]]-Table1[[#This Row],[Total Cost]])/100</f>
        <v>74.865259901076655</v>
      </c>
      <c r="AA98" s="24">
        <f>Table1[[#This Row],[Revenue generated]]-Table1[[#This Row],[Total Cost]]</f>
        <v>7486.5259901076661</v>
      </c>
      <c r="AB98" s="35">
        <f>(Table1[[#This Row],[Number of products sold]]/$AJ$3)</f>
        <v>7.0283520249896959E-3</v>
      </c>
      <c r="AC98" s="33">
        <f>Table1[[#This Row],[Production volumes]]/$AJ$4</f>
        <v>1.1411665257819104E-2</v>
      </c>
      <c r="AD98" s="25">
        <f>Table1[[#This Row],[Revenue generated]]/Table1[[#This Row],[Number of products sold]]</f>
        <v>23.760570264296636</v>
      </c>
      <c r="AE98" s="33">
        <f>Table1[[#This Row],[Stock levels]]/Table1[[#This Row],[Number of products sold]]</f>
        <v>0.20679012345679013</v>
      </c>
      <c r="AF98" s="33">
        <f>Table1[[#This Row],[Shipping costs]]/Table1[[#This Row],[Number of products sold]]</f>
        <v>1.6521228530854321E-2</v>
      </c>
      <c r="AG98" s="2" t="str">
        <f xml:space="preserve"> IF(Table1[[#This Row],[Defect rates]] &lt;= 1, "Low", IF(Table1[[#This Row],[Defect rates]] &lt;= 3, "Medium", "High"))</f>
        <v>High</v>
      </c>
    </row>
    <row r="99" spans="1:33" x14ac:dyDescent="0.25">
      <c r="A99" s="2" t="s">
        <v>24</v>
      </c>
      <c r="B99" s="2" t="s">
        <v>151</v>
      </c>
      <c r="C99" s="26">
        <v>3.5261112591434101</v>
      </c>
      <c r="D99" s="3">
        <v>56</v>
      </c>
      <c r="E99" s="3">
        <v>62</v>
      </c>
      <c r="F99" s="24">
        <v>4370.9165799845296</v>
      </c>
      <c r="G99" s="2" t="s">
        <v>55</v>
      </c>
      <c r="H99" s="3">
        <v>46</v>
      </c>
      <c r="I99" s="3">
        <v>19</v>
      </c>
      <c r="J99" s="3">
        <v>4</v>
      </c>
      <c r="K99">
        <v>9</v>
      </c>
      <c r="L99" s="2" t="s">
        <v>36</v>
      </c>
      <c r="M99" s="27">
        <v>7.9048456112096703</v>
      </c>
      <c r="N99" s="2" t="s">
        <v>52</v>
      </c>
      <c r="O99" s="2" t="s">
        <v>29</v>
      </c>
      <c r="P99">
        <v>10</v>
      </c>
      <c r="Q99">
        <v>535</v>
      </c>
      <c r="R99">
        <v>13</v>
      </c>
      <c r="S99" s="26">
        <v>65.765155926367399</v>
      </c>
      <c r="T99" s="2" t="s">
        <v>46</v>
      </c>
      <c r="U99" s="26">
        <v>3.3762378347179798</v>
      </c>
      <c r="V99" s="2" t="s">
        <v>31</v>
      </c>
      <c r="W99" s="2" t="s">
        <v>48</v>
      </c>
      <c r="X99" s="25">
        <v>540.13242286796697</v>
      </c>
      <c r="Y99" s="25">
        <f>SUM(Table1[[#This Row],[Shipping costs]]+Table1[[#This Row],[Manufacturing costs]]+Table1[[#This Row],[Costs]])</f>
        <v>613.802424405544</v>
      </c>
      <c r="Z99" s="26">
        <f>(Table1[[#This Row],[Revenue generated]]-Table1[[#This Row],[Total Cost]])/100</f>
        <v>37.571141555789858</v>
      </c>
      <c r="AA99" s="24">
        <f>Table1[[#This Row],[Revenue generated]]-Table1[[#This Row],[Total Cost]]</f>
        <v>3757.1141555789854</v>
      </c>
      <c r="AB99" s="35">
        <f>(Table1[[#This Row],[Number of products sold]]/$AJ$3)</f>
        <v>1.3449315603375343E-3</v>
      </c>
      <c r="AC99" s="33">
        <f>Table1[[#This Row],[Production volumes]]/$AJ$4</f>
        <v>9.4216680755142296E-3</v>
      </c>
      <c r="AD99" s="25">
        <f>Table1[[#This Row],[Revenue generated]]/Table1[[#This Row],[Number of products sold]]</f>
        <v>70.498654515879508</v>
      </c>
      <c r="AE99" s="33">
        <f>Table1[[#This Row],[Stock levels]]/Table1[[#This Row],[Number of products sold]]</f>
        <v>0.74193548387096775</v>
      </c>
      <c r="AF99" s="33">
        <f>Table1[[#This Row],[Shipping costs]]/Table1[[#This Row],[Number of products sold]]</f>
        <v>0.12749750985822048</v>
      </c>
      <c r="AG99" s="2" t="str">
        <f xml:space="preserve"> IF(Table1[[#This Row],[Defect rates]] &lt;= 1, "Low", IF(Table1[[#This Row],[Defect rates]] &lt;= 3, "Medium", "High"))</f>
        <v>High</v>
      </c>
    </row>
    <row r="100" spans="1:33" x14ac:dyDescent="0.25">
      <c r="A100" s="2" t="s">
        <v>33</v>
      </c>
      <c r="B100" s="2" t="s">
        <v>152</v>
      </c>
      <c r="C100" s="26">
        <v>19.754604866878601</v>
      </c>
      <c r="D100" s="3">
        <v>43</v>
      </c>
      <c r="E100" s="3">
        <v>913</v>
      </c>
      <c r="F100" s="24">
        <v>8525.9525596835192</v>
      </c>
      <c r="G100" s="2" t="s">
        <v>35</v>
      </c>
      <c r="H100" s="3">
        <v>53</v>
      </c>
      <c r="I100" s="3">
        <v>1</v>
      </c>
      <c r="J100" s="3">
        <v>27</v>
      </c>
      <c r="K100">
        <v>7</v>
      </c>
      <c r="L100" s="2" t="s">
        <v>27</v>
      </c>
      <c r="M100" s="27">
        <v>1.4098010951380699</v>
      </c>
      <c r="N100" s="2" t="s">
        <v>44</v>
      </c>
      <c r="O100" s="2" t="s">
        <v>62</v>
      </c>
      <c r="P100">
        <v>28</v>
      </c>
      <c r="Q100">
        <v>581</v>
      </c>
      <c r="R100">
        <v>9</v>
      </c>
      <c r="S100" s="26">
        <v>5.6046908643717801</v>
      </c>
      <c r="T100" s="2" t="s">
        <v>30</v>
      </c>
      <c r="U100" s="26">
        <v>2.9081221693512598</v>
      </c>
      <c r="V100" s="2" t="s">
        <v>47</v>
      </c>
      <c r="W100" s="2" t="s">
        <v>48</v>
      </c>
      <c r="X100" s="25">
        <v>882.19886354704101</v>
      </c>
      <c r="Y100" s="25">
        <f>SUM(Table1[[#This Row],[Shipping costs]]+Table1[[#This Row],[Manufacturing costs]]+Table1[[#This Row],[Costs]])</f>
        <v>889.2133555065509</v>
      </c>
      <c r="Z100" s="26">
        <f>(Table1[[#This Row],[Revenue generated]]-Table1[[#This Row],[Total Cost]])/100</f>
        <v>76.367392041769676</v>
      </c>
      <c r="AA100" s="24">
        <f>Table1[[#This Row],[Revenue generated]]-Table1[[#This Row],[Total Cost]]</f>
        <v>7636.7392041769681</v>
      </c>
      <c r="AB100" s="35">
        <f>(Table1[[#This Row],[Number of products sold]]/$AJ$3)</f>
        <v>1.9805201848196272E-2</v>
      </c>
      <c r="AC100" s="33">
        <f>Table1[[#This Row],[Production volumes]]/$AJ$4</f>
        <v>1.0231755424063117E-2</v>
      </c>
      <c r="AD100" s="25">
        <f>Table1[[#This Row],[Revenue generated]]/Table1[[#This Row],[Number of products sold]]</f>
        <v>9.3383927269260898</v>
      </c>
      <c r="AE100" s="33">
        <f>Table1[[#This Row],[Stock levels]]/Table1[[#This Row],[Number of products sold]]</f>
        <v>5.8050383351588172E-2</v>
      </c>
      <c r="AF100" s="33">
        <f>Table1[[#This Row],[Shipping costs]]/Table1[[#This Row],[Number of products sold]]</f>
        <v>1.5441413966462978E-3</v>
      </c>
      <c r="AG100" s="2" t="str">
        <f xml:space="preserve"> IF(Table1[[#This Row],[Defect rates]] &lt;= 1, "Low", IF(Table1[[#This Row],[Defect rates]] &lt;= 3, "Medium", "High"))</f>
        <v>Medium</v>
      </c>
    </row>
    <row r="101" spans="1:33" x14ac:dyDescent="0.25">
      <c r="A101" s="2" t="s">
        <v>24</v>
      </c>
      <c r="B101" s="2" t="s">
        <v>153</v>
      </c>
      <c r="C101" s="26">
        <v>68.517832699276596</v>
      </c>
      <c r="D101" s="3">
        <v>17</v>
      </c>
      <c r="E101" s="3">
        <v>627</v>
      </c>
      <c r="F101" s="24">
        <v>9185.1858291817007</v>
      </c>
      <c r="G101" s="2" t="s">
        <v>38</v>
      </c>
      <c r="H101" s="3">
        <v>55</v>
      </c>
      <c r="I101" s="3">
        <v>8</v>
      </c>
      <c r="J101" s="3">
        <v>59</v>
      </c>
      <c r="K101">
        <v>6</v>
      </c>
      <c r="L101" s="2" t="s">
        <v>27</v>
      </c>
      <c r="M101" s="27">
        <v>1.3110237561206199</v>
      </c>
      <c r="N101" s="2" t="s">
        <v>61</v>
      </c>
      <c r="O101" s="2" t="s">
        <v>62</v>
      </c>
      <c r="P101">
        <v>29</v>
      </c>
      <c r="Q101">
        <v>921</v>
      </c>
      <c r="R101">
        <v>2</v>
      </c>
      <c r="S101" s="26">
        <v>38.072898520625998</v>
      </c>
      <c r="T101" s="2" t="s">
        <v>46</v>
      </c>
      <c r="U101" s="26">
        <v>0.34602729070550298</v>
      </c>
      <c r="V101" s="2" t="s">
        <v>47</v>
      </c>
      <c r="W101" s="2" t="s">
        <v>32</v>
      </c>
      <c r="X101" s="25">
        <v>210.743008964246</v>
      </c>
      <c r="Y101" s="25">
        <f>SUM(Table1[[#This Row],[Shipping costs]]+Table1[[#This Row],[Manufacturing costs]]+Table1[[#This Row],[Costs]])</f>
        <v>250.12693124099263</v>
      </c>
      <c r="Z101" s="26">
        <f>(Table1[[#This Row],[Revenue generated]]-Table1[[#This Row],[Total Cost]])/100</f>
        <v>89.350588979407078</v>
      </c>
      <c r="AA101" s="24">
        <f>Table1[[#This Row],[Revenue generated]]-Table1[[#This Row],[Total Cost]]</f>
        <v>8935.0588979407075</v>
      </c>
      <c r="AB101" s="35">
        <f>(Table1[[#This Row],[Number of products sold]]/$AJ$3)</f>
        <v>1.3601162715026356E-2</v>
      </c>
      <c r="AC101" s="33">
        <f>Table1[[#This Row],[Production volumes]]/$AJ$4</f>
        <v>1.6219357565511412E-2</v>
      </c>
      <c r="AD101" s="25">
        <f>Table1[[#This Row],[Revenue generated]]/Table1[[#This Row],[Number of products sold]]</f>
        <v>14.649419185297768</v>
      </c>
      <c r="AE101" s="33">
        <f>Table1[[#This Row],[Stock levels]]/Table1[[#This Row],[Number of products sold]]</f>
        <v>8.771929824561403E-2</v>
      </c>
      <c r="AF101" s="33">
        <f>Table1[[#This Row],[Shipping costs]]/Table1[[#This Row],[Number of products sold]]</f>
        <v>2.090946979458724E-3</v>
      </c>
      <c r="AG101" s="2" t="str">
        <f xml:space="preserve"> IF(Table1[[#This Row],[Defect rates]] &lt;= 1, "Low", IF(Table1[[#This Row],[Defect rates]] &lt;= 3, "Medium", "High"))</f>
        <v>Low</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D402E-0750-4FB2-911D-79F2AA75C4CF}">
  <sheetPr codeName="Sheet1"/>
  <dimension ref="A1:ID105"/>
  <sheetViews>
    <sheetView showGridLines="0" topLeftCell="BI1" zoomScale="83" zoomScaleNormal="83" workbookViewId="0">
      <selection activeCell="AG4" sqref="AG4"/>
    </sheetView>
  </sheetViews>
  <sheetFormatPr defaultRowHeight="15" x14ac:dyDescent="0.25"/>
  <cols>
    <col min="1" max="1" width="25.85546875" style="5" bestFit="1" customWidth="1"/>
    <col min="2" max="2" width="12.7109375" style="5" bestFit="1" customWidth="1"/>
    <col min="3" max="3" width="19.42578125" style="5" bestFit="1" customWidth="1"/>
    <col min="4" max="4" width="17" style="5" bestFit="1" customWidth="1"/>
    <col min="5" max="5" width="20.140625" style="5" bestFit="1" customWidth="1"/>
    <col min="6" max="6" width="18.85546875" style="5" bestFit="1" customWidth="1"/>
    <col min="7" max="7" width="22.85546875" style="5" bestFit="1" customWidth="1"/>
    <col min="8" max="8" width="8.5703125" style="6" customWidth="1"/>
    <col min="9" max="9" width="13.5703125" style="5" bestFit="1" customWidth="1"/>
    <col min="10" max="10" width="25.85546875" style="5" bestFit="1" customWidth="1"/>
    <col min="11" max="12" width="4.5703125" style="5" bestFit="1" customWidth="1"/>
    <col min="13" max="13" width="10" style="5" bestFit="1" customWidth="1"/>
    <col min="14" max="14" width="9.28515625" style="6" customWidth="1"/>
    <col min="15" max="15" width="13.5703125" style="5" bestFit="1" customWidth="1"/>
    <col min="16" max="16" width="34.5703125" style="5" bestFit="1" customWidth="1"/>
    <col min="17" max="17" width="9.140625" style="5"/>
    <col min="18" max="18" width="9.140625" style="6"/>
    <col min="19" max="19" width="13.5703125" style="5" bestFit="1" customWidth="1"/>
    <col min="20" max="20" width="34.5703125" style="5" bestFit="1" customWidth="1"/>
    <col min="21" max="21" width="9.140625" style="5"/>
    <col min="22" max="22" width="9.140625" style="6"/>
    <col min="23" max="23" width="13.5703125" style="5" bestFit="1" customWidth="1"/>
    <col min="24" max="24" width="34.5703125" style="5" bestFit="1" customWidth="1"/>
    <col min="25" max="25" width="9.140625" style="5"/>
    <col min="26" max="26" width="9.140625" style="6"/>
    <col min="27" max="27" width="13.5703125" style="5" bestFit="1" customWidth="1"/>
    <col min="28" max="28" width="18.85546875" style="5" bestFit="1" customWidth="1"/>
    <col min="29" max="29" width="22.85546875" style="5" bestFit="1" customWidth="1"/>
    <col min="30" max="30" width="11.28515625" style="5" customWidth="1"/>
    <col min="31" max="31" width="7.85546875" style="6" customWidth="1"/>
    <col min="32" max="32" width="13.5703125" style="5" bestFit="1" customWidth="1"/>
    <col min="33" max="33" width="34.5703125" style="5" bestFit="1" customWidth="1"/>
    <col min="34" max="34" width="12" style="5" customWidth="1"/>
    <col min="35" max="35" width="4" style="6" bestFit="1" customWidth="1"/>
    <col min="36" max="36" width="13.5703125" style="5" bestFit="1" customWidth="1"/>
    <col min="37" max="37" width="22.85546875" style="5" bestFit="1" customWidth="1"/>
    <col min="38" max="38" width="12.7109375" style="5" bestFit="1" customWidth="1"/>
    <col min="39" max="39" width="26.42578125" style="5" bestFit="1" customWidth="1"/>
    <col min="40" max="40" width="23.85546875" style="5" bestFit="1" customWidth="1"/>
    <col min="41" max="43" width="3" style="5" bestFit="1" customWidth="1"/>
    <col min="44" max="44" width="3" style="6" bestFit="1" customWidth="1"/>
    <col min="45" max="45" width="30.7109375" style="5" bestFit="1" customWidth="1"/>
    <col min="46" max="46" width="16.85546875" style="5" bestFit="1" customWidth="1"/>
    <col min="47" max="55" width="5.28515625" style="5" bestFit="1" customWidth="1"/>
    <col min="56" max="56" width="11.28515625" style="5" bestFit="1" customWidth="1"/>
    <col min="57" max="57" width="21.5703125" style="6" bestFit="1" customWidth="1"/>
    <col min="58" max="58" width="21.85546875" style="5" bestFit="1" customWidth="1"/>
    <col min="59" max="59" width="4.85546875" style="5" bestFit="1" customWidth="1"/>
    <col min="60" max="60" width="4.28515625" style="5" bestFit="1" customWidth="1"/>
    <col min="61" max="68" width="4.85546875" style="5" bestFit="1" customWidth="1"/>
    <col min="69" max="69" width="21.85546875" style="5" bestFit="1" customWidth="1"/>
    <col min="70" max="236" width="21.5703125" style="5" bestFit="1" customWidth="1"/>
    <col min="237" max="237" width="26.5703125" style="5" bestFit="1" customWidth="1"/>
    <col min="238" max="238" width="26.28515625" style="5" bestFit="1" customWidth="1"/>
    <col min="239" max="16384" width="9.140625" style="5"/>
  </cols>
  <sheetData>
    <row r="1" spans="1:238" x14ac:dyDescent="0.25">
      <c r="V1" s="5"/>
      <c r="X1" s="10"/>
      <c r="Z1" s="5"/>
    </row>
    <row r="2" spans="1:238" s="6" customFormat="1" ht="28.5" x14ac:dyDescent="0.45">
      <c r="C2" s="11" t="s">
        <v>176</v>
      </c>
      <c r="J2" s="7" t="s">
        <v>177</v>
      </c>
      <c r="P2" s="17" t="s">
        <v>179</v>
      </c>
      <c r="S2" s="18"/>
      <c r="T2" s="16" t="s">
        <v>180</v>
      </c>
      <c r="X2" s="19"/>
      <c r="AB2" s="15" t="s">
        <v>181</v>
      </c>
      <c r="AG2" s="14" t="s">
        <v>182</v>
      </c>
      <c r="AL2" s="15" t="s">
        <v>184</v>
      </c>
    </row>
    <row r="3" spans="1:238" x14ac:dyDescent="0.25">
      <c r="A3" s="5" t="s">
        <v>166</v>
      </c>
      <c r="B3" s="5" t="s">
        <v>170</v>
      </c>
      <c r="C3" s="5" t="s">
        <v>171</v>
      </c>
      <c r="D3" s="5" t="s">
        <v>172</v>
      </c>
      <c r="E3" s="5" t="s">
        <v>175</v>
      </c>
      <c r="F3" s="5" t="s">
        <v>167</v>
      </c>
      <c r="G3" s="5" t="s">
        <v>168</v>
      </c>
      <c r="I3" s="5" t="s">
        <v>173</v>
      </c>
      <c r="J3" s="5" t="s">
        <v>166</v>
      </c>
      <c r="O3" s="5" t="s">
        <v>173</v>
      </c>
      <c r="P3" s="5" t="s">
        <v>178</v>
      </c>
      <c r="S3" s="5" t="s">
        <v>173</v>
      </c>
      <c r="T3" s="5" t="s">
        <v>178</v>
      </c>
      <c r="W3" s="5" t="s">
        <v>173</v>
      </c>
      <c r="X3" s="10" t="s">
        <v>178</v>
      </c>
      <c r="AA3" s="5" t="s">
        <v>173</v>
      </c>
      <c r="AB3" s="5" t="s">
        <v>167</v>
      </c>
      <c r="AC3" s="5" t="s">
        <v>168</v>
      </c>
      <c r="AF3" s="5" t="s">
        <v>173</v>
      </c>
      <c r="AG3" s="10" t="s">
        <v>178</v>
      </c>
      <c r="AJ3" s="5" t="s">
        <v>173</v>
      </c>
      <c r="AK3" s="5" t="s">
        <v>168</v>
      </c>
      <c r="AL3" s="5" t="s">
        <v>170</v>
      </c>
      <c r="AM3" s="5" t="s">
        <v>169</v>
      </c>
      <c r="AN3" s="5" t="s">
        <v>183</v>
      </c>
      <c r="AS3" s="5" t="s">
        <v>185</v>
      </c>
      <c r="AT3" s="5" t="s">
        <v>186</v>
      </c>
      <c r="BF3"/>
      <c r="BG3" s="20">
        <v>1</v>
      </c>
      <c r="BH3" s="20">
        <v>2</v>
      </c>
      <c r="BI3" s="20">
        <v>3</v>
      </c>
      <c r="BJ3" s="20">
        <v>4</v>
      </c>
      <c r="BK3" s="20">
        <v>5</v>
      </c>
      <c r="BL3" s="20">
        <v>6</v>
      </c>
      <c r="BM3" s="20">
        <v>7</v>
      </c>
      <c r="BN3" s="20">
        <v>8</v>
      </c>
      <c r="BO3" s="20">
        <v>9</v>
      </c>
      <c r="BP3" s="20">
        <v>10</v>
      </c>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x14ac:dyDescent="0.25">
      <c r="A4" s="37">
        <v>577604.81873800792</v>
      </c>
      <c r="B4" s="37">
        <v>519398.75629084528</v>
      </c>
      <c r="C4" s="37">
        <v>5193.9875629084518</v>
      </c>
      <c r="D4" s="37">
        <v>58206.062447163007</v>
      </c>
      <c r="E4" s="37">
        <v>4135.6313521181573</v>
      </c>
      <c r="F4" s="5">
        <v>4777</v>
      </c>
      <c r="G4" s="5">
        <v>4922</v>
      </c>
      <c r="I4" s="8" t="s">
        <v>57</v>
      </c>
      <c r="J4" s="38">
        <v>0.27963974807617792</v>
      </c>
      <c r="O4" s="8" t="s">
        <v>33</v>
      </c>
      <c r="P4" s="36">
        <v>0.44970606737673258</v>
      </c>
      <c r="S4" s="8" t="s">
        <v>38</v>
      </c>
      <c r="T4" s="10">
        <v>0.329963773617649</v>
      </c>
      <c r="W4" s="8" t="s">
        <v>39</v>
      </c>
      <c r="X4" s="10">
        <v>0.24035228529903033</v>
      </c>
      <c r="AA4" s="8" t="s">
        <v>24</v>
      </c>
      <c r="AB4" s="5">
        <v>1644</v>
      </c>
      <c r="AC4" s="5">
        <v>1480</v>
      </c>
      <c r="AF4" s="8" t="s">
        <v>53</v>
      </c>
      <c r="AG4" s="10">
        <v>0.1175730493069264</v>
      </c>
      <c r="AJ4" s="8" t="s">
        <v>57</v>
      </c>
      <c r="AK4" s="5">
        <v>1343</v>
      </c>
      <c r="AL4" s="40">
        <v>146877.93380082477</v>
      </c>
      <c r="AM4" s="39">
        <v>1119.3712529088277</v>
      </c>
      <c r="AN4" s="5">
        <v>3</v>
      </c>
      <c r="AS4" s="5" t="s">
        <v>173</v>
      </c>
      <c r="AT4" s="5">
        <v>1</v>
      </c>
      <c r="AU4" s="5">
        <v>2</v>
      </c>
      <c r="AV4" s="5">
        <v>3</v>
      </c>
      <c r="AW4" s="5">
        <v>4</v>
      </c>
      <c r="AX4" s="5">
        <v>5</v>
      </c>
      <c r="AY4" s="5">
        <v>6</v>
      </c>
      <c r="AZ4" s="5">
        <v>7</v>
      </c>
      <c r="BA4" s="5">
        <v>8</v>
      </c>
      <c r="BB4" s="5">
        <v>9</v>
      </c>
      <c r="BC4" s="5">
        <v>10</v>
      </c>
      <c r="BD4" s="5" t="s">
        <v>174</v>
      </c>
      <c r="BF4" s="8">
        <v>1.0134865660958901</v>
      </c>
      <c r="BI4" s="5">
        <v>242</v>
      </c>
      <c r="BQ4" s="5">
        <v>242</v>
      </c>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x14ac:dyDescent="0.25">
      <c r="I5" s="8" t="s">
        <v>24</v>
      </c>
      <c r="J5" s="38">
        <v>0.30203243627126347</v>
      </c>
      <c r="O5" s="8" t="s">
        <v>24</v>
      </c>
      <c r="P5" s="36">
        <v>0.29525586238313201</v>
      </c>
      <c r="S5" s="8" t="s">
        <v>35</v>
      </c>
      <c r="T5" s="10">
        <v>0.27768498232065775</v>
      </c>
      <c r="W5" s="8" t="s">
        <v>61</v>
      </c>
      <c r="X5" s="10">
        <v>0.24009197596477147</v>
      </c>
      <c r="AA5" s="8" t="s">
        <v>33</v>
      </c>
      <c r="AB5" s="5">
        <v>1608</v>
      </c>
      <c r="AC5" s="5">
        <v>2099</v>
      </c>
      <c r="AF5" s="8" t="s">
        <v>62</v>
      </c>
      <c r="AG5" s="10">
        <v>0.19019935356515325</v>
      </c>
      <c r="AJ5" s="8" t="s">
        <v>24</v>
      </c>
      <c r="AK5" s="5">
        <v>1480</v>
      </c>
      <c r="AL5" s="40">
        <v>155278.09222967768</v>
      </c>
      <c r="AM5" s="39">
        <v>1647.5717763013254</v>
      </c>
      <c r="AN5" s="5">
        <v>2</v>
      </c>
      <c r="AS5" s="8">
        <v>1.0134865660958901</v>
      </c>
      <c r="AV5" s="5">
        <v>242</v>
      </c>
      <c r="BD5" s="5">
        <v>242</v>
      </c>
      <c r="BF5" s="8">
        <v>1.0194875708221101</v>
      </c>
      <c r="BM5" s="5">
        <v>602</v>
      </c>
      <c r="BQ5" s="5">
        <v>602</v>
      </c>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x14ac:dyDescent="0.25">
      <c r="I6" s="8" t="s">
        <v>33</v>
      </c>
      <c r="J6" s="38">
        <v>0.41832781565255844</v>
      </c>
      <c r="O6" s="8" t="s">
        <v>57</v>
      </c>
      <c r="P6" s="36">
        <v>0.25503807024013536</v>
      </c>
      <c r="S6" s="8" t="s">
        <v>26</v>
      </c>
      <c r="T6" s="10">
        <v>0.22950606303824375</v>
      </c>
      <c r="W6" s="8" t="s">
        <v>44</v>
      </c>
      <c r="X6" s="10">
        <v>0.18789995444586649</v>
      </c>
      <c r="AA6" s="8" t="s">
        <v>57</v>
      </c>
      <c r="AB6" s="5">
        <v>1525</v>
      </c>
      <c r="AC6" s="5">
        <v>1343</v>
      </c>
      <c r="AF6" s="8" t="s">
        <v>29</v>
      </c>
      <c r="AG6" s="10">
        <v>0.20447298206034842</v>
      </c>
      <c r="AJ6" s="8" t="s">
        <v>33</v>
      </c>
      <c r="AK6" s="5">
        <v>2099</v>
      </c>
      <c r="AL6" s="40">
        <v>217242.73026034274</v>
      </c>
      <c r="AM6" s="39">
        <v>1959.7262949368351</v>
      </c>
      <c r="AN6" s="5">
        <v>1</v>
      </c>
      <c r="AS6" s="8">
        <v>1.0194875708221101</v>
      </c>
      <c r="AZ6" s="5">
        <v>602</v>
      </c>
      <c r="BD6" s="5">
        <v>602</v>
      </c>
      <c r="BF6" s="8">
        <v>1.19425186488499</v>
      </c>
      <c r="BN6" s="5">
        <v>163</v>
      </c>
      <c r="BQ6" s="5">
        <v>163</v>
      </c>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x14ac:dyDescent="0.25">
      <c r="I7" s="8" t="s">
        <v>174</v>
      </c>
      <c r="J7" s="38">
        <v>1</v>
      </c>
      <c r="S7" s="8" t="s">
        <v>55</v>
      </c>
      <c r="T7" s="10">
        <v>0.16284518102344955</v>
      </c>
      <c r="W7" s="8" t="s">
        <v>28</v>
      </c>
      <c r="X7" s="10">
        <v>0.17534002906787569</v>
      </c>
      <c r="AF7" s="8" t="s">
        <v>50</v>
      </c>
      <c r="AG7" s="10">
        <v>0.210742098527083</v>
      </c>
      <c r="AJ7" s="8" t="s">
        <v>174</v>
      </c>
      <c r="AK7" s="5">
        <v>4922</v>
      </c>
      <c r="AL7" s="40">
        <v>519398.75629084522</v>
      </c>
      <c r="AM7" s="39">
        <v>4726.6693241469884</v>
      </c>
      <c r="AS7" s="8">
        <v>1.19425186488499</v>
      </c>
      <c r="BA7" s="5">
        <v>163</v>
      </c>
      <c r="BD7" s="5">
        <v>163</v>
      </c>
      <c r="BF7" s="8">
        <v>1.3110237561206199</v>
      </c>
      <c r="BL7" s="5">
        <v>627</v>
      </c>
      <c r="BQ7" s="5">
        <v>627</v>
      </c>
    </row>
    <row r="8" spans="1:238" x14ac:dyDescent="0.25">
      <c r="E8" s="9"/>
      <c r="W8" s="8" t="s">
        <v>52</v>
      </c>
      <c r="X8" s="10">
        <v>0.15631575522245605</v>
      </c>
      <c r="AF8" s="8" t="s">
        <v>45</v>
      </c>
      <c r="AG8" s="10">
        <v>0.27701251654048897</v>
      </c>
      <c r="AS8" s="8">
        <v>1.3110237561206199</v>
      </c>
      <c r="AY8" s="5">
        <v>627</v>
      </c>
      <c r="BD8" s="5">
        <v>627</v>
      </c>
      <c r="BF8" s="8">
        <v>1.32527401018452</v>
      </c>
      <c r="BJ8" s="5">
        <v>336</v>
      </c>
      <c r="BQ8" s="5">
        <v>336</v>
      </c>
    </row>
    <row r="9" spans="1:238" x14ac:dyDescent="0.25">
      <c r="I9" s="8"/>
      <c r="J9" s="9"/>
      <c r="K9" s="13"/>
      <c r="L9" s="13"/>
      <c r="M9" s="8"/>
      <c r="AS9" s="8">
        <v>1.32527401018452</v>
      </c>
      <c r="AW9" s="5">
        <v>336</v>
      </c>
      <c r="BD9" s="5">
        <v>336</v>
      </c>
      <c r="BF9" s="8">
        <v>1.4098010951380699</v>
      </c>
      <c r="BM9" s="5">
        <v>913</v>
      </c>
      <c r="BQ9" s="5">
        <v>913</v>
      </c>
    </row>
    <row r="10" spans="1:238" x14ac:dyDescent="0.25">
      <c r="I10" s="8"/>
      <c r="J10" s="9"/>
      <c r="K10" s="13"/>
      <c r="L10" s="13"/>
      <c r="M10" s="8"/>
      <c r="AF10" s="8" t="s">
        <v>45</v>
      </c>
      <c r="AG10" s="10">
        <v>0.27701251654048897</v>
      </c>
      <c r="AS10" s="8">
        <v>1.4098010951380699</v>
      </c>
      <c r="AZ10" s="5">
        <v>913</v>
      </c>
      <c r="BD10" s="5">
        <v>913</v>
      </c>
      <c r="BF10" s="8">
        <v>1.4543053101535499</v>
      </c>
      <c r="BL10" s="5">
        <v>223</v>
      </c>
      <c r="BQ10" s="5">
        <v>223</v>
      </c>
    </row>
    <row r="11" spans="1:238" x14ac:dyDescent="0.25">
      <c r="I11" s="8"/>
      <c r="J11" s="9"/>
      <c r="K11" s="13"/>
      <c r="L11" s="13"/>
      <c r="M11" s="8"/>
      <c r="AF11" s="8" t="s">
        <v>50</v>
      </c>
      <c r="AG11" s="10">
        <v>0.210742098527083</v>
      </c>
      <c r="AS11" s="8">
        <v>1.4543053101535499</v>
      </c>
      <c r="AY11" s="5">
        <v>223</v>
      </c>
      <c r="BD11" s="5">
        <v>223</v>
      </c>
      <c r="BF11" s="8">
        <v>1.5129368369160701</v>
      </c>
      <c r="BK11" s="5">
        <v>375</v>
      </c>
      <c r="BQ11" s="5">
        <v>375</v>
      </c>
    </row>
    <row r="12" spans="1:238" x14ac:dyDescent="0.25">
      <c r="L12" s="12"/>
      <c r="AF12" s="8" t="s">
        <v>29</v>
      </c>
      <c r="AG12" s="10">
        <v>0.20447298206034842</v>
      </c>
      <c r="AS12" s="8">
        <v>1.5129368369160701</v>
      </c>
      <c r="AX12" s="5">
        <v>375</v>
      </c>
      <c r="BD12" s="5">
        <v>375</v>
      </c>
      <c r="BF12" s="8">
        <v>1.53265527359043</v>
      </c>
      <c r="BO12" s="5">
        <v>963</v>
      </c>
      <c r="BQ12" s="5">
        <v>963</v>
      </c>
    </row>
    <row r="13" spans="1:238" x14ac:dyDescent="0.25">
      <c r="AF13" s="8" t="s">
        <v>62</v>
      </c>
      <c r="AG13" s="10">
        <v>0.19019935356515325</v>
      </c>
      <c r="AS13" s="8">
        <v>1.53265527359043</v>
      </c>
      <c r="BB13" s="5">
        <v>963</v>
      </c>
      <c r="BD13" s="5">
        <v>963</v>
      </c>
      <c r="BF13" s="8">
        <v>1.7295685635434199</v>
      </c>
      <c r="BL13" s="5">
        <v>83</v>
      </c>
      <c r="BQ13" s="5">
        <v>83</v>
      </c>
    </row>
    <row r="14" spans="1:238" x14ac:dyDescent="0.25">
      <c r="AF14" s="8" t="s">
        <v>53</v>
      </c>
      <c r="AG14" s="10">
        <v>0.1175730493069264</v>
      </c>
      <c r="AS14" s="8">
        <v>1.7295685635434199</v>
      </c>
      <c r="AY14" s="5">
        <v>83</v>
      </c>
      <c r="BD14" s="5">
        <v>83</v>
      </c>
      <c r="BF14" s="8">
        <v>1.77442971407173</v>
      </c>
      <c r="BK14" s="5">
        <v>93</v>
      </c>
      <c r="BQ14" s="5">
        <v>93</v>
      </c>
    </row>
    <row r="15" spans="1:238" x14ac:dyDescent="0.25">
      <c r="AS15" s="8">
        <v>1.77442971407173</v>
      </c>
      <c r="AX15" s="5">
        <v>93</v>
      </c>
      <c r="BD15" s="5">
        <v>93</v>
      </c>
      <c r="BF15" s="8">
        <v>2.0397701894493299</v>
      </c>
      <c r="BK15" s="5">
        <v>562</v>
      </c>
      <c r="BQ15" s="5">
        <v>562</v>
      </c>
    </row>
    <row r="16" spans="1:238" x14ac:dyDescent="0.25">
      <c r="AS16" s="8">
        <v>2.0397701894493299</v>
      </c>
      <c r="AX16" s="5">
        <v>562</v>
      </c>
      <c r="BD16" s="5">
        <v>562</v>
      </c>
      <c r="BF16" s="8">
        <v>2.1079512671590801</v>
      </c>
      <c r="BI16" s="5">
        <v>963</v>
      </c>
      <c r="BQ16" s="5">
        <v>963</v>
      </c>
    </row>
    <row r="17" spans="37:69" x14ac:dyDescent="0.25">
      <c r="AS17" s="8">
        <v>2.1079512671590801</v>
      </c>
      <c r="AV17" s="5">
        <v>963</v>
      </c>
      <c r="BD17" s="5">
        <v>963</v>
      </c>
      <c r="BF17" s="8">
        <v>2.2161427287713602</v>
      </c>
      <c r="BN17" s="5">
        <v>704</v>
      </c>
      <c r="BQ17" s="5">
        <v>704</v>
      </c>
    </row>
    <row r="18" spans="37:69" x14ac:dyDescent="0.25">
      <c r="AS18" s="8">
        <v>2.2161427287713602</v>
      </c>
      <c r="BA18" s="5">
        <v>704</v>
      </c>
      <c r="BD18" s="5">
        <v>704</v>
      </c>
      <c r="BF18" s="8">
        <v>2.2310736812817198</v>
      </c>
      <c r="BI18" s="5">
        <v>142</v>
      </c>
      <c r="BQ18" s="5">
        <v>142</v>
      </c>
    </row>
    <row r="19" spans="37:69" x14ac:dyDescent="0.25">
      <c r="AN19" s="22">
        <v>1</v>
      </c>
      <c r="AS19" s="8">
        <v>2.2310736812817198</v>
      </c>
      <c r="AV19" s="5">
        <v>142</v>
      </c>
      <c r="BD19" s="5">
        <v>142</v>
      </c>
      <c r="BF19" s="8">
        <v>2.3483387844177801</v>
      </c>
      <c r="BG19" s="5">
        <v>426</v>
      </c>
      <c r="BQ19" s="5">
        <v>426</v>
      </c>
    </row>
    <row r="20" spans="37:69" x14ac:dyDescent="0.25">
      <c r="AS20" s="8">
        <v>2.3483387844177801</v>
      </c>
      <c r="AT20" s="5">
        <v>426</v>
      </c>
      <c r="BD20" s="5">
        <v>426</v>
      </c>
      <c r="BF20" s="8">
        <v>2.4220397232752</v>
      </c>
      <c r="BM20" s="5">
        <v>469</v>
      </c>
      <c r="BQ20" s="5">
        <v>469</v>
      </c>
    </row>
    <row r="21" spans="37:69" x14ac:dyDescent="0.25">
      <c r="AK21" s="20" t="s">
        <v>187</v>
      </c>
      <c r="AL21" s="20" t="s">
        <v>188</v>
      </c>
      <c r="AM21" s="20" t="s">
        <v>156</v>
      </c>
      <c r="AN21" s="20" t="s">
        <v>18</v>
      </c>
      <c r="AS21" s="8">
        <v>2.4220397232752</v>
      </c>
      <c r="AZ21" s="5">
        <v>469</v>
      </c>
      <c r="BD21" s="5">
        <v>469</v>
      </c>
      <c r="BF21" s="8">
        <v>2.45793352798733</v>
      </c>
      <c r="BJ21" s="5">
        <v>246</v>
      </c>
      <c r="BQ21" s="5">
        <v>246</v>
      </c>
    </row>
    <row r="22" spans="37:69" x14ac:dyDescent="0.25">
      <c r="AK22" s="5" t="str">
        <f>_xlfn.XLOOKUP($AN$19,$AN$4:$AN$6,AJ4:AJ6)</f>
        <v>skincare</v>
      </c>
      <c r="AL22" s="5">
        <f t="shared" ref="AL22:AN22" si="0">_xlfn.XLOOKUP($AN$19,$AN$4:$AN$6,AK4:AK6)</f>
        <v>2099</v>
      </c>
      <c r="AM22" s="23">
        <f t="shared" si="0"/>
        <v>217242.73026034274</v>
      </c>
      <c r="AN22" s="23">
        <f t="shared" si="0"/>
        <v>1959.7262949368351</v>
      </c>
      <c r="AS22" s="8">
        <v>2.45793352798733</v>
      </c>
      <c r="AW22" s="5">
        <v>246</v>
      </c>
      <c r="BD22" s="5">
        <v>246</v>
      </c>
      <c r="BF22" s="8">
        <v>2.47389776104546</v>
      </c>
      <c r="BP22" s="5">
        <v>106</v>
      </c>
      <c r="BQ22" s="5">
        <v>106</v>
      </c>
    </row>
    <row r="23" spans="37:69" x14ac:dyDescent="0.25">
      <c r="AS23" s="8">
        <v>2.47389776104546</v>
      </c>
      <c r="BC23" s="5">
        <v>106</v>
      </c>
      <c r="BD23" s="5">
        <v>106</v>
      </c>
      <c r="BF23" s="8">
        <v>2.5056210329009101</v>
      </c>
      <c r="BL23" s="5">
        <v>99</v>
      </c>
      <c r="BQ23" s="5">
        <v>99</v>
      </c>
    </row>
    <row r="24" spans="37:69" x14ac:dyDescent="0.25">
      <c r="AS24" s="8">
        <v>2.5056210329009101</v>
      </c>
      <c r="AY24" s="5">
        <v>99</v>
      </c>
      <c r="BD24" s="5">
        <v>99</v>
      </c>
      <c r="BF24" s="8">
        <v>2.6796609649813998</v>
      </c>
      <c r="BJ24" s="5">
        <v>168</v>
      </c>
      <c r="BQ24" s="5">
        <v>168</v>
      </c>
    </row>
    <row r="25" spans="37:69" x14ac:dyDescent="0.25">
      <c r="AS25" s="8">
        <v>2.6796609649813998</v>
      </c>
      <c r="AW25" s="5">
        <v>168</v>
      </c>
      <c r="BD25" s="5">
        <v>168</v>
      </c>
      <c r="BF25" s="8">
        <v>2.8331846794189701</v>
      </c>
      <c r="BH25" s="5">
        <v>872</v>
      </c>
      <c r="BQ25" s="5">
        <v>872</v>
      </c>
    </row>
    <row r="26" spans="37:69" x14ac:dyDescent="0.25">
      <c r="AS26" s="8">
        <v>2.8331846794189701</v>
      </c>
      <c r="AU26" s="5">
        <v>872</v>
      </c>
      <c r="BD26" s="5">
        <v>872</v>
      </c>
      <c r="BF26" s="8">
        <v>2.92485760114555</v>
      </c>
      <c r="BM26" s="5">
        <v>391</v>
      </c>
      <c r="BQ26" s="5">
        <v>391</v>
      </c>
    </row>
    <row r="27" spans="37:69" x14ac:dyDescent="0.25">
      <c r="AS27" s="8">
        <v>2.92485760114555</v>
      </c>
      <c r="AZ27" s="5">
        <v>391</v>
      </c>
      <c r="BD27" s="5">
        <v>391</v>
      </c>
      <c r="BF27" s="8">
        <v>2.9565721394308002</v>
      </c>
      <c r="BJ27" s="5">
        <v>802</v>
      </c>
      <c r="BQ27" s="5">
        <v>802</v>
      </c>
    </row>
    <row r="28" spans="37:69" x14ac:dyDescent="0.25">
      <c r="AS28" s="8">
        <v>2.9565721394308002</v>
      </c>
      <c r="AW28" s="5">
        <v>802</v>
      </c>
      <c r="BD28" s="5">
        <v>802</v>
      </c>
      <c r="BF28" s="8">
        <v>3.4047338570830199</v>
      </c>
      <c r="BM28" s="5">
        <v>150</v>
      </c>
      <c r="BQ28" s="5">
        <v>150</v>
      </c>
    </row>
    <row r="29" spans="37:69" x14ac:dyDescent="0.25">
      <c r="AS29" s="8">
        <v>3.4047338570830199</v>
      </c>
      <c r="AZ29" s="5">
        <v>150</v>
      </c>
      <c r="BD29" s="5">
        <v>150</v>
      </c>
      <c r="BF29" s="8">
        <v>3.5854189582323399</v>
      </c>
      <c r="BO29" s="5">
        <v>126</v>
      </c>
      <c r="BQ29" s="5">
        <v>126</v>
      </c>
    </row>
    <row r="30" spans="37:69" x14ac:dyDescent="0.25">
      <c r="AS30" s="8">
        <v>3.5854189582323399</v>
      </c>
      <c r="BB30" s="5">
        <v>126</v>
      </c>
      <c r="BD30" s="5">
        <v>126</v>
      </c>
      <c r="BF30" s="8">
        <v>3.6940212683884499</v>
      </c>
      <c r="BO30" s="5">
        <v>598</v>
      </c>
      <c r="BQ30" s="5">
        <v>598</v>
      </c>
    </row>
    <row r="31" spans="37:69" x14ac:dyDescent="0.25">
      <c r="AS31" s="8">
        <v>3.6940212683884499</v>
      </c>
      <c r="BB31" s="5">
        <v>598</v>
      </c>
      <c r="BD31" s="5">
        <v>598</v>
      </c>
      <c r="BF31" s="8">
        <v>3.8012531329310701</v>
      </c>
      <c r="BM31" s="5">
        <v>737</v>
      </c>
      <c r="BQ31" s="5">
        <v>737</v>
      </c>
    </row>
    <row r="32" spans="37:69" x14ac:dyDescent="0.25">
      <c r="AS32" s="8">
        <v>3.8012531329310701</v>
      </c>
      <c r="AZ32" s="5">
        <v>737</v>
      </c>
      <c r="BD32" s="5">
        <v>737</v>
      </c>
      <c r="BF32" s="8">
        <v>3.8807633029519999</v>
      </c>
      <c r="BN32" s="5">
        <v>65</v>
      </c>
      <c r="BQ32" s="5">
        <v>65</v>
      </c>
    </row>
    <row r="33" spans="45:69" x14ac:dyDescent="0.25">
      <c r="AS33" s="8">
        <v>3.8807633029519999</v>
      </c>
      <c r="BA33" s="5">
        <v>65</v>
      </c>
      <c r="BD33" s="5">
        <v>65</v>
      </c>
      <c r="BF33" s="8">
        <v>3.8905479158706702</v>
      </c>
      <c r="BN33" s="5">
        <v>871</v>
      </c>
      <c r="BQ33" s="5">
        <v>871</v>
      </c>
    </row>
    <row r="34" spans="45:69" x14ac:dyDescent="0.25">
      <c r="AS34" s="8">
        <v>3.8905479158706702</v>
      </c>
      <c r="BA34" s="5">
        <v>871</v>
      </c>
      <c r="BD34" s="5">
        <v>871</v>
      </c>
      <c r="BF34" s="8">
        <v>4.0662775015120403</v>
      </c>
      <c r="BK34" s="5">
        <v>774</v>
      </c>
      <c r="BQ34" s="5">
        <v>774</v>
      </c>
    </row>
    <row r="35" spans="45:69" x14ac:dyDescent="0.25">
      <c r="AS35" s="8">
        <v>4.0662775015120403</v>
      </c>
      <c r="AX35" s="5">
        <v>774</v>
      </c>
      <c r="BD35" s="5">
        <v>774</v>
      </c>
      <c r="BF35" s="8">
        <v>4.0709558370840799</v>
      </c>
      <c r="BN35" s="5">
        <v>859</v>
      </c>
      <c r="BQ35" s="5">
        <v>859</v>
      </c>
    </row>
    <row r="36" spans="45:69" x14ac:dyDescent="0.25">
      <c r="AS36" s="8">
        <v>4.0709558370840799</v>
      </c>
      <c r="BA36" s="5">
        <v>859</v>
      </c>
      <c r="BD36" s="5">
        <v>859</v>
      </c>
      <c r="BF36" s="8">
        <v>4.1913245857054999</v>
      </c>
      <c r="BG36" s="5">
        <v>280</v>
      </c>
      <c r="BQ36" s="5">
        <v>280</v>
      </c>
    </row>
    <row r="37" spans="45:69" x14ac:dyDescent="0.25">
      <c r="AS37" s="8">
        <v>4.1913245857054999</v>
      </c>
      <c r="AT37" s="5">
        <v>280</v>
      </c>
      <c r="BD37" s="5">
        <v>280</v>
      </c>
      <c r="BF37" s="8">
        <v>4.3051034712876302</v>
      </c>
      <c r="BI37" s="5">
        <v>622</v>
      </c>
      <c r="BQ37" s="5">
        <v>622</v>
      </c>
    </row>
    <row r="38" spans="45:69" x14ac:dyDescent="0.25">
      <c r="AS38" s="8">
        <v>4.3051034712876302</v>
      </c>
      <c r="AV38" s="5">
        <v>622</v>
      </c>
      <c r="BD38" s="5">
        <v>622</v>
      </c>
      <c r="BF38" s="8">
        <v>4.3392247141107001</v>
      </c>
      <c r="BN38" s="5">
        <v>620</v>
      </c>
      <c r="BQ38" s="5">
        <v>620</v>
      </c>
    </row>
    <row r="39" spans="45:69" x14ac:dyDescent="0.25">
      <c r="AS39" s="8">
        <v>4.3392247141107001</v>
      </c>
      <c r="BA39" s="5">
        <v>620</v>
      </c>
      <c r="BD39" s="5">
        <v>620</v>
      </c>
      <c r="BF39" s="8">
        <v>4.3813681581023101</v>
      </c>
      <c r="BN39" s="5">
        <v>380</v>
      </c>
      <c r="BQ39" s="5">
        <v>380</v>
      </c>
    </row>
    <row r="40" spans="45:69" x14ac:dyDescent="0.25">
      <c r="AS40" s="8">
        <v>4.3813681581023101</v>
      </c>
      <c r="BA40" s="5">
        <v>380</v>
      </c>
      <c r="BD40" s="5">
        <v>380</v>
      </c>
      <c r="BF40" s="8">
        <v>4.4440988643822896</v>
      </c>
      <c r="BI40" s="5">
        <v>147</v>
      </c>
      <c r="BQ40" s="5">
        <v>147</v>
      </c>
    </row>
    <row r="41" spans="45:69" x14ac:dyDescent="0.25">
      <c r="AS41" s="8">
        <v>4.4440988643822896</v>
      </c>
      <c r="AV41" s="5">
        <v>147</v>
      </c>
      <c r="BD41" s="5">
        <v>147</v>
      </c>
      <c r="BF41" s="8">
        <v>4.4695000261236002</v>
      </c>
      <c r="BN41" s="5">
        <v>276</v>
      </c>
      <c r="BQ41" s="5">
        <v>276</v>
      </c>
    </row>
    <row r="42" spans="45:69" x14ac:dyDescent="0.25">
      <c r="AS42" s="8">
        <v>4.4695000261236002</v>
      </c>
      <c r="BA42" s="5">
        <v>276</v>
      </c>
      <c r="BD42" s="5">
        <v>276</v>
      </c>
      <c r="BF42" s="8">
        <v>4.5239431243166601</v>
      </c>
      <c r="BG42" s="5">
        <v>960</v>
      </c>
      <c r="BQ42" s="5">
        <v>960</v>
      </c>
    </row>
    <row r="43" spans="45:69" x14ac:dyDescent="0.25">
      <c r="AS43" s="8">
        <v>4.5239431243166601</v>
      </c>
      <c r="AT43" s="5">
        <v>960</v>
      </c>
      <c r="BD43" s="5">
        <v>960</v>
      </c>
      <c r="BF43" s="8">
        <v>4.5853534681946497</v>
      </c>
      <c r="BL43" s="5">
        <v>134</v>
      </c>
      <c r="BQ43" s="5">
        <v>134</v>
      </c>
    </row>
    <row r="44" spans="45:69" x14ac:dyDescent="0.25">
      <c r="AS44" s="8">
        <v>4.5853534681946497</v>
      </c>
      <c r="AY44" s="5">
        <v>134</v>
      </c>
      <c r="BD44" s="5">
        <v>134</v>
      </c>
      <c r="BF44" s="8">
        <v>4.7081818735419301</v>
      </c>
      <c r="BG44" s="5">
        <v>336</v>
      </c>
      <c r="BQ44" s="5">
        <v>336</v>
      </c>
    </row>
    <row r="45" spans="45:69" x14ac:dyDescent="0.25">
      <c r="AS45" s="8">
        <v>4.7081818735419301</v>
      </c>
      <c r="AT45" s="5">
        <v>336</v>
      </c>
      <c r="BD45" s="5">
        <v>336</v>
      </c>
      <c r="BF45" s="8">
        <v>4.7426358828418698</v>
      </c>
      <c r="BI45" s="5">
        <v>187</v>
      </c>
      <c r="BQ45" s="5">
        <v>187</v>
      </c>
    </row>
    <row r="46" spans="45:69" x14ac:dyDescent="0.25">
      <c r="AS46" s="8">
        <v>4.7426358828418698</v>
      </c>
      <c r="AV46" s="5">
        <v>187</v>
      </c>
      <c r="BD46" s="5">
        <v>187</v>
      </c>
      <c r="BF46" s="8">
        <v>4.78300055794766</v>
      </c>
      <c r="BG46" s="5">
        <v>154</v>
      </c>
      <c r="BQ46" s="5">
        <v>154</v>
      </c>
    </row>
    <row r="47" spans="45:69" x14ac:dyDescent="0.25">
      <c r="AS47" s="8">
        <v>4.78300055794766</v>
      </c>
      <c r="AT47" s="5">
        <v>154</v>
      </c>
      <c r="BD47" s="5">
        <v>154</v>
      </c>
      <c r="BF47" s="8">
        <v>4.85827050343664</v>
      </c>
      <c r="BO47" s="5">
        <v>616</v>
      </c>
      <c r="BQ47" s="5">
        <v>616</v>
      </c>
    </row>
    <row r="48" spans="45:69" x14ac:dyDescent="0.25">
      <c r="AS48" s="8">
        <v>4.85827050343664</v>
      </c>
      <c r="BB48" s="5">
        <v>616</v>
      </c>
      <c r="BD48" s="5">
        <v>616</v>
      </c>
      <c r="BF48" s="8">
        <v>4.9384385647120901</v>
      </c>
      <c r="BM48" s="5">
        <v>896</v>
      </c>
      <c r="BQ48" s="5">
        <v>896</v>
      </c>
    </row>
    <row r="49" spans="45:69" x14ac:dyDescent="0.25">
      <c r="AS49" s="8">
        <v>4.9384385647120901</v>
      </c>
      <c r="AZ49" s="5">
        <v>896</v>
      </c>
      <c r="BD49" s="5">
        <v>896</v>
      </c>
      <c r="BF49" s="8">
        <v>4.94983957799694</v>
      </c>
      <c r="BN49" s="5">
        <v>663</v>
      </c>
      <c r="BQ49" s="5">
        <v>663</v>
      </c>
    </row>
    <row r="50" spans="45:69" x14ac:dyDescent="0.25">
      <c r="AS50" s="8">
        <v>4.94983957799694</v>
      </c>
      <c r="BA50" s="5">
        <v>663</v>
      </c>
      <c r="BD50" s="5">
        <v>663</v>
      </c>
      <c r="BF50" s="8">
        <v>5.0143649550309002</v>
      </c>
      <c r="BK50" s="5">
        <v>701</v>
      </c>
      <c r="BQ50" s="5">
        <v>701</v>
      </c>
    </row>
    <row r="51" spans="45:69" x14ac:dyDescent="0.25">
      <c r="AS51" s="8">
        <v>5.0143649550309002</v>
      </c>
      <c r="AX51" s="5">
        <v>701</v>
      </c>
      <c r="BD51" s="5">
        <v>701</v>
      </c>
      <c r="BF51" s="8">
        <v>5.2151550087119096</v>
      </c>
      <c r="BL51" s="5">
        <v>24</v>
      </c>
      <c r="BQ51" s="5">
        <v>24</v>
      </c>
    </row>
    <row r="52" spans="45:69" x14ac:dyDescent="0.25">
      <c r="AS52" s="8">
        <v>5.2151550087119096</v>
      </c>
      <c r="AY52" s="5">
        <v>24</v>
      </c>
      <c r="BD52" s="5">
        <v>24</v>
      </c>
      <c r="BF52" s="8">
        <v>5.2376546500374399</v>
      </c>
      <c r="BK52" s="5">
        <v>904</v>
      </c>
      <c r="BQ52" s="5">
        <v>904</v>
      </c>
    </row>
    <row r="53" spans="45:69" x14ac:dyDescent="0.25">
      <c r="AS53" s="8">
        <v>5.2376546500374399</v>
      </c>
      <c r="AX53" s="5">
        <v>904</v>
      </c>
      <c r="BD53" s="5">
        <v>904</v>
      </c>
      <c r="BF53" s="8">
        <v>5.2881899903273997</v>
      </c>
      <c r="BN53" s="5">
        <v>449</v>
      </c>
      <c r="BQ53" s="5">
        <v>449</v>
      </c>
    </row>
    <row r="54" spans="45:69" x14ac:dyDescent="0.25">
      <c r="AS54" s="8">
        <v>5.2881899903273997</v>
      </c>
      <c r="BA54" s="5">
        <v>449</v>
      </c>
      <c r="BD54" s="5">
        <v>449</v>
      </c>
      <c r="BF54" s="8">
        <v>5.3528780439967996</v>
      </c>
      <c r="BI54" s="5">
        <v>324</v>
      </c>
      <c r="BQ54" s="5">
        <v>324</v>
      </c>
    </row>
    <row r="55" spans="45:69" x14ac:dyDescent="0.25">
      <c r="AS55" s="8">
        <v>5.3528780439967996</v>
      </c>
      <c r="AV55" s="5">
        <v>324</v>
      </c>
      <c r="BD55" s="5">
        <v>324</v>
      </c>
      <c r="BF55" s="8">
        <v>5.5625037788303802</v>
      </c>
      <c r="BI55" s="5">
        <v>176</v>
      </c>
      <c r="BQ55" s="5">
        <v>176</v>
      </c>
    </row>
    <row r="56" spans="45:69" x14ac:dyDescent="0.25">
      <c r="AS56" s="8">
        <v>5.5625037788303802</v>
      </c>
      <c r="AV56" s="5">
        <v>176</v>
      </c>
      <c r="BD56" s="5">
        <v>176</v>
      </c>
      <c r="BF56" s="8">
        <v>5.7732637437666501</v>
      </c>
      <c r="BN56" s="5">
        <v>556</v>
      </c>
      <c r="BQ56" s="5">
        <v>556</v>
      </c>
    </row>
    <row r="57" spans="45:69" x14ac:dyDescent="0.25">
      <c r="AS57" s="8">
        <v>5.7732637437666501</v>
      </c>
      <c r="BA57" s="5">
        <v>556</v>
      </c>
      <c r="BD57" s="5">
        <v>556</v>
      </c>
      <c r="BF57" s="8">
        <v>6.0378837692182898</v>
      </c>
      <c r="BL57" s="5">
        <v>601</v>
      </c>
      <c r="BQ57" s="5">
        <v>601</v>
      </c>
    </row>
    <row r="58" spans="45:69" x14ac:dyDescent="0.25">
      <c r="AS58" s="8">
        <v>6.0378837692182898</v>
      </c>
      <c r="AY58" s="5">
        <v>601</v>
      </c>
      <c r="BD58" s="5">
        <v>601</v>
      </c>
      <c r="BF58" s="8">
        <v>6.2478609149759903</v>
      </c>
      <c r="BP58" s="5">
        <v>633</v>
      </c>
      <c r="BQ58" s="5">
        <v>633</v>
      </c>
    </row>
    <row r="59" spans="45:69" x14ac:dyDescent="0.25">
      <c r="AS59" s="8">
        <v>6.2478609149759903</v>
      </c>
      <c r="BC59" s="5">
        <v>633</v>
      </c>
      <c r="BD59" s="5">
        <v>633</v>
      </c>
      <c r="BF59" s="8">
        <v>6.3157177546007199</v>
      </c>
      <c r="BJ59" s="5">
        <v>32</v>
      </c>
      <c r="BQ59" s="5">
        <v>32</v>
      </c>
    </row>
    <row r="60" spans="45:69" x14ac:dyDescent="0.25">
      <c r="AS60" s="8">
        <v>6.3157177546007199</v>
      </c>
      <c r="AW60" s="5">
        <v>32</v>
      </c>
      <c r="BD60" s="5">
        <v>32</v>
      </c>
      <c r="BF60" s="8">
        <v>6.49632536429504</v>
      </c>
      <c r="BG60" s="5">
        <v>198</v>
      </c>
      <c r="BQ60" s="5">
        <v>198</v>
      </c>
    </row>
    <row r="61" spans="45:69" x14ac:dyDescent="0.25">
      <c r="AS61" s="8">
        <v>6.49632536429504</v>
      </c>
      <c r="AT61" s="5">
        <v>198</v>
      </c>
      <c r="BD61" s="5">
        <v>198</v>
      </c>
      <c r="BF61" s="8">
        <v>6.5075486210785503</v>
      </c>
      <c r="BJ61" s="5">
        <v>353</v>
      </c>
      <c r="BQ61" s="5">
        <v>353</v>
      </c>
    </row>
    <row r="62" spans="45:69" x14ac:dyDescent="0.25">
      <c r="AS62" s="8">
        <v>6.5075486210785503</v>
      </c>
      <c r="AW62" s="5">
        <v>353</v>
      </c>
      <c r="BD62" s="5">
        <v>353</v>
      </c>
      <c r="BF62" s="8">
        <v>6.5758037975485299</v>
      </c>
      <c r="BP62" s="5">
        <v>79</v>
      </c>
      <c r="BQ62" s="5">
        <v>79</v>
      </c>
    </row>
    <row r="63" spans="45:69" x14ac:dyDescent="0.25">
      <c r="AS63" s="8">
        <v>6.5758037975485299</v>
      </c>
      <c r="BC63" s="5">
        <v>79</v>
      </c>
      <c r="BD63" s="5">
        <v>79</v>
      </c>
      <c r="BF63" s="8">
        <v>6.5805413478845898</v>
      </c>
      <c r="BN63" s="5">
        <v>457</v>
      </c>
      <c r="BQ63" s="5">
        <v>457</v>
      </c>
    </row>
    <row r="64" spans="45:69" x14ac:dyDescent="0.25">
      <c r="AS64" s="8">
        <v>6.5805413478845898</v>
      </c>
      <c r="BA64" s="5">
        <v>457</v>
      </c>
      <c r="BD64" s="5">
        <v>457</v>
      </c>
      <c r="BF64" s="8">
        <v>6.5991049012385803</v>
      </c>
      <c r="BJ64" s="5">
        <v>781</v>
      </c>
      <c r="BQ64" s="5">
        <v>781</v>
      </c>
    </row>
    <row r="65" spans="45:69" x14ac:dyDescent="0.25">
      <c r="AS65" s="8">
        <v>6.5991049012385803</v>
      </c>
      <c r="AW65" s="5">
        <v>781</v>
      </c>
      <c r="BD65" s="5">
        <v>781</v>
      </c>
      <c r="BF65" s="8">
        <v>6.5996141596895397</v>
      </c>
      <c r="BO65" s="5">
        <v>478</v>
      </c>
      <c r="BQ65" s="5">
        <v>478</v>
      </c>
    </row>
    <row r="66" spans="45:69" x14ac:dyDescent="0.25">
      <c r="AS66" s="8">
        <v>6.5996141596895397</v>
      </c>
      <c r="BB66" s="5">
        <v>478</v>
      </c>
      <c r="BD66" s="5">
        <v>478</v>
      </c>
      <c r="BF66" s="8">
        <v>6.7809466256178901</v>
      </c>
      <c r="BJ66" s="5">
        <v>359</v>
      </c>
      <c r="BQ66" s="5">
        <v>359</v>
      </c>
    </row>
    <row r="67" spans="45:69" x14ac:dyDescent="0.25">
      <c r="AS67" s="8">
        <v>6.7809466256178901</v>
      </c>
      <c r="AW67" s="5">
        <v>359</v>
      </c>
      <c r="BD67" s="5">
        <v>359</v>
      </c>
      <c r="BF67" s="8">
        <v>6.9429459420325799</v>
      </c>
      <c r="BO67" s="5">
        <v>987</v>
      </c>
      <c r="BQ67" s="5">
        <v>987</v>
      </c>
    </row>
    <row r="68" spans="45:69" x14ac:dyDescent="0.25">
      <c r="AS68" s="8">
        <v>6.9429459420325799</v>
      </c>
      <c r="BB68" s="5">
        <v>987</v>
      </c>
      <c r="BD68" s="5">
        <v>987</v>
      </c>
      <c r="BF68" s="8">
        <v>7.00643205900439</v>
      </c>
      <c r="BG68" s="5">
        <v>114</v>
      </c>
      <c r="BQ68" s="5">
        <v>114</v>
      </c>
    </row>
    <row r="69" spans="45:69" x14ac:dyDescent="0.25">
      <c r="AS69" s="8">
        <v>7.00643205900439</v>
      </c>
      <c r="AT69" s="5">
        <v>114</v>
      </c>
      <c r="BD69" s="5">
        <v>114</v>
      </c>
      <c r="BF69" s="8">
        <v>7.0545383368369201</v>
      </c>
      <c r="BP69" s="5">
        <v>241</v>
      </c>
      <c r="BQ69" s="5">
        <v>241</v>
      </c>
    </row>
    <row r="70" spans="45:69" x14ac:dyDescent="0.25">
      <c r="AS70" s="8">
        <v>7.0545383368369201</v>
      </c>
      <c r="BC70" s="5">
        <v>241</v>
      </c>
      <c r="BD70" s="5">
        <v>241</v>
      </c>
      <c r="BF70" s="8">
        <v>7.0958331565551296</v>
      </c>
      <c r="BI70" s="5">
        <v>29</v>
      </c>
      <c r="BQ70" s="5">
        <v>29</v>
      </c>
    </row>
    <row r="71" spans="45:69" x14ac:dyDescent="0.25">
      <c r="AS71" s="8">
        <v>7.0958331565551296</v>
      </c>
      <c r="AV71" s="5">
        <v>29</v>
      </c>
      <c r="BD71" s="5">
        <v>29</v>
      </c>
      <c r="BF71" s="8">
        <v>7.1666452910482104</v>
      </c>
      <c r="BG71" s="5">
        <v>980</v>
      </c>
      <c r="BQ71" s="5">
        <v>980</v>
      </c>
    </row>
    <row r="72" spans="45:69" x14ac:dyDescent="0.25">
      <c r="AS72" s="8">
        <v>7.1666452910482104</v>
      </c>
      <c r="AT72" s="5">
        <v>980</v>
      </c>
      <c r="BD72" s="5">
        <v>980</v>
      </c>
      <c r="BF72" s="8">
        <v>7.2295951397364702</v>
      </c>
      <c r="BN72" s="5">
        <v>933</v>
      </c>
      <c r="BQ72" s="5">
        <v>933</v>
      </c>
    </row>
    <row r="73" spans="45:69" x14ac:dyDescent="0.25">
      <c r="AS73" s="8">
        <v>7.2295951397364702</v>
      </c>
      <c r="BA73" s="5">
        <v>933</v>
      </c>
      <c r="BD73" s="5">
        <v>933</v>
      </c>
      <c r="BF73" s="8">
        <v>7.2917013887767697</v>
      </c>
      <c r="BM73" s="5">
        <v>270</v>
      </c>
      <c r="BQ73" s="5">
        <v>270</v>
      </c>
    </row>
    <row r="74" spans="45:69" x14ac:dyDescent="0.25">
      <c r="AS74" s="8">
        <v>7.2917013887767697</v>
      </c>
      <c r="AZ74" s="5">
        <v>270</v>
      </c>
      <c r="BD74" s="5">
        <v>270</v>
      </c>
      <c r="BF74" s="8">
        <v>7.2937225968677204</v>
      </c>
      <c r="BM74" s="5">
        <v>484</v>
      </c>
      <c r="BQ74" s="5">
        <v>484</v>
      </c>
    </row>
    <row r="75" spans="45:69" x14ac:dyDescent="0.25">
      <c r="AS75" s="8">
        <v>7.2937225968677204</v>
      </c>
      <c r="AZ75" s="5">
        <v>484</v>
      </c>
      <c r="BD75" s="5">
        <v>484</v>
      </c>
      <c r="BF75" s="8">
        <v>7.4067509529980704</v>
      </c>
      <c r="BN75" s="5">
        <v>352</v>
      </c>
      <c r="BQ75" s="5">
        <v>352</v>
      </c>
    </row>
    <row r="76" spans="45:69" x14ac:dyDescent="0.25">
      <c r="AS76" s="8">
        <v>7.4067509529980704</v>
      </c>
      <c r="BA76" s="5">
        <v>352</v>
      </c>
      <c r="BD76" s="5">
        <v>352</v>
      </c>
      <c r="BF76" s="8">
        <v>7.4715140844011403</v>
      </c>
      <c r="BM76" s="5">
        <v>916</v>
      </c>
      <c r="BQ76" s="5">
        <v>916</v>
      </c>
    </row>
    <row r="77" spans="45:69" x14ac:dyDescent="0.25">
      <c r="AS77" s="8">
        <v>7.4715140844011403</v>
      </c>
      <c r="AZ77" s="5">
        <v>916</v>
      </c>
      <c r="BD77" s="5">
        <v>916</v>
      </c>
      <c r="BF77" s="8">
        <v>7.5262483268515004</v>
      </c>
      <c r="BJ77" s="5">
        <v>155</v>
      </c>
      <c r="BQ77" s="5">
        <v>155</v>
      </c>
    </row>
    <row r="78" spans="45:69" x14ac:dyDescent="0.25">
      <c r="AS78" s="8">
        <v>7.5262483268515004</v>
      </c>
      <c r="AW78" s="5">
        <v>155</v>
      </c>
      <c r="BD78" s="5">
        <v>155</v>
      </c>
      <c r="BF78" s="8">
        <v>7.5774496573766896</v>
      </c>
      <c r="BL78" s="5">
        <v>919</v>
      </c>
      <c r="BQ78" s="5">
        <v>919</v>
      </c>
    </row>
    <row r="79" spans="45:69" x14ac:dyDescent="0.25">
      <c r="AS79" s="8">
        <v>7.5774496573766896</v>
      </c>
      <c r="AY79" s="5">
        <v>919</v>
      </c>
      <c r="BD79" s="5">
        <v>919</v>
      </c>
      <c r="BF79" s="8">
        <v>7.6744307081126903</v>
      </c>
      <c r="BM79" s="5">
        <v>320</v>
      </c>
      <c r="BQ79" s="5">
        <v>320</v>
      </c>
    </row>
    <row r="80" spans="45:69" x14ac:dyDescent="0.25">
      <c r="AS80" s="8">
        <v>7.6744307081126903</v>
      </c>
      <c r="AZ80" s="5">
        <v>320</v>
      </c>
      <c r="BD80" s="5">
        <v>320</v>
      </c>
      <c r="BF80" s="8">
        <v>7.9048456112096703</v>
      </c>
      <c r="BO80" s="5">
        <v>62</v>
      </c>
      <c r="BQ80" s="5">
        <v>62</v>
      </c>
    </row>
    <row r="81" spans="45:69" x14ac:dyDescent="0.25">
      <c r="AS81" s="8">
        <v>7.9048456112096703</v>
      </c>
      <c r="BB81" s="5">
        <v>62</v>
      </c>
      <c r="BD81" s="5">
        <v>62</v>
      </c>
      <c r="BF81" s="8">
        <v>8.0544792617321495</v>
      </c>
      <c r="BH81" s="5">
        <v>8</v>
      </c>
      <c r="BQ81" s="5">
        <v>8</v>
      </c>
    </row>
    <row r="82" spans="45:69" x14ac:dyDescent="0.25">
      <c r="AS82" s="8">
        <v>8.0544792617321495</v>
      </c>
      <c r="AU82" s="5">
        <v>8</v>
      </c>
      <c r="BD82" s="5">
        <v>8</v>
      </c>
      <c r="BF82" s="8">
        <v>8.1009731453970293</v>
      </c>
      <c r="BM82" s="5">
        <v>253</v>
      </c>
      <c r="BQ82" s="5">
        <v>253</v>
      </c>
    </row>
    <row r="83" spans="45:69" x14ac:dyDescent="0.25">
      <c r="AS83" s="8">
        <v>8.1009731453970293</v>
      </c>
      <c r="AZ83" s="5">
        <v>253</v>
      </c>
      <c r="BD83" s="5">
        <v>253</v>
      </c>
      <c r="BF83" s="8">
        <v>8.2491687048717193</v>
      </c>
      <c r="BH83" s="5">
        <v>25</v>
      </c>
      <c r="BQ83" s="5">
        <v>25</v>
      </c>
    </row>
    <row r="84" spans="45:69" x14ac:dyDescent="0.25">
      <c r="AS84" s="8">
        <v>8.2491687048717193</v>
      </c>
      <c r="AU84" s="5">
        <v>25</v>
      </c>
      <c r="BD84" s="5">
        <v>25</v>
      </c>
      <c r="BF84" s="8">
        <v>8.3816156249226292</v>
      </c>
      <c r="BP84" s="5">
        <v>618</v>
      </c>
      <c r="BQ84" s="5">
        <v>618</v>
      </c>
    </row>
    <row r="85" spans="45:69" x14ac:dyDescent="0.25">
      <c r="AS85" s="8">
        <v>8.3816156249226292</v>
      </c>
      <c r="BC85" s="5">
        <v>618</v>
      </c>
      <c r="BD85" s="5">
        <v>618</v>
      </c>
      <c r="BF85" s="8">
        <v>8.4670497708619905</v>
      </c>
      <c r="BK85" s="5">
        <v>946</v>
      </c>
      <c r="BQ85" s="5">
        <v>946</v>
      </c>
    </row>
    <row r="86" spans="45:69" x14ac:dyDescent="0.25">
      <c r="AS86" s="8">
        <v>8.4670497708619905</v>
      </c>
      <c r="AX86" s="5">
        <v>946</v>
      </c>
      <c r="BD86" s="5">
        <v>946</v>
      </c>
      <c r="BF86" s="8">
        <v>8.6303388696027508</v>
      </c>
      <c r="BO86" s="5">
        <v>672</v>
      </c>
      <c r="BQ86" s="5">
        <v>672</v>
      </c>
    </row>
    <row r="87" spans="45:69" x14ac:dyDescent="0.25">
      <c r="AS87" s="8">
        <v>8.6303388696027508</v>
      </c>
      <c r="BB87" s="5">
        <v>672</v>
      </c>
      <c r="BD87" s="5">
        <v>672</v>
      </c>
      <c r="BF87" s="8">
        <v>8.6310521797689397</v>
      </c>
      <c r="BG87" s="5">
        <v>820</v>
      </c>
      <c r="BQ87" s="5">
        <v>820</v>
      </c>
    </row>
    <row r="88" spans="45:69" x14ac:dyDescent="0.25">
      <c r="AS88" s="8">
        <v>8.6310521797689397</v>
      </c>
      <c r="AT88" s="5">
        <v>820</v>
      </c>
      <c r="BD88" s="5">
        <v>820</v>
      </c>
      <c r="BF88" s="8">
        <v>8.6732112112786108</v>
      </c>
      <c r="BH88" s="5">
        <v>996</v>
      </c>
      <c r="BQ88" s="5">
        <v>996</v>
      </c>
    </row>
    <row r="89" spans="45:69" x14ac:dyDescent="0.25">
      <c r="AS89" s="8">
        <v>8.6732112112786108</v>
      </c>
      <c r="AU89" s="5">
        <v>996</v>
      </c>
      <c r="BD89" s="5">
        <v>996</v>
      </c>
      <c r="BF89" s="8">
        <v>8.8783346509268402</v>
      </c>
      <c r="BL89" s="5">
        <v>320</v>
      </c>
      <c r="BQ89" s="5">
        <v>320</v>
      </c>
    </row>
    <row r="90" spans="45:69" x14ac:dyDescent="0.25">
      <c r="AS90" s="8">
        <v>8.8783346509268402</v>
      </c>
      <c r="AY90" s="5">
        <v>320</v>
      </c>
      <c r="BD90" s="5">
        <v>320</v>
      </c>
      <c r="BF90" s="8">
        <v>8.9545283153180097</v>
      </c>
      <c r="BM90" s="5">
        <v>327</v>
      </c>
      <c r="BQ90" s="5">
        <v>327</v>
      </c>
    </row>
    <row r="91" spans="45:69" x14ac:dyDescent="0.25">
      <c r="AS91" s="8">
        <v>8.9545283153180097</v>
      </c>
      <c r="AZ91" s="5">
        <v>327</v>
      </c>
      <c r="BD91" s="5">
        <v>327</v>
      </c>
      <c r="BF91" s="8">
        <v>8.9787507559499709</v>
      </c>
      <c r="BO91" s="5">
        <v>910</v>
      </c>
      <c r="BQ91" s="5">
        <v>910</v>
      </c>
    </row>
    <row r="92" spans="45:69" x14ac:dyDescent="0.25">
      <c r="AS92" s="8">
        <v>8.9787507559499709</v>
      </c>
      <c r="BB92" s="5">
        <v>910</v>
      </c>
      <c r="BD92" s="5">
        <v>910</v>
      </c>
      <c r="BF92" s="8">
        <v>9.0303404225219399</v>
      </c>
      <c r="BM92" s="5">
        <v>117</v>
      </c>
      <c r="BQ92" s="5">
        <v>117</v>
      </c>
    </row>
    <row r="93" spans="45:69" x14ac:dyDescent="0.25">
      <c r="AS93" s="8">
        <v>9.0303404225219399</v>
      </c>
      <c r="AZ93" s="5">
        <v>117</v>
      </c>
      <c r="BD93" s="5">
        <v>117</v>
      </c>
      <c r="BF93" s="8">
        <v>9.1478115447106294</v>
      </c>
      <c r="BO93" s="5">
        <v>513</v>
      </c>
      <c r="BQ93" s="5">
        <v>513</v>
      </c>
    </row>
    <row r="94" spans="45:69" x14ac:dyDescent="0.25">
      <c r="AS94" s="8">
        <v>9.1478115447106294</v>
      </c>
      <c r="BB94" s="5">
        <v>513</v>
      </c>
      <c r="BD94" s="5">
        <v>513</v>
      </c>
      <c r="BF94" s="8">
        <v>9.1605585353818704</v>
      </c>
      <c r="BG94" s="5">
        <v>227</v>
      </c>
      <c r="BQ94" s="5">
        <v>227</v>
      </c>
    </row>
    <row r="95" spans="45:69" x14ac:dyDescent="0.25">
      <c r="AS95" s="8">
        <v>9.1605585353818704</v>
      </c>
      <c r="AT95" s="5">
        <v>227</v>
      </c>
      <c r="BD95" s="5">
        <v>227</v>
      </c>
      <c r="BF95" s="8">
        <v>9.2281903170525101</v>
      </c>
      <c r="BL95" s="5">
        <v>637</v>
      </c>
      <c r="BQ95" s="5">
        <v>637</v>
      </c>
    </row>
    <row r="96" spans="45:69" x14ac:dyDescent="0.25">
      <c r="AS96" s="8">
        <v>9.2281903170525101</v>
      </c>
      <c r="AY96" s="5">
        <v>637</v>
      </c>
      <c r="BD96" s="5">
        <v>637</v>
      </c>
      <c r="BF96" s="8">
        <v>9.2359314372492207</v>
      </c>
      <c r="BK96" s="5">
        <v>705</v>
      </c>
      <c r="BQ96" s="5">
        <v>705</v>
      </c>
    </row>
    <row r="97" spans="45:69" x14ac:dyDescent="0.25">
      <c r="AS97" s="8">
        <v>9.2359314372492207</v>
      </c>
      <c r="AX97" s="5">
        <v>705</v>
      </c>
      <c r="BD97" s="5">
        <v>705</v>
      </c>
      <c r="BF97" s="8">
        <v>9.5372830611083295</v>
      </c>
      <c r="BO97" s="5">
        <v>249</v>
      </c>
      <c r="BQ97" s="5">
        <v>249</v>
      </c>
    </row>
    <row r="98" spans="45:69" x14ac:dyDescent="0.25">
      <c r="AS98" s="8">
        <v>9.5372830611083295</v>
      </c>
      <c r="BB98" s="5">
        <v>249</v>
      </c>
      <c r="BD98" s="5">
        <v>249</v>
      </c>
      <c r="BF98" s="8">
        <v>9.5676489209230393</v>
      </c>
      <c r="BP98" s="5">
        <v>884</v>
      </c>
      <c r="BQ98" s="5">
        <v>884</v>
      </c>
    </row>
    <row r="99" spans="45:69" x14ac:dyDescent="0.25">
      <c r="AS99" s="8">
        <v>9.5676489209230393</v>
      </c>
      <c r="BC99" s="5">
        <v>884</v>
      </c>
      <c r="BD99" s="5">
        <v>884</v>
      </c>
      <c r="BF99" s="8">
        <v>9.7052867901203399</v>
      </c>
      <c r="BI99" s="5">
        <v>511</v>
      </c>
      <c r="BQ99" s="5">
        <v>511</v>
      </c>
    </row>
    <row r="100" spans="45:69" x14ac:dyDescent="0.25">
      <c r="AS100" s="8">
        <v>9.7052867901203399</v>
      </c>
      <c r="AV100" s="5">
        <v>511</v>
      </c>
      <c r="BD100" s="5">
        <v>511</v>
      </c>
      <c r="BF100" s="8">
        <v>9.7165747714313095</v>
      </c>
      <c r="BH100" s="5">
        <v>736</v>
      </c>
      <c r="BQ100" s="5">
        <v>736</v>
      </c>
    </row>
    <row r="101" spans="45:69" x14ac:dyDescent="0.25">
      <c r="AS101" s="8">
        <v>9.7165747714313095</v>
      </c>
      <c r="AU101" s="5">
        <v>736</v>
      </c>
      <c r="BD101" s="5">
        <v>736</v>
      </c>
      <c r="BF101" s="8">
        <v>9.7412916892843597</v>
      </c>
      <c r="BN101" s="5">
        <v>209</v>
      </c>
      <c r="BQ101" s="5">
        <v>209</v>
      </c>
    </row>
    <row r="102" spans="45:69" x14ac:dyDescent="0.25">
      <c r="AS102" s="8">
        <v>9.7412916892843597</v>
      </c>
      <c r="BA102" s="5">
        <v>209</v>
      </c>
      <c r="BD102" s="5">
        <v>209</v>
      </c>
      <c r="BF102" s="8">
        <v>9.8981405080692202</v>
      </c>
      <c r="BJ102" s="5">
        <v>394</v>
      </c>
      <c r="BQ102" s="5">
        <v>394</v>
      </c>
    </row>
    <row r="103" spans="45:69" x14ac:dyDescent="0.25">
      <c r="AS103" s="8">
        <v>9.8981405080692202</v>
      </c>
      <c r="AW103" s="5">
        <v>394</v>
      </c>
      <c r="BD103" s="5">
        <v>394</v>
      </c>
      <c r="BF103" s="8">
        <v>9.9298162452772498</v>
      </c>
      <c r="BN103" s="5">
        <v>134</v>
      </c>
      <c r="BQ103" s="5">
        <v>134</v>
      </c>
    </row>
    <row r="104" spans="45:69" x14ac:dyDescent="0.25">
      <c r="AS104" s="8">
        <v>9.9298162452772498</v>
      </c>
      <c r="BA104" s="5">
        <v>134</v>
      </c>
      <c r="BD104" s="5">
        <v>134</v>
      </c>
    </row>
    <row r="105" spans="45:69" x14ac:dyDescent="0.25">
      <c r="AS105" s="8" t="s">
        <v>174</v>
      </c>
      <c r="AT105" s="5">
        <v>4495</v>
      </c>
      <c r="AU105" s="5">
        <v>2637</v>
      </c>
      <c r="AV105" s="5">
        <v>3343</v>
      </c>
      <c r="AW105" s="5">
        <v>3626</v>
      </c>
      <c r="AX105" s="5">
        <v>5060</v>
      </c>
      <c r="AY105" s="5">
        <v>3667</v>
      </c>
      <c r="AZ105" s="5">
        <v>6845</v>
      </c>
      <c r="BA105" s="5">
        <v>7691</v>
      </c>
      <c r="BB105" s="5">
        <v>6174</v>
      </c>
      <c r="BC105" s="5">
        <v>2561</v>
      </c>
      <c r="BD105" s="5">
        <v>46099</v>
      </c>
    </row>
  </sheetData>
  <sortState xmlns:xlrd2="http://schemas.microsoft.com/office/spreadsheetml/2017/richdata2" ref="AF10:AG14">
    <sortCondition descending="1" ref="AG10:AG14"/>
  </sortState>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6F53A-B3E7-40D8-9E71-530B59C47A53}">
  <dimension ref="A1"/>
  <sheetViews>
    <sheetView showGridLines="0" topLeftCell="A3" zoomScale="80" zoomScaleNormal="80" workbookViewId="0">
      <selection activeCell="Z6" sqref="Z6"/>
    </sheetView>
  </sheetViews>
  <sheetFormatPr defaultRowHeight="15" x14ac:dyDescent="0.25"/>
  <cols>
    <col min="1" max="16384" width="9.140625" style="21"/>
  </cols>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14</xdr:col>
                    <xdr:colOff>285750</xdr:colOff>
                    <xdr:row>20</xdr:row>
                    <xdr:rowOff>114300</xdr:rowOff>
                  </from>
                  <to>
                    <xdr:col>15</xdr:col>
                    <xdr:colOff>371475</xdr:colOff>
                    <xdr:row>31</xdr:row>
                    <xdr:rowOff>76200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supply_chain_data(1)</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Aliaa salah</dc:creator>
  <cp:lastModifiedBy>علياء صلاح حسن محمد</cp:lastModifiedBy>
  <dcterms:created xsi:type="dcterms:W3CDTF">2024-09-28T12:12:33Z</dcterms:created>
  <dcterms:modified xsi:type="dcterms:W3CDTF">2024-10-12T23:01:57Z</dcterms:modified>
</cp:coreProperties>
</file>