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Epigymnetics\"/>
    </mc:Choice>
  </mc:AlternateContent>
  <xr:revisionPtr revIDLastSave="0" documentId="13_ncr:1_{52F7DEC5-6E39-4370-B849-42DD164C0A52}" xr6:coauthVersionLast="40" xr6:coauthVersionMax="40" xr10:uidLastSave="{00000000-0000-0000-0000-000000000000}"/>
  <bookViews>
    <workbookView xWindow="0" yWindow="0" windowWidth="19200" windowHeight="6850" activeTab="1" xr2:uid="{F14C0C1D-F4E2-4B0F-885A-A9AFB9D4B513}"/>
  </bookViews>
  <sheets>
    <sheet name="Bio" sheetId="8" r:id="rId1"/>
    <sheet name="Monday" sheetId="1" r:id="rId2"/>
    <sheet name="Tuesday" sheetId="2" r:id="rId3"/>
    <sheet name="Wednesday" sheetId="3" r:id="rId4"/>
    <sheet name="Thursday" sheetId="4" r:id="rId5"/>
    <sheet name="Friday" sheetId="5" r:id="rId6"/>
    <sheet name="Weekly Totals" sheetId="7" r:id="rId7"/>
    <sheet name="Entrées" sheetId="9" r:id="rId8"/>
    <sheet name="Sides &amp; Shake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7" l="1"/>
  <c r="D9" i="7"/>
  <c r="C9" i="7"/>
  <c r="H4" i="7"/>
  <c r="H5" i="7"/>
  <c r="H7" i="7"/>
  <c r="C10" i="7"/>
  <c r="C11" i="7"/>
  <c r="G31" i="10" l="1"/>
  <c r="G32" i="10"/>
  <c r="H31" i="10"/>
  <c r="I31" i="10"/>
  <c r="J31" i="10"/>
  <c r="H32" i="10"/>
  <c r="I32" i="10"/>
  <c r="J32" i="10"/>
  <c r="H25" i="10"/>
  <c r="I25" i="10"/>
  <c r="J25" i="10"/>
  <c r="H26" i="10"/>
  <c r="I26" i="10"/>
  <c r="J26" i="10"/>
  <c r="G26" i="10"/>
  <c r="G25" i="10"/>
  <c r="F31" i="10"/>
  <c r="F32" i="10"/>
  <c r="G27" i="10"/>
  <c r="G28" i="10"/>
  <c r="G29" i="10"/>
  <c r="G30" i="10"/>
  <c r="G33" i="10"/>
  <c r="G34" i="10"/>
  <c r="G35" i="10"/>
  <c r="F27" i="10"/>
  <c r="F28" i="10"/>
  <c r="F29" i="10"/>
  <c r="F30" i="10"/>
  <c r="F25" i="10"/>
  <c r="F26" i="10"/>
  <c r="F33" i="10"/>
  <c r="F34" i="10"/>
  <c r="F35" i="10"/>
  <c r="M6" i="7" l="1"/>
  <c r="M5" i="7"/>
  <c r="M4" i="7"/>
  <c r="M3" i="7"/>
  <c r="M32" i="5"/>
  <c r="M28" i="5"/>
  <c r="M27" i="5"/>
  <c r="M29" i="5" s="1"/>
  <c r="M26" i="5"/>
  <c r="M32" i="4"/>
  <c r="M28" i="4"/>
  <c r="M27" i="4"/>
  <c r="M29" i="4" s="1"/>
  <c r="M26" i="4"/>
  <c r="M32" i="3"/>
  <c r="M28" i="3"/>
  <c r="M27" i="3"/>
  <c r="M29" i="3" s="1"/>
  <c r="M26" i="3"/>
  <c r="M28" i="2"/>
  <c r="M32" i="2"/>
  <c r="M27" i="2"/>
  <c r="M29" i="2" s="1"/>
  <c r="M26" i="2"/>
  <c r="M32" i="1"/>
  <c r="M31" i="1"/>
  <c r="M30" i="1"/>
  <c r="M29" i="1"/>
  <c r="M27" i="1"/>
  <c r="M26" i="1"/>
  <c r="L35" i="10"/>
  <c r="J35" i="10"/>
  <c r="I35" i="10"/>
  <c r="H35" i="10"/>
  <c r="L34" i="10"/>
  <c r="J34" i="10"/>
  <c r="I34" i="10"/>
  <c r="H34" i="10"/>
  <c r="L33" i="10"/>
  <c r="J33" i="10"/>
  <c r="I33" i="10"/>
  <c r="H33" i="10"/>
  <c r="L32" i="10"/>
  <c r="L31" i="10"/>
  <c r="L30" i="10"/>
  <c r="J30" i="10"/>
  <c r="I30" i="10"/>
  <c r="H30" i="10"/>
  <c r="L29" i="10"/>
  <c r="J29" i="10"/>
  <c r="I29" i="10"/>
  <c r="H29" i="10"/>
  <c r="L28" i="10"/>
  <c r="J28" i="10"/>
  <c r="I28" i="10"/>
  <c r="H28" i="10"/>
  <c r="L27" i="10"/>
  <c r="J27" i="10"/>
  <c r="I27" i="10"/>
  <c r="H27" i="10"/>
  <c r="L26" i="10"/>
  <c r="L25" i="10"/>
  <c r="L24" i="10"/>
  <c r="J24" i="10"/>
  <c r="I24" i="10"/>
  <c r="H24" i="10"/>
  <c r="G24" i="10"/>
  <c r="F24" i="10"/>
  <c r="L23" i="10"/>
  <c r="J23" i="10"/>
  <c r="I23" i="10"/>
  <c r="H23" i="10"/>
  <c r="G23" i="10"/>
  <c r="F23" i="10"/>
  <c r="L22" i="10"/>
  <c r="J22" i="10"/>
  <c r="I22" i="10"/>
  <c r="H22" i="10"/>
  <c r="G22" i="10"/>
  <c r="F22" i="10"/>
  <c r="L21" i="10"/>
  <c r="J21" i="10"/>
  <c r="I21" i="10"/>
  <c r="H21" i="10"/>
  <c r="G21" i="10"/>
  <c r="F21" i="10"/>
  <c r="L20" i="10"/>
  <c r="J20" i="10"/>
  <c r="I20" i="10"/>
  <c r="H20" i="10"/>
  <c r="G20" i="10"/>
  <c r="F20" i="10"/>
  <c r="L18" i="10"/>
  <c r="J18" i="10"/>
  <c r="I18" i="10"/>
  <c r="H18" i="10"/>
  <c r="G18" i="10"/>
  <c r="F18" i="10"/>
  <c r="L17" i="10"/>
  <c r="J17" i="10"/>
  <c r="I17" i="10"/>
  <c r="H17" i="10"/>
  <c r="G17" i="10"/>
  <c r="F17" i="10"/>
  <c r="L16" i="10"/>
  <c r="J16" i="10"/>
  <c r="I16" i="10"/>
  <c r="H16" i="10"/>
  <c r="G16" i="10"/>
  <c r="F16" i="10"/>
  <c r="L15" i="10"/>
  <c r="J15" i="10"/>
  <c r="I15" i="10"/>
  <c r="H15" i="10"/>
  <c r="G15" i="10"/>
  <c r="F15" i="10"/>
  <c r="L14" i="10"/>
  <c r="J14" i="10"/>
  <c r="I14" i="10"/>
  <c r="H14" i="10"/>
  <c r="G14" i="10"/>
  <c r="F14" i="10"/>
  <c r="L13" i="10"/>
  <c r="J13" i="10"/>
  <c r="I13" i="10"/>
  <c r="H13" i="10"/>
  <c r="G13" i="10"/>
  <c r="F13" i="10"/>
  <c r="L12" i="10"/>
  <c r="J12" i="10"/>
  <c r="I12" i="10"/>
  <c r="H12" i="10"/>
  <c r="G12" i="10"/>
  <c r="F12" i="10"/>
  <c r="L11" i="10"/>
  <c r="J11" i="10"/>
  <c r="I11" i="10"/>
  <c r="H11" i="10"/>
  <c r="G11" i="10"/>
  <c r="F11" i="10"/>
  <c r="L10" i="10"/>
  <c r="J10" i="10"/>
  <c r="I10" i="10"/>
  <c r="H10" i="10"/>
  <c r="G10" i="10"/>
  <c r="F10" i="10"/>
  <c r="L9" i="10"/>
  <c r="J9" i="10"/>
  <c r="I9" i="10"/>
  <c r="H9" i="10"/>
  <c r="G9" i="10"/>
  <c r="F9" i="10"/>
  <c r="L8" i="10"/>
  <c r="J8" i="10"/>
  <c r="I8" i="10"/>
  <c r="H8" i="10"/>
  <c r="G8" i="10"/>
  <c r="F8" i="10"/>
  <c r="L7" i="10"/>
  <c r="J7" i="10"/>
  <c r="I7" i="10"/>
  <c r="H7" i="10"/>
  <c r="G7" i="10"/>
  <c r="F7" i="10"/>
  <c r="L6" i="10"/>
  <c r="J6" i="10"/>
  <c r="I6" i="10"/>
  <c r="H6" i="10"/>
  <c r="G6" i="10"/>
  <c r="F6" i="10"/>
  <c r="L5" i="10"/>
  <c r="J5" i="10"/>
  <c r="I5" i="10"/>
  <c r="H5" i="10"/>
  <c r="G5" i="10"/>
  <c r="F5" i="10"/>
  <c r="L4" i="10"/>
  <c r="J4" i="10"/>
  <c r="I4" i="10"/>
  <c r="H4" i="10"/>
  <c r="G4" i="10"/>
  <c r="F4" i="10"/>
  <c r="L3" i="10"/>
  <c r="J3" i="10"/>
  <c r="I3" i="10"/>
  <c r="H3" i="10"/>
  <c r="G3" i="10"/>
  <c r="F3" i="10"/>
  <c r="L2" i="10"/>
  <c r="J2" i="10"/>
  <c r="I2" i="10"/>
  <c r="H2" i="10"/>
  <c r="G2" i="10"/>
  <c r="F2" i="10"/>
  <c r="F25" i="9"/>
  <c r="G25" i="9"/>
  <c r="F24" i="9"/>
  <c r="G24" i="9"/>
  <c r="F23" i="9"/>
  <c r="G23" i="9"/>
  <c r="F22" i="9"/>
  <c r="G22" i="9"/>
  <c r="F21" i="9"/>
  <c r="G21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I2" i="9"/>
  <c r="H2" i="9"/>
  <c r="F20" i="9"/>
  <c r="G20" i="9"/>
  <c r="F19" i="9"/>
  <c r="G19" i="9"/>
  <c r="F18" i="9"/>
  <c r="G18" i="9"/>
  <c r="J26" i="5"/>
  <c r="J29" i="5" s="1"/>
  <c r="H30" i="5" s="1"/>
  <c r="I26" i="5"/>
  <c r="I29" i="5" s="1"/>
  <c r="H26" i="5"/>
  <c r="H29" i="5" s="1"/>
  <c r="J26" i="4"/>
  <c r="J29" i="4" s="1"/>
  <c r="H30" i="4" s="1"/>
  <c r="I26" i="4"/>
  <c r="I29" i="4" s="1"/>
  <c r="H26" i="4"/>
  <c r="H29" i="4" s="1"/>
  <c r="I29" i="3"/>
  <c r="J26" i="3"/>
  <c r="J29" i="3" s="1"/>
  <c r="H30" i="3" s="1"/>
  <c r="I26" i="3"/>
  <c r="H26" i="3"/>
  <c r="H29" i="3" s="1"/>
  <c r="J26" i="2"/>
  <c r="J29" i="2" s="1"/>
  <c r="H30" i="2" s="1"/>
  <c r="I26" i="2"/>
  <c r="I29" i="2" s="1"/>
  <c r="H26" i="2"/>
  <c r="H29" i="2" s="1"/>
  <c r="J28" i="1"/>
  <c r="H28" i="1"/>
  <c r="F17" i="9"/>
  <c r="G17" i="9"/>
  <c r="F16" i="9"/>
  <c r="G16" i="9"/>
  <c r="F15" i="9"/>
  <c r="G15" i="9"/>
  <c r="F14" i="9"/>
  <c r="G14" i="9"/>
  <c r="F13" i="9"/>
  <c r="G13" i="9"/>
  <c r="F12" i="9"/>
  <c r="G12" i="9"/>
  <c r="F11" i="9"/>
  <c r="G11" i="9"/>
  <c r="F10" i="9"/>
  <c r="G10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F9" i="9"/>
  <c r="G9" i="9"/>
  <c r="L2" i="9"/>
  <c r="L28" i="9"/>
  <c r="L29" i="9"/>
  <c r="L30" i="9"/>
  <c r="L31" i="9"/>
  <c r="L32" i="9"/>
  <c r="L33" i="9"/>
  <c r="L34" i="9"/>
  <c r="L35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F8" i="9"/>
  <c r="G8" i="9"/>
  <c r="L3" i="9"/>
  <c r="L4" i="9"/>
  <c r="L5" i="9"/>
  <c r="L6" i="9"/>
  <c r="G2" i="9"/>
  <c r="G3" i="9"/>
  <c r="G4" i="9"/>
  <c r="G5" i="9"/>
  <c r="G6" i="9"/>
  <c r="G7" i="9"/>
  <c r="F7" i="9"/>
  <c r="J7" i="9"/>
  <c r="F2" i="9"/>
  <c r="F3" i="9"/>
  <c r="F4" i="9"/>
  <c r="F5" i="9"/>
  <c r="F6" i="9"/>
  <c r="J3" i="9"/>
  <c r="J4" i="9"/>
  <c r="J5" i="9"/>
  <c r="J6" i="9"/>
  <c r="J2" i="9"/>
  <c r="M31" i="5" l="1"/>
  <c r="M30" i="5"/>
  <c r="M31" i="4"/>
  <c r="M30" i="4"/>
  <c r="M30" i="3"/>
  <c r="M31" i="3"/>
  <c r="M31" i="2"/>
  <c r="M30" i="2"/>
  <c r="H27" i="5"/>
  <c r="H27" i="4"/>
  <c r="H27" i="3"/>
  <c r="H27" i="2"/>
  <c r="J15" i="7"/>
  <c r="I15" i="7"/>
  <c r="H15" i="7"/>
  <c r="J12" i="7"/>
  <c r="H13" i="7" s="1"/>
  <c r="I12" i="7"/>
  <c r="H12" i="7"/>
  <c r="J9" i="7"/>
  <c r="I9" i="7"/>
  <c r="I10" i="7" s="1"/>
  <c r="H9" i="7"/>
  <c r="H10" i="7" s="1"/>
  <c r="J6" i="7"/>
  <c r="I6" i="7"/>
  <c r="H6" i="7"/>
  <c r="J16" i="7" l="1"/>
  <c r="H17" i="7" s="1"/>
  <c r="I7" i="7"/>
  <c r="J7" i="7"/>
  <c r="H8" i="7" s="1"/>
  <c r="I16" i="7"/>
  <c r="J10" i="7"/>
  <c r="H11" i="7" s="1"/>
  <c r="J28" i="5"/>
  <c r="H28" i="5"/>
  <c r="H16" i="7"/>
  <c r="I13" i="7"/>
  <c r="J13" i="7"/>
  <c r="H14" i="7" s="1"/>
  <c r="J28" i="4"/>
  <c r="H28" i="4"/>
  <c r="J28" i="3"/>
  <c r="H28" i="3"/>
  <c r="J28" i="2"/>
  <c r="H28" i="2"/>
  <c r="C5" i="8"/>
  <c r="D5" i="7" l="1"/>
  <c r="E3" i="7"/>
  <c r="C22" i="5"/>
  <c r="Q21" i="5"/>
  <c r="O22" i="5" s="1"/>
  <c r="P21" i="5"/>
  <c r="O21" i="5"/>
  <c r="E21" i="5"/>
  <c r="D21" i="5"/>
  <c r="C21" i="5"/>
  <c r="K20" i="5"/>
  <c r="J20" i="5"/>
  <c r="I20" i="5"/>
  <c r="I21" i="5" s="1"/>
  <c r="O13" i="5"/>
  <c r="N13" i="5"/>
  <c r="M13" i="5"/>
  <c r="M14" i="5" s="1"/>
  <c r="K13" i="5"/>
  <c r="J13" i="5"/>
  <c r="I13" i="5"/>
  <c r="I14" i="5" s="1"/>
  <c r="G13" i="5"/>
  <c r="F13" i="5"/>
  <c r="E13" i="5"/>
  <c r="E14" i="5" s="1"/>
  <c r="C22" i="4"/>
  <c r="Q21" i="4"/>
  <c r="O22" i="4" s="1"/>
  <c r="P21" i="4"/>
  <c r="O21" i="4"/>
  <c r="E21" i="4"/>
  <c r="D21" i="4"/>
  <c r="C21" i="4"/>
  <c r="K20" i="4"/>
  <c r="J20" i="4"/>
  <c r="I20" i="4"/>
  <c r="I21" i="4" s="1"/>
  <c r="O13" i="4"/>
  <c r="N13" i="4"/>
  <c r="M13" i="4"/>
  <c r="M14" i="4" s="1"/>
  <c r="K13" i="4"/>
  <c r="J13" i="4"/>
  <c r="I13" i="4"/>
  <c r="I14" i="4" s="1"/>
  <c r="G13" i="4"/>
  <c r="F13" i="4"/>
  <c r="E13" i="4"/>
  <c r="E14" i="4" s="1"/>
  <c r="O22" i="3"/>
  <c r="C22" i="3"/>
  <c r="Q21" i="3"/>
  <c r="P21" i="3"/>
  <c r="O21" i="3"/>
  <c r="E21" i="3"/>
  <c r="D21" i="3"/>
  <c r="C21" i="3"/>
  <c r="K20" i="3"/>
  <c r="I21" i="3" s="1"/>
  <c r="J20" i="3"/>
  <c r="I20" i="3"/>
  <c r="I14" i="3"/>
  <c r="O13" i="3"/>
  <c r="N13" i="3"/>
  <c r="M13" i="3"/>
  <c r="M14" i="3" s="1"/>
  <c r="K13" i="3"/>
  <c r="J13" i="3"/>
  <c r="I13" i="3"/>
  <c r="G13" i="3"/>
  <c r="F13" i="3"/>
  <c r="E13" i="3"/>
  <c r="E14" i="3" s="1"/>
  <c r="C22" i="2"/>
  <c r="Q21" i="2"/>
  <c r="O22" i="2" s="1"/>
  <c r="P21" i="2"/>
  <c r="O21" i="2"/>
  <c r="E21" i="2"/>
  <c r="D21" i="2"/>
  <c r="C21" i="2"/>
  <c r="K20" i="2"/>
  <c r="J20" i="2"/>
  <c r="I20" i="2"/>
  <c r="I21" i="2" s="1"/>
  <c r="O13" i="2"/>
  <c r="N13" i="2"/>
  <c r="M13" i="2"/>
  <c r="M14" i="2" s="1"/>
  <c r="K13" i="2"/>
  <c r="J13" i="2"/>
  <c r="I13" i="2"/>
  <c r="I14" i="2" s="1"/>
  <c r="G13" i="2"/>
  <c r="F13" i="2"/>
  <c r="E13" i="2"/>
  <c r="E14" i="2" s="1"/>
  <c r="Q21" i="1"/>
  <c r="P21" i="1"/>
  <c r="O21" i="1"/>
  <c r="O22" i="1" s="1"/>
  <c r="E21" i="1"/>
  <c r="E7" i="7" s="1"/>
  <c r="D21" i="1"/>
  <c r="C21" i="1"/>
  <c r="C22" i="1" s="1"/>
  <c r="K20" i="1"/>
  <c r="E6" i="7" s="1"/>
  <c r="J20" i="1"/>
  <c r="D6" i="7" s="1"/>
  <c r="I20" i="1"/>
  <c r="I21" i="1" s="1"/>
  <c r="O13" i="1"/>
  <c r="M14" i="1" s="1"/>
  <c r="N13" i="1"/>
  <c r="M13" i="1"/>
  <c r="C5" i="7" s="1"/>
  <c r="K13" i="1"/>
  <c r="E4" i="7" s="1"/>
  <c r="J13" i="1"/>
  <c r="D4" i="7" s="1"/>
  <c r="I13" i="1"/>
  <c r="I14" i="1" s="1"/>
  <c r="E13" i="1"/>
  <c r="H26" i="1" s="1"/>
  <c r="F13" i="1"/>
  <c r="I26" i="1" s="1"/>
  <c r="G13" i="1"/>
  <c r="H3" i="7" l="1"/>
  <c r="E14" i="1"/>
  <c r="D3" i="7"/>
  <c r="C3" i="7"/>
  <c r="C6" i="7"/>
  <c r="I3" i="7"/>
  <c r="E5" i="7"/>
  <c r="E8" i="7" s="1"/>
  <c r="C4" i="7"/>
  <c r="D7" i="7"/>
  <c r="C7" i="7"/>
  <c r="J26" i="1"/>
  <c r="H29" i="1" s="1"/>
  <c r="C8" i="7" l="1"/>
  <c r="D8" i="7"/>
  <c r="J29" i="1"/>
  <c r="H30" i="1" s="1"/>
  <c r="J3" i="7"/>
  <c r="J4" i="7" s="1"/>
  <c r="I29" i="1"/>
  <c r="H27" i="1"/>
  <c r="I4" i="7" l="1"/>
  <c r="E1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J3" authorId="0" shapeId="0" xr:uid="{F55CAE9E-ACC5-4457-9492-3E37EDC17EDE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Overhead Press</t>
        </r>
      </text>
    </comment>
    <comment ref="M3" authorId="0" shapeId="0" xr:uid="{1609D205-B44B-4A15-BC2E-75CA441458F3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One-Arm Chin Up</t>
        </r>
      </text>
    </comment>
    <comment ref="M4" authorId="0" shapeId="0" xr:uid="{65ADBB44-7480-46B1-BF51-A174B37775BC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Front Lever Row</t>
        </r>
      </text>
    </comment>
    <comment ref="M5" authorId="0" shapeId="0" xr:uid="{1C6C5A25-E0EA-436C-8972-21E16030D81A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Handstand Push Up</t>
        </r>
      </text>
    </comment>
    <comment ref="J6" authorId="0" shapeId="0" xr:uid="{67AA52B1-EE35-4A6E-A0D7-238B0B2E7DCF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Deadlift</t>
        </r>
      </text>
    </comment>
    <comment ref="M6" authorId="0" shapeId="0" xr:uid="{34EBE2D7-A301-4FCA-AC6D-D0CD76996F6F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Planche Push Up</t>
        </r>
      </text>
    </comment>
    <comment ref="J7" authorId="0" shapeId="0" xr:uid="{CC068FFD-F4FC-4D0C-BF15-8DEFE83830FD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Bench Press</t>
        </r>
      </text>
    </comment>
    <comment ref="M7" authorId="0" shapeId="0" xr:uid="{C9CF7927-2D18-4F74-AB49-783DF8FF42C2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Iron Cross</t>
        </r>
      </text>
    </comment>
    <comment ref="J8" authorId="0" shapeId="0" xr:uid="{7511032A-9FC0-4226-B5A1-FD63FFDE310E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Bent-Over Row</t>
        </r>
      </text>
    </comment>
    <comment ref="J10" authorId="0" shapeId="0" xr:uid="{5A6E56EE-CCE3-4EA2-AA11-B4B9838888E1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Turkish Get Up</t>
        </r>
      </text>
    </comment>
  </commentList>
</comments>
</file>

<file path=xl/sharedStrings.xml><?xml version="1.0" encoding="utf-8"?>
<sst xmlns="http://schemas.openxmlformats.org/spreadsheetml/2006/main" count="683" uniqueCount="160">
  <si>
    <t>BMR:</t>
  </si>
  <si>
    <t>TDEE:</t>
  </si>
  <si>
    <t>Entrée</t>
  </si>
  <si>
    <t>Side</t>
  </si>
  <si>
    <t>Shake</t>
  </si>
  <si>
    <t>Fats</t>
  </si>
  <si>
    <t>Proteins</t>
  </si>
  <si>
    <t>Carbs</t>
  </si>
  <si>
    <t>TOTALS:</t>
  </si>
  <si>
    <t>Kcal</t>
  </si>
  <si>
    <t>1g Carbs=</t>
  </si>
  <si>
    <t>1g Protein=</t>
  </si>
  <si>
    <t xml:space="preserve">1g Fat= </t>
  </si>
  <si>
    <t>1g Alcohol=</t>
  </si>
  <si>
    <t>Meal 1</t>
  </si>
  <si>
    <t>Meal 2</t>
  </si>
  <si>
    <t>Meal 3</t>
  </si>
  <si>
    <t>Meal 4</t>
  </si>
  <si>
    <t>Snack 1</t>
  </si>
  <si>
    <t>Snack 1A</t>
  </si>
  <si>
    <t>Snack 1B</t>
  </si>
  <si>
    <t>Snack 2</t>
  </si>
  <si>
    <t>Macro Kcals:</t>
  </si>
  <si>
    <t>Snacks:</t>
  </si>
  <si>
    <t>Week 1</t>
  </si>
  <si>
    <t>Bio Info</t>
  </si>
  <si>
    <t>Height:</t>
  </si>
  <si>
    <t>Weight:</t>
  </si>
  <si>
    <t>BFP:</t>
  </si>
  <si>
    <t>Calipers</t>
  </si>
  <si>
    <t>Tricep:</t>
  </si>
  <si>
    <t>Bicep:</t>
  </si>
  <si>
    <t>Shoulder:</t>
  </si>
  <si>
    <t>Suprailiac:</t>
  </si>
  <si>
    <t>Width</t>
  </si>
  <si>
    <t>Chest:</t>
  </si>
  <si>
    <t>Shoulders:</t>
  </si>
  <si>
    <t>Waist:</t>
  </si>
  <si>
    <t>Wrist:</t>
  </si>
  <si>
    <t>Arm:</t>
  </si>
  <si>
    <t>Calf:</t>
  </si>
  <si>
    <t>Calipers:</t>
  </si>
  <si>
    <t>Cardio</t>
  </si>
  <si>
    <t>RHR:</t>
  </si>
  <si>
    <t>BMI:</t>
  </si>
  <si>
    <t>Monday:</t>
  </si>
  <si>
    <t>TOTAL:</t>
  </si>
  <si>
    <t>Tuesday:</t>
  </si>
  <si>
    <t>Friday:</t>
  </si>
  <si>
    <t>Thursday:</t>
  </si>
  <si>
    <t>Wednesday:</t>
  </si>
  <si>
    <t>%:</t>
  </si>
  <si>
    <t xml:space="preserve">   %</t>
  </si>
  <si>
    <t xml:space="preserve">   Keto</t>
  </si>
  <si>
    <t>Time:</t>
  </si>
  <si>
    <t>Ketosis:</t>
  </si>
  <si>
    <t>1RM:</t>
  </si>
  <si>
    <t>OHP:</t>
  </si>
  <si>
    <t>Front Sqt:</t>
  </si>
  <si>
    <t>Back Sqt:</t>
  </si>
  <si>
    <t>DL:</t>
  </si>
  <si>
    <t>BP:</t>
  </si>
  <si>
    <t>BOR:</t>
  </si>
  <si>
    <t>BW Progression:</t>
  </si>
  <si>
    <t>OAC:</t>
  </si>
  <si>
    <t>FLR:</t>
  </si>
  <si>
    <t>HSP:</t>
  </si>
  <si>
    <t>PP:</t>
  </si>
  <si>
    <t>IC:</t>
  </si>
  <si>
    <t>TGU:</t>
  </si>
  <si>
    <t>Bent-Press:</t>
  </si>
  <si>
    <t>Pistol Sqt:</t>
  </si>
  <si>
    <t>-</t>
  </si>
  <si>
    <t>N/A</t>
  </si>
  <si>
    <t>Wall Asst.</t>
  </si>
  <si>
    <t>3 Fingers</t>
  </si>
  <si>
    <t>Tucked</t>
  </si>
  <si>
    <t>Entrées</t>
  </si>
  <si>
    <t>Chicken Stuffed Baked Avocados</t>
  </si>
  <si>
    <t>Fat (g)</t>
  </si>
  <si>
    <t>Protein (g)</t>
  </si>
  <si>
    <t>Carbs (g)</t>
  </si>
  <si>
    <t>Servings per</t>
  </si>
  <si>
    <t>Spinach Quiche</t>
  </si>
  <si>
    <t>Pepperoni Meatza</t>
  </si>
  <si>
    <t>Keto?</t>
  </si>
  <si>
    <t>Southwest Egg &amp; Cheese Boats</t>
  </si>
  <si>
    <t>Macro Kcals</t>
  </si>
  <si>
    <t>Chicken Cordon Bleu</t>
  </si>
  <si>
    <t>% Carbs</t>
  </si>
  <si>
    <t>$$$</t>
  </si>
  <si>
    <t>$ per Serving</t>
  </si>
  <si>
    <t>Simple BBQ Ribs</t>
  </si>
  <si>
    <t>Garlic Chicken</t>
  </si>
  <si>
    <t>Slow Cooker Beef Stroganoff</t>
  </si>
  <si>
    <t>Rosemary Ranch Chicken Kabobs</t>
  </si>
  <si>
    <t>Marinated Grilled Shrimp</t>
  </si>
  <si>
    <t>Egg Salad (w/o bread)</t>
  </si>
  <si>
    <t>Chicken Piccata</t>
  </si>
  <si>
    <t>Sage Pork Chops</t>
  </si>
  <si>
    <t xml:space="preserve">Sausage Casserole </t>
  </si>
  <si>
    <t>Blackened Chicken</t>
  </si>
  <si>
    <t>Slow Cooker Roast Beef</t>
  </si>
  <si>
    <t>Goals: Bulk?</t>
  </si>
  <si>
    <t>Goals: Cut?</t>
  </si>
  <si>
    <t>Braised Corn Beef Brisket</t>
  </si>
  <si>
    <t>Prize Winning Baby Back Ribs</t>
  </si>
  <si>
    <t>Parmesan Chicken Drumsticks</t>
  </si>
  <si>
    <t>% Fat</t>
  </si>
  <si>
    <t>% Protein</t>
  </si>
  <si>
    <t>(M) Age 16-29</t>
  </si>
  <si>
    <t>Sum (mm)</t>
  </si>
  <si>
    <t>IF:</t>
  </si>
  <si>
    <t>Time Fasted:</t>
  </si>
  <si>
    <t>First Meal:</t>
  </si>
  <si>
    <t>Last Meal:</t>
  </si>
  <si>
    <t>Seared Ahi Tuna Steaks</t>
  </si>
  <si>
    <t>BBQ Chicken</t>
  </si>
  <si>
    <t>Spinach Chicken Parmesan</t>
  </si>
  <si>
    <t>KB Snatch:</t>
  </si>
  <si>
    <t>Meatballs</t>
  </si>
  <si>
    <t>Blue Cheese Fliet Mignon</t>
  </si>
  <si>
    <t>16/8?</t>
  </si>
  <si>
    <t>20/4?</t>
  </si>
  <si>
    <t>24?</t>
  </si>
  <si>
    <t>Meal 1s:</t>
  </si>
  <si>
    <t>Meal 2s:</t>
  </si>
  <si>
    <t>Meal 3s:</t>
  </si>
  <si>
    <t>Meal 4s:</t>
  </si>
  <si>
    <t>Weekly Sum:</t>
  </si>
  <si>
    <t>Sum Macro Kcals:</t>
  </si>
  <si>
    <t>Bulk Week?</t>
  </si>
  <si>
    <t>Cut Week?</t>
  </si>
  <si>
    <t>Sum Fasting:</t>
  </si>
  <si>
    <t>Meal Breakdown:</t>
  </si>
  <si>
    <t>Daily Breakdown:</t>
  </si>
  <si>
    <t>Longest Fast:</t>
  </si>
  <si>
    <t>Sum Feasting:</t>
  </si>
  <si>
    <t>Longest Feast:</t>
  </si>
  <si>
    <t>Feasting Window:</t>
  </si>
  <si>
    <t>Goal:</t>
  </si>
  <si>
    <t>Sides &amp; Shakes</t>
  </si>
  <si>
    <t>Roasted Garlic Cauliflower</t>
  </si>
  <si>
    <t>Broccoli-Cheese Casserole</t>
  </si>
  <si>
    <t>Asparagus Parmesan</t>
  </si>
  <si>
    <t>Smothered Green Beans</t>
  </si>
  <si>
    <t>Creamed Spinach</t>
  </si>
  <si>
    <t>Broccoli Rabe</t>
  </si>
  <si>
    <t>Green Beans w/ Walnuts</t>
  </si>
  <si>
    <t>Cauliflower Pizza Bites</t>
  </si>
  <si>
    <t>Chewey Keto Cookies</t>
  </si>
  <si>
    <t>Pudding Cookies</t>
  </si>
  <si>
    <t>Key-Lime Pie</t>
  </si>
  <si>
    <t>Chocolate-Swirl Cheesecake</t>
  </si>
  <si>
    <t>Simple PB-Chocolate Cookies</t>
  </si>
  <si>
    <t>Chocolate-Orange Mousse</t>
  </si>
  <si>
    <t>Peanut-Butter Fudge</t>
  </si>
  <si>
    <t>Deserts</t>
  </si>
  <si>
    <t>Date</t>
  </si>
  <si>
    <t>Total Percentages: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</si>
</sst>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464646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EEEEEE"/>
      </top>
      <bottom style="medium">
        <color rgb="FFEEEEEE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" fillId="0" borderId="7" xfId="0" applyFont="1" applyFill="1" applyBorder="1"/>
    <xf numFmtId="0" fontId="1" fillId="3" borderId="7" xfId="0" applyFont="1" applyFill="1" applyBorder="1"/>
    <xf numFmtId="0" fontId="1" fillId="2" borderId="8" xfId="0" applyFont="1" applyFill="1" applyBorder="1"/>
    <xf numFmtId="0" fontId="1" fillId="2" borderId="3" xfId="0" applyFont="1" applyFill="1" applyBorder="1"/>
    <xf numFmtId="0" fontId="4" fillId="5" borderId="12" xfId="0" applyFont="1" applyFill="1" applyBorder="1" applyAlignment="1">
      <alignment vertical="center" wrapText="1"/>
    </xf>
    <xf numFmtId="0" fontId="4" fillId="5" borderId="13" xfId="0" applyFont="1" applyFill="1" applyBorder="1" applyAlignment="1">
      <alignment vertical="center" wrapText="1"/>
    </xf>
    <xf numFmtId="0" fontId="1" fillId="2" borderId="4" xfId="0" applyFont="1" applyFill="1" applyBorder="1"/>
    <xf numFmtId="0" fontId="1" fillId="2" borderId="5" xfId="0" applyFont="1" applyFill="1" applyBorder="1"/>
    <xf numFmtId="0" fontId="1" fillId="0" borderId="5" xfId="0" applyFont="1" applyFill="1" applyBorder="1"/>
    <xf numFmtId="0" fontId="1" fillId="0" borderId="16" xfId="0" applyFont="1" applyFill="1" applyBorder="1"/>
    <xf numFmtId="0" fontId="1" fillId="0" borderId="4" xfId="0" applyFont="1" applyFill="1" applyBorder="1"/>
    <xf numFmtId="0" fontId="1" fillId="3" borderId="17" xfId="0" applyFont="1" applyFill="1" applyBorder="1"/>
    <xf numFmtId="0" fontId="1" fillId="3" borderId="16" xfId="0" applyFont="1" applyFill="1" applyBorder="1"/>
    <xf numFmtId="0" fontId="1" fillId="6" borderId="15" xfId="0" applyFont="1" applyFill="1" applyBorder="1"/>
    <xf numFmtId="0" fontId="1" fillId="0" borderId="15" xfId="0" applyFont="1" applyFill="1" applyBorder="1"/>
    <xf numFmtId="0" fontId="3" fillId="5" borderId="18" xfId="0" applyFont="1" applyFill="1" applyBorder="1" applyAlignment="1">
      <alignment vertical="center" wrapText="1"/>
    </xf>
    <xf numFmtId="0" fontId="4" fillId="5" borderId="18" xfId="0" applyFont="1" applyFill="1" applyBorder="1" applyAlignment="1">
      <alignment vertical="center" wrapText="1"/>
    </xf>
    <xf numFmtId="0" fontId="1" fillId="6" borderId="1" xfId="0" applyFont="1" applyFill="1" applyBorder="1"/>
    <xf numFmtId="0" fontId="1" fillId="6" borderId="3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8" xfId="0" applyFont="1" applyFill="1" applyBorder="1"/>
    <xf numFmtId="0" fontId="11" fillId="2" borderId="6" xfId="3" applyFont="1" applyFill="1" applyBorder="1"/>
    <xf numFmtId="9" fontId="1" fillId="0" borderId="1" xfId="2" applyFont="1" applyBorder="1"/>
    <xf numFmtId="44" fontId="1" fillId="0" borderId="1" xfId="1" applyFont="1" applyBorder="1"/>
    <xf numFmtId="44" fontId="1" fillId="0" borderId="7" xfId="1" applyFont="1" applyBorder="1"/>
    <xf numFmtId="9" fontId="1" fillId="3" borderId="1" xfId="2" applyFont="1" applyFill="1" applyBorder="1"/>
    <xf numFmtId="44" fontId="1" fillId="3" borderId="1" xfId="1" applyFont="1" applyFill="1" applyBorder="1"/>
    <xf numFmtId="44" fontId="1" fillId="3" borderId="7" xfId="1" applyFont="1" applyFill="1" applyBorder="1"/>
    <xf numFmtId="9" fontId="1" fillId="4" borderId="1" xfId="2" applyFont="1" applyFill="1" applyBorder="1"/>
    <xf numFmtId="44" fontId="1" fillId="4" borderId="1" xfId="1" applyFont="1" applyFill="1" applyBorder="1"/>
    <xf numFmtId="44" fontId="1" fillId="4" borderId="7" xfId="1" applyFont="1" applyFill="1" applyBorder="1"/>
    <xf numFmtId="0" fontId="1" fillId="0" borderId="17" xfId="0" applyFont="1" applyFill="1" applyBorder="1"/>
    <xf numFmtId="9" fontId="1" fillId="0" borderId="17" xfId="2" applyFont="1" applyBorder="1"/>
    <xf numFmtId="9" fontId="1" fillId="4" borderId="17" xfId="2" applyFont="1" applyFill="1" applyBorder="1"/>
    <xf numFmtId="44" fontId="1" fillId="3" borderId="17" xfId="1" applyFont="1" applyFill="1" applyBorder="1"/>
    <xf numFmtId="44" fontId="1" fillId="3" borderId="16" xfId="1" applyFont="1" applyFill="1" applyBorder="1"/>
    <xf numFmtId="9" fontId="1" fillId="3" borderId="17" xfId="2" applyFont="1" applyFill="1" applyBorder="1"/>
    <xf numFmtId="0" fontId="1" fillId="0" borderId="7" xfId="0" applyFont="1" applyBorder="1"/>
    <xf numFmtId="0" fontId="1" fillId="2" borderId="17" xfId="0" applyFont="1" applyFill="1" applyBorder="1"/>
    <xf numFmtId="20" fontId="1" fillId="2" borderId="6" xfId="0" applyNumberFormat="1" applyFont="1" applyFill="1" applyBorder="1"/>
    <xf numFmtId="0" fontId="1" fillId="0" borderId="20" xfId="0" applyFont="1" applyBorder="1"/>
    <xf numFmtId="9" fontId="1" fillId="0" borderId="7" xfId="2" applyFont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4" fillId="5" borderId="16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7" xfId="0" applyFont="1" applyFill="1" applyBorder="1"/>
    <xf numFmtId="0" fontId="2" fillId="2" borderId="6" xfId="0" applyFont="1" applyFill="1" applyBorder="1"/>
    <xf numFmtId="0" fontId="6" fillId="2" borderId="6" xfId="0" applyFont="1" applyFill="1" applyBorder="1"/>
    <xf numFmtId="0" fontId="1" fillId="0" borderId="16" xfId="0" applyFont="1" applyBorder="1"/>
    <xf numFmtId="0" fontId="5" fillId="6" borderId="21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1" fillId="2" borderId="3" xfId="3" applyFont="1" applyFill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8"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Macros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F-41EE-84F2-4C26AE2DF4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F-41EE-84F2-4C26AE2DF4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F-41EE-84F2-4C26AE2DF458}"/>
              </c:ext>
            </c:extLst>
          </c:dPt>
          <c:val>
            <c:numRef>
              <c:f>'Weekly Totals'!$C$8:$E$8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D-4CD6-9516-6770D5DEC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Meal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'Weekly Totals'!$C$3:$C$7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9-4182-8729-54E4FB32FB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'Weekly Totals'!$D$3:$D$7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9-4182-8729-54E4FB32FB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'Weekly Totals'!$E$3:$E$7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9-4182-8729-54E4FB32F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65008"/>
        <c:axId val="643365328"/>
      </c:barChart>
      <c:catAx>
        <c:axId val="64336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65328"/>
        <c:crosses val="autoZero"/>
        <c:auto val="1"/>
        <c:lblAlgn val="ctr"/>
        <c:lblOffset val="100"/>
        <c:noMultiLvlLbl val="0"/>
      </c:catAx>
      <c:valAx>
        <c:axId val="6433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585611</xdr:colOff>
      <xdr:row>18</xdr:row>
      <xdr:rowOff>7054</xdr:rowOff>
    </xdr:from>
    <xdr:to>
      <xdr:col>10</xdr:col>
      <xdr:colOff>127001</xdr:colOff>
      <xdr:row>29</xdr:row>
      <xdr:rowOff>14111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6EB9C-5BFC-4E52-9B49-5DED2CBAD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14109</xdr:rowOff>
    </xdr:from>
    <xdr:to>
      <xdr:col>4</xdr:col>
      <xdr:colOff>458611</xdr:colOff>
      <xdr:row>24</xdr:row>
      <xdr:rowOff>140404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589F0F-E0E7-4F06-8472-0DC9BE748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dee-calculator.com/" TargetMode="External"/><Relationship Id="rId1" Type="http://schemas.openxmlformats.org/officeDocument/2006/relationships/hyperlink" Target="http://www.bmi-calculator.net/bmr-calculator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lrecipes.com/recipe/16352/slow-cooker-beef-stroganoff-i/?internalSource=hub%20recipe&amp;referringId=1591&amp;referringContentType=Recipe%20Hub" TargetMode="External"/><Relationship Id="rId13" Type="http://schemas.openxmlformats.org/officeDocument/2006/relationships/hyperlink" Target="https://www.allrecipes.com/recipe/16685/sage-pork-chops/?internalSource=recipe%20hub&amp;referringId=1591&amp;referringContentType=Recipe%20Hub&amp;clickId=cardslot%2050" TargetMode="External"/><Relationship Id="rId18" Type="http://schemas.openxmlformats.org/officeDocument/2006/relationships/hyperlink" Target="https://www.allrecipes.com/recipe/14539/prize-winning-baby-back-ribs/?internalSource=recipe%20hub&amp;referringId=1591&amp;referringContentType=Recipe%20Hub&amp;clickId=cardslot%20124" TargetMode="External"/><Relationship Id="rId3" Type="http://schemas.openxmlformats.org/officeDocument/2006/relationships/hyperlink" Target="https://www.allrecipes.com/recipe/228652/pepperoni-meatza/?internalSource=staff%20pick&amp;referringId=742&amp;referringContentType=Recipe%20Hub" TargetMode="External"/><Relationship Id="rId21" Type="http://schemas.openxmlformats.org/officeDocument/2006/relationships/hyperlink" Target="https://www.allrecipes.com/recipe/8619/baked-bar-be-que-chicken/?internalSource=recipe%20hub&amp;referringId=1591&amp;referringContentType=Recipe%20Hub&amp;clickId=cardslot%20139" TargetMode="External"/><Relationship Id="rId7" Type="http://schemas.openxmlformats.org/officeDocument/2006/relationships/hyperlink" Target="https://www.allrecipes.com/recipe/8652/garlic-chicken/?internalSource=hub%20recipe&amp;referringId=1591&amp;referringContentType=Recipe%20Hub" TargetMode="External"/><Relationship Id="rId12" Type="http://schemas.openxmlformats.org/officeDocument/2006/relationships/hyperlink" Target="https://www.allrecipes.com/recipe/8853/chicken-piccata-ii/?internalSource=recipe%20hub&amp;referringId=1591&amp;referringContentType=Recipe%20Hub&amp;clickId=cardslot%2047" TargetMode="External"/><Relationship Id="rId17" Type="http://schemas.openxmlformats.org/officeDocument/2006/relationships/hyperlink" Target="https://www.allrecipes.com/recipe/231030/braised-corned-beef-brisket/?internalSource=recipe%20hub&amp;referringId=1591&amp;referringContentType=Recipe%20Hub&amp;clickId=cardslot%20126" TargetMode="External"/><Relationship Id="rId2" Type="http://schemas.openxmlformats.org/officeDocument/2006/relationships/hyperlink" Target="https://www.allrecipes.com/recipe/21686/spinach-quiche/?internalSource=streams&amp;referringId=742&amp;referringContentType=Recipe%20Hub&amp;clickId=st_trending_s" TargetMode="External"/><Relationship Id="rId16" Type="http://schemas.openxmlformats.org/officeDocument/2006/relationships/hyperlink" Target="https://www.allrecipes.com/recipe/22228/slow-cooker-roast-beef/?internalSource=recipe%20hub&amp;referringId=1591&amp;referringContentType=Recipe%20Hub&amp;clickId=cardslot%20116" TargetMode="External"/><Relationship Id="rId20" Type="http://schemas.openxmlformats.org/officeDocument/2006/relationships/hyperlink" Target="https://www.allrecipes.com/recipe/160099/seared-ahi-tuna-steaks/?internalSource=recipe%20hub&amp;referringId=1591&amp;referringContentType=Recipe%20Hub&amp;clickId=cardslot%20129" TargetMode="External"/><Relationship Id="rId1" Type="http://schemas.openxmlformats.org/officeDocument/2006/relationships/hyperlink" Target="https://www.allrecipes.com/recipe/245863/chicken-stuffed-baked-avocados/?internalSource=streams&amp;referringId=742&amp;referringContentType=Recipe%20Hub&amp;clickId=st_trending_b" TargetMode="External"/><Relationship Id="rId6" Type="http://schemas.openxmlformats.org/officeDocument/2006/relationships/hyperlink" Target="https://www.allrecipes.com/recipe/16448/simple-bbq-ribs/?internalSource=staff%20pick&amp;referringId=1591&amp;referringContentType=Recipe%20Hub" TargetMode="External"/><Relationship Id="rId11" Type="http://schemas.openxmlformats.org/officeDocument/2006/relationships/hyperlink" Target="https://www.allrecipes.com/recipe/147103/delicious-egg-salad-for-sandwiches/?internalSource=recipe%20hub&amp;referringId=1591&amp;referringContentType=Recipe%20Hub&amp;clickId=cardslot%2040" TargetMode="External"/><Relationship Id="rId24" Type="http://schemas.openxmlformats.org/officeDocument/2006/relationships/hyperlink" Target="https://www.allrecipes.com/recipe/72267/blue-cheese-crusted-filet-mignon-with-port-wine-sauce/?internalSource=recipe%20hub&amp;referringId=1591&amp;referringContentType=Recipe%20Hub&amp;clickId=cardslot%20159" TargetMode="External"/><Relationship Id="rId5" Type="http://schemas.openxmlformats.org/officeDocument/2006/relationships/hyperlink" Target="https://www.allrecipes.com/recipe/8669/chicken-cordon-bleu-ii/?internalSource=staff%20pick&amp;referringId=1591&amp;referringContentType=Recipe%20Hub" TargetMode="External"/><Relationship Id="rId15" Type="http://schemas.openxmlformats.org/officeDocument/2006/relationships/hyperlink" Target="https://www.allrecipes.com/recipe/8571/blackened-chicken/?internalSource=recipe%20hub&amp;referringId=1591&amp;referringContentType=Recipe%20Hub&amp;clickId=cardslot%2060" TargetMode="External"/><Relationship Id="rId23" Type="http://schemas.openxmlformats.org/officeDocument/2006/relationships/hyperlink" Target="https://www.allrecipes.com/recipe/72595/the-best-meatballs-youll-ever-have/?internalSource=recipe%20hub&amp;referringId=1591&amp;referringContentType=Recipe%20Hub&amp;clickId=cardslot%20158" TargetMode="External"/><Relationship Id="rId10" Type="http://schemas.openxmlformats.org/officeDocument/2006/relationships/hyperlink" Target="https://www.allrecipes.com/recipe/21694/marinated-grilled-shrimp/?internalSource=hub%20recipe&amp;referringId=1591&amp;referringContentType=Recipe%20Hub" TargetMode="External"/><Relationship Id="rId19" Type="http://schemas.openxmlformats.org/officeDocument/2006/relationships/hyperlink" Target="https://www.allrecipes.com/recipe/8636/parmesan-chicken-ii/?internalSource=recipe%20hub&amp;referringId=1591&amp;referringContentType=Recipe%20Hub&amp;clickId=cardslot%20127" TargetMode="External"/><Relationship Id="rId4" Type="http://schemas.openxmlformats.org/officeDocument/2006/relationships/hyperlink" Target="https://www.allrecipes.com/recipe/256475/southwest-egg-and-cheese-boats/?internalSource=staff%20pick&amp;referringId=742&amp;referringContentType=Recipe%20Hub" TargetMode="External"/><Relationship Id="rId9" Type="http://schemas.openxmlformats.org/officeDocument/2006/relationships/hyperlink" Target="https://www.allrecipes.com/recipe/64513/rosemary-ranch-chicken-kabobs/?internalSource=hub%20recipe&amp;referringId=1591&amp;referringContentType=Recipe%20Hub" TargetMode="External"/><Relationship Id="rId14" Type="http://schemas.openxmlformats.org/officeDocument/2006/relationships/hyperlink" Target="https://www.allrecipes.com/recipe/24532/sausage-casserole/?internalSource=recipe%20hub&amp;referringId=1591&amp;referringContentType=Recipe%20Hub&amp;clickId=cardslot%2058" TargetMode="External"/><Relationship Id="rId22" Type="http://schemas.openxmlformats.org/officeDocument/2006/relationships/hyperlink" Target="https://www.allrecipes.com/recipe/8823/spinach-chicken-parmesan/?internalSource=recipe%20hub&amp;referringId=1591&amp;referringContentType=Recipe%20Hub&amp;clickId=cardslot%20138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lrecipes.com/recipe/261183/chewy-keto-chocolate-cookies/?internalSource=streams&amp;referringId=1596&amp;referringContentType=Recipe%20Hub&amp;clickId=st_recipes_mades" TargetMode="External"/><Relationship Id="rId13" Type="http://schemas.openxmlformats.org/officeDocument/2006/relationships/hyperlink" Target="https://www.allrecipes.com/recipe/267907/french-chocolate-mousse-with-orange/?internalSource=recipe%20hub&amp;referringId=1596&amp;referringContentType=Recipe%20Hub&amp;clickId=cardslot%2030" TargetMode="External"/><Relationship Id="rId3" Type="http://schemas.openxmlformats.org/officeDocument/2006/relationships/hyperlink" Target="https://www.allrecipes.com/recipe/18329/smothered-green-beans/?internalSource=hub%20recipe&amp;referringId=1594&amp;referringContentType=Recipe%20Hub" TargetMode="External"/><Relationship Id="rId7" Type="http://schemas.openxmlformats.org/officeDocument/2006/relationships/hyperlink" Target="https://www.allrecipes.com/recipe/260696/cauliflower-pizza-bites/?internalSource=streams&amp;referringId=742&amp;referringContentType=Recipe%20Hub&amp;clickId=st_recipes_mades" TargetMode="External"/><Relationship Id="rId12" Type="http://schemas.openxmlformats.org/officeDocument/2006/relationships/hyperlink" Target="https://www.allrecipes.com/recipe/260369/5-ingredient-peanut-butter-chocolate-cookies/?internalSource=recipe%20hub&amp;referringId=1596&amp;referringContentType=Recipe%20Hub&amp;clickId=cardslot%2022" TargetMode="External"/><Relationship Id="rId2" Type="http://schemas.openxmlformats.org/officeDocument/2006/relationships/hyperlink" Target="https://www.allrecipes.com/recipe/13606/awesome-broccoli-cheese-casserole/?internalSource=hub%20recipe&amp;referringId=1594&amp;referringContentType=Recipe%20Hub" TargetMode="External"/><Relationship Id="rId1" Type="http://schemas.openxmlformats.org/officeDocument/2006/relationships/hyperlink" Target="https://www.allrecipes.com/recipe/54675/roasted-garlic-cauliflower/?internalSource=hub%20recipe&amp;referringId=1594&amp;referringContentType=Recipe%20Hub" TargetMode="External"/><Relationship Id="rId6" Type="http://schemas.openxmlformats.org/officeDocument/2006/relationships/hyperlink" Target="https://www.allrecipes.com/recipe/9138/green-beans-with-walnuts/?internalSource=recipe%20hub&amp;referringId=1594&amp;referringContentType=Recipe%20Hub&amp;clickId=cardslot%2033" TargetMode="External"/><Relationship Id="rId11" Type="http://schemas.openxmlformats.org/officeDocument/2006/relationships/hyperlink" Target="https://www.allrecipes.com/recipe/67677/low-carb-chocolate-swirl-cheesecake/?internalSource=hub%20recipe&amp;referringId=1596&amp;referringContentType=Recipe%20Hub" TargetMode="External"/><Relationship Id="rId5" Type="http://schemas.openxmlformats.org/officeDocument/2006/relationships/hyperlink" Target="https://www.allrecipes.com/recipe/25249/creamed-spinach-ii/?internalSource=recipe%20hub&amp;referringId=1594&amp;referringContentType=Recipe%20Hub&amp;clickId=cardslot%2026" TargetMode="External"/><Relationship Id="rId10" Type="http://schemas.openxmlformats.org/officeDocument/2006/relationships/hyperlink" Target="https://www.allrecipes.com/recipe/73386/key-lime-pie-low-carb-version/?internalSource=hub%20recipe&amp;referringId=1596&amp;referringContentType=Recipe%20Hub" TargetMode="External"/><Relationship Id="rId4" Type="http://schemas.openxmlformats.org/officeDocument/2006/relationships/hyperlink" Target="https://www.allrecipes.com/recipe/58645/asparagus-parmesan/?internalSource=hub%20recipe&amp;referringId=1594&amp;referringContentType=Recipe%20Hub" TargetMode="External"/><Relationship Id="rId9" Type="http://schemas.openxmlformats.org/officeDocument/2006/relationships/hyperlink" Target="https://www.allrecipes.com/recipe/10929/pudding-cookies-i/?internalSource=staff%20pick&amp;referringId=1596&amp;referringContentType=Recipe%20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51D2-1658-4F77-B84F-DADE93650F65}">
  <dimension ref="B1:N20"/>
  <sheetViews>
    <sheetView zoomScale="90" zoomScaleNormal="90" workbookViewId="0">
      <selection activeCell="Q16" sqref="Q16"/>
    </sheetView>
  </sheetViews>
  <sheetFormatPr defaultRowHeight="14.5" x14ac:dyDescent="0.35"/>
  <cols>
    <col min="1" max="1" width="8.7265625" style="1"/>
    <col min="2" max="2" width="9.36328125" style="1" bestFit="1" customWidth="1"/>
    <col min="3" max="9" width="8.7265625" style="1"/>
    <col min="10" max="10" width="10.1796875" style="1" bestFit="1" customWidth="1"/>
    <col min="11" max="11" width="9" style="1" bestFit="1" customWidth="1"/>
    <col min="12" max="12" width="8.7265625" style="1"/>
    <col min="13" max="13" width="14.6328125" style="1" bestFit="1" customWidth="1"/>
    <col min="14" max="14" width="9.26953125" style="1" bestFit="1" customWidth="1"/>
    <col min="15" max="16384" width="8.7265625" style="1"/>
  </cols>
  <sheetData>
    <row r="1" spans="2:14" ht="15" thickBot="1" x14ac:dyDescent="0.4"/>
    <row r="2" spans="2:14" ht="29.5" thickBot="1" x14ac:dyDescent="0.4">
      <c r="B2" s="65" t="s">
        <v>24</v>
      </c>
      <c r="C2" s="66" t="s">
        <v>25</v>
      </c>
      <c r="E2" s="64" t="s">
        <v>41</v>
      </c>
      <c r="F2" s="56" t="s">
        <v>111</v>
      </c>
      <c r="G2" s="57" t="s">
        <v>110</v>
      </c>
      <c r="J2" s="65" t="s">
        <v>56</v>
      </c>
      <c r="K2" s="66" t="s">
        <v>158</v>
      </c>
      <c r="M2" s="65" t="s">
        <v>63</v>
      </c>
      <c r="N2" s="66" t="s">
        <v>158</v>
      </c>
    </row>
    <row r="3" spans="2:14" ht="15" thickBot="1" x14ac:dyDescent="0.4">
      <c r="B3" s="12" t="s">
        <v>26</v>
      </c>
      <c r="C3" s="51">
        <v>72</v>
      </c>
      <c r="F3" s="58">
        <v>20</v>
      </c>
      <c r="G3" s="59">
        <v>8.1</v>
      </c>
      <c r="J3" s="12" t="s">
        <v>57</v>
      </c>
      <c r="K3" s="51" t="s">
        <v>72</v>
      </c>
      <c r="L3" s="28"/>
      <c r="M3" s="12" t="s">
        <v>64</v>
      </c>
      <c r="N3" s="51" t="s">
        <v>75</v>
      </c>
    </row>
    <row r="4" spans="2:14" ht="15" thickBot="1" x14ac:dyDescent="0.4">
      <c r="B4" s="12" t="s">
        <v>27</v>
      </c>
      <c r="C4" s="14">
        <v>165</v>
      </c>
      <c r="F4" s="60">
        <v>22</v>
      </c>
      <c r="G4" s="61">
        <v>9.1999999999999993</v>
      </c>
      <c r="J4" s="12" t="s">
        <v>58</v>
      </c>
      <c r="K4" s="14" t="s">
        <v>72</v>
      </c>
      <c r="L4" s="29"/>
      <c r="M4" s="12" t="s">
        <v>65</v>
      </c>
      <c r="N4" s="14" t="s">
        <v>76</v>
      </c>
    </row>
    <row r="5" spans="2:14" ht="15" thickBot="1" x14ac:dyDescent="0.4">
      <c r="B5" s="12" t="s">
        <v>44</v>
      </c>
      <c r="C5" s="51">
        <f>C4/(C3^2)*703</f>
        <v>22.375578703703706</v>
      </c>
      <c r="F5" s="58">
        <v>24</v>
      </c>
      <c r="G5" s="59">
        <v>10.199999999999999</v>
      </c>
      <c r="J5" s="12" t="s">
        <v>59</v>
      </c>
      <c r="K5" s="51" t="s">
        <v>72</v>
      </c>
      <c r="L5" s="29"/>
      <c r="M5" s="12" t="s">
        <v>66</v>
      </c>
      <c r="N5" s="51" t="s">
        <v>74</v>
      </c>
    </row>
    <row r="6" spans="2:14" ht="15" thickBot="1" x14ac:dyDescent="0.4">
      <c r="B6" s="71" t="s">
        <v>29</v>
      </c>
      <c r="C6" s="72"/>
      <c r="F6" s="60">
        <v>26</v>
      </c>
      <c r="G6" s="61">
        <v>11.2</v>
      </c>
      <c r="J6" s="12" t="s">
        <v>60</v>
      </c>
      <c r="K6" s="14" t="s">
        <v>72</v>
      </c>
      <c r="L6" s="29"/>
      <c r="M6" s="12" t="s">
        <v>67</v>
      </c>
      <c r="N6" s="14" t="s">
        <v>76</v>
      </c>
    </row>
    <row r="7" spans="2:14" ht="15" thickBot="1" x14ac:dyDescent="0.4">
      <c r="B7" s="12" t="s">
        <v>30</v>
      </c>
      <c r="C7" s="67"/>
      <c r="F7" s="58">
        <v>28</v>
      </c>
      <c r="G7" s="59">
        <v>12.1</v>
      </c>
      <c r="J7" s="12" t="s">
        <v>61</v>
      </c>
      <c r="K7" s="51" t="s">
        <v>72</v>
      </c>
      <c r="L7" s="29"/>
      <c r="M7" s="15" t="s">
        <v>68</v>
      </c>
      <c r="N7" s="70" t="s">
        <v>73</v>
      </c>
    </row>
    <row r="8" spans="2:14" ht="15" thickBot="1" x14ac:dyDescent="0.4">
      <c r="B8" s="12" t="s">
        <v>31</v>
      </c>
      <c r="C8" s="14"/>
      <c r="F8" s="60">
        <v>30</v>
      </c>
      <c r="G8" s="61">
        <v>12.9</v>
      </c>
      <c r="J8" s="12" t="s">
        <v>62</v>
      </c>
      <c r="K8" s="14" t="s">
        <v>72</v>
      </c>
      <c r="L8" s="18"/>
    </row>
    <row r="9" spans="2:14" ht="15" thickBot="1" x14ac:dyDescent="0.4">
      <c r="B9" s="12" t="s">
        <v>32</v>
      </c>
      <c r="C9" s="67"/>
      <c r="F9" s="58">
        <v>35</v>
      </c>
      <c r="G9" s="59">
        <v>14.7</v>
      </c>
      <c r="J9" s="12" t="s">
        <v>71</v>
      </c>
      <c r="K9" s="51" t="s">
        <v>72</v>
      </c>
      <c r="L9" s="18"/>
    </row>
    <row r="10" spans="2:14" ht="15" thickBot="1" x14ac:dyDescent="0.4">
      <c r="B10" s="68" t="s">
        <v>33</v>
      </c>
      <c r="C10" s="14"/>
      <c r="F10" s="60">
        <v>40</v>
      </c>
      <c r="G10" s="61">
        <v>16.3</v>
      </c>
      <c r="J10" s="12" t="s">
        <v>69</v>
      </c>
      <c r="K10" s="14" t="s">
        <v>72</v>
      </c>
      <c r="L10" s="18"/>
    </row>
    <row r="11" spans="2:14" ht="15" thickBot="1" x14ac:dyDescent="0.4">
      <c r="B11" s="69" t="s">
        <v>28</v>
      </c>
      <c r="C11" s="67"/>
      <c r="F11" s="58">
        <v>45</v>
      </c>
      <c r="G11" s="59">
        <v>17.7</v>
      </c>
      <c r="J11" s="12" t="s">
        <v>119</v>
      </c>
      <c r="K11" s="51" t="s">
        <v>72</v>
      </c>
      <c r="L11" s="18"/>
    </row>
    <row r="12" spans="2:14" ht="15" thickBot="1" x14ac:dyDescent="0.4">
      <c r="B12" s="71" t="s">
        <v>34</v>
      </c>
      <c r="C12" s="72"/>
      <c r="F12" s="60">
        <v>50</v>
      </c>
      <c r="G12" s="61">
        <v>19</v>
      </c>
      <c r="J12" s="15" t="s">
        <v>70</v>
      </c>
      <c r="K12" s="25" t="s">
        <v>72</v>
      </c>
      <c r="L12" s="18"/>
    </row>
    <row r="13" spans="2:14" ht="15" thickBot="1" x14ac:dyDescent="0.4">
      <c r="B13" s="12" t="s">
        <v>35</v>
      </c>
      <c r="C13" s="51"/>
      <c r="F13" s="58">
        <v>55</v>
      </c>
      <c r="G13" s="59">
        <v>20.2</v>
      </c>
      <c r="L13" s="18"/>
    </row>
    <row r="14" spans="2:14" ht="15" thickBot="1" x14ac:dyDescent="0.4">
      <c r="B14" s="12" t="s">
        <v>36</v>
      </c>
      <c r="C14" s="14"/>
      <c r="F14" s="60">
        <v>60</v>
      </c>
      <c r="G14" s="61">
        <v>21.2</v>
      </c>
      <c r="L14" s="18"/>
    </row>
    <row r="15" spans="2:14" ht="15" thickBot="1" x14ac:dyDescent="0.4">
      <c r="B15" s="12" t="s">
        <v>37</v>
      </c>
      <c r="C15" s="51"/>
      <c r="F15" s="58">
        <v>65</v>
      </c>
      <c r="G15" s="59">
        <v>22.2</v>
      </c>
      <c r="L15" s="18"/>
    </row>
    <row r="16" spans="2:14" ht="15" thickBot="1" x14ac:dyDescent="0.4">
      <c r="B16" s="12" t="s">
        <v>38</v>
      </c>
      <c r="C16" s="14"/>
      <c r="F16" s="60">
        <v>70</v>
      </c>
      <c r="G16" s="61">
        <v>23.2</v>
      </c>
      <c r="L16" s="18"/>
    </row>
    <row r="17" spans="2:12" ht="15" thickBot="1" x14ac:dyDescent="0.4">
      <c r="B17" s="12" t="s">
        <v>39</v>
      </c>
      <c r="C17" s="51"/>
      <c r="F17" s="58">
        <v>75</v>
      </c>
      <c r="G17" s="59">
        <v>24</v>
      </c>
      <c r="L17" s="18"/>
    </row>
    <row r="18" spans="2:12" ht="15" thickBot="1" x14ac:dyDescent="0.4">
      <c r="B18" s="12" t="s">
        <v>40</v>
      </c>
      <c r="C18" s="14"/>
      <c r="F18" s="60">
        <v>80</v>
      </c>
      <c r="G18" s="61">
        <v>24.8</v>
      </c>
      <c r="L18" s="18"/>
    </row>
    <row r="19" spans="2:12" ht="15" thickBot="1" x14ac:dyDescent="0.4">
      <c r="B19" s="71" t="s">
        <v>42</v>
      </c>
      <c r="C19" s="72"/>
      <c r="F19" s="62">
        <v>85</v>
      </c>
      <c r="G19" s="63">
        <v>25.6</v>
      </c>
      <c r="L19" s="18"/>
    </row>
    <row r="20" spans="2:12" ht="15" thickBot="1" x14ac:dyDescent="0.4">
      <c r="B20" s="15" t="s">
        <v>43</v>
      </c>
      <c r="C20" s="70"/>
      <c r="L20" s="17"/>
    </row>
  </sheetData>
  <mergeCells count="3">
    <mergeCell ref="B6:C6"/>
    <mergeCell ref="B12:C12"/>
    <mergeCell ref="B19:C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5195-2024-4F11-B08A-160C3840A18E}">
  <sheetPr codeName="Sheet1"/>
  <dimension ref="A1:Q32"/>
  <sheetViews>
    <sheetView tabSelected="1" zoomScale="80" zoomScaleNormal="80" workbookViewId="0">
      <selection activeCell="C7" sqref="C7"/>
    </sheetView>
  </sheetViews>
  <sheetFormatPr defaultRowHeight="14.5" x14ac:dyDescent="0.35"/>
  <cols>
    <col min="1" max="1" width="8.7265625" style="5"/>
    <col min="2" max="2" width="11.36328125" style="5" bestFit="1" customWidth="1"/>
    <col min="3" max="3" width="10.26953125" style="5" bestFit="1" customWidth="1"/>
    <col min="4" max="4" width="11.36328125" style="5" bestFit="1" customWidth="1"/>
    <col min="5" max="6" width="8.7265625" style="5"/>
    <col min="7" max="7" width="10.453125" style="5" customWidth="1"/>
    <col min="8" max="8" width="11.36328125" style="5" bestFit="1" customWidth="1"/>
    <col min="9" max="9" width="10.1796875" style="5" bestFit="1" customWidth="1"/>
    <col min="10" max="11" width="8.7265625" style="5"/>
    <col min="12" max="12" width="15.81640625" style="5" bestFit="1" customWidth="1"/>
    <col min="13" max="13" width="8.7265625" style="5"/>
    <col min="14" max="14" width="11.36328125" style="5" bestFit="1" customWidth="1"/>
    <col min="15" max="16384" width="8.7265625" style="5"/>
  </cols>
  <sheetData>
    <row r="1" spans="1:15" x14ac:dyDescent="0.35">
      <c r="A1" s="89" t="s">
        <v>0</v>
      </c>
      <c r="B1" s="21">
        <v>1746</v>
      </c>
      <c r="D1" s="16" t="s">
        <v>12</v>
      </c>
      <c r="E1" s="23">
        <v>9</v>
      </c>
      <c r="F1" s="21" t="s">
        <v>9</v>
      </c>
    </row>
    <row r="2" spans="1:15" x14ac:dyDescent="0.35">
      <c r="A2" s="35" t="s">
        <v>1</v>
      </c>
      <c r="B2" s="14">
        <v>2967</v>
      </c>
      <c r="D2" s="12" t="s">
        <v>11</v>
      </c>
      <c r="E2" s="3">
        <v>4</v>
      </c>
      <c r="F2" s="14" t="s">
        <v>9</v>
      </c>
    </row>
    <row r="3" spans="1:15" ht="15" thickBot="1" x14ac:dyDescent="0.4">
      <c r="A3" s="15" t="s">
        <v>140</v>
      </c>
      <c r="B3" s="22">
        <v>3506</v>
      </c>
      <c r="D3" s="12" t="s">
        <v>10</v>
      </c>
      <c r="E3" s="8">
        <v>4</v>
      </c>
      <c r="F3" s="13" t="s">
        <v>9</v>
      </c>
    </row>
    <row r="4" spans="1:15" ht="15" thickBot="1" x14ac:dyDescent="0.4">
      <c r="D4" s="15" t="s">
        <v>13</v>
      </c>
      <c r="E4" s="24">
        <v>7</v>
      </c>
      <c r="F4" s="25" t="s">
        <v>9</v>
      </c>
    </row>
    <row r="5" spans="1:15" x14ac:dyDescent="0.35">
      <c r="C5" s="6"/>
      <c r="D5" s="6"/>
      <c r="E5" s="6"/>
      <c r="F5" s="6"/>
      <c r="G5" s="7"/>
      <c r="H5" s="7"/>
      <c r="I5" s="7"/>
    </row>
    <row r="6" spans="1:15" ht="15" thickBot="1" x14ac:dyDescent="0.4">
      <c r="C6" s="7"/>
      <c r="D6" s="7"/>
      <c r="E6" s="7"/>
      <c r="F6" s="7"/>
      <c r="G6" s="7"/>
      <c r="H6" s="7"/>
      <c r="I6" s="7"/>
    </row>
    <row r="7" spans="1:15" ht="15" thickBot="1" x14ac:dyDescent="0.4">
      <c r="C7" s="7"/>
      <c r="D7" s="7"/>
      <c r="E7" s="7"/>
      <c r="F7" s="26" t="s">
        <v>54</v>
      </c>
      <c r="G7" s="27"/>
      <c r="H7" s="7"/>
      <c r="I7" s="7"/>
      <c r="J7" s="26" t="s">
        <v>54</v>
      </c>
      <c r="K7" s="27"/>
      <c r="N7" s="26" t="s">
        <v>54</v>
      </c>
      <c r="O7" s="27"/>
    </row>
    <row r="8" spans="1:15" x14ac:dyDescent="0.35">
      <c r="C8" s="7"/>
      <c r="D8" s="9" t="s">
        <v>14</v>
      </c>
      <c r="E8" s="10" t="s">
        <v>5</v>
      </c>
      <c r="F8" s="10" t="s">
        <v>6</v>
      </c>
      <c r="G8" s="11" t="s">
        <v>7</v>
      </c>
      <c r="H8" s="9" t="s">
        <v>15</v>
      </c>
      <c r="I8" s="10" t="s">
        <v>5</v>
      </c>
      <c r="J8" s="10" t="s">
        <v>6</v>
      </c>
      <c r="K8" s="11" t="s">
        <v>7</v>
      </c>
      <c r="L8" s="9" t="s">
        <v>16</v>
      </c>
      <c r="M8" s="10" t="s">
        <v>5</v>
      </c>
      <c r="N8" s="10" t="s">
        <v>6</v>
      </c>
      <c r="O8" s="11" t="s">
        <v>7</v>
      </c>
    </row>
    <row r="9" spans="1:15" x14ac:dyDescent="0.35">
      <c r="C9" s="7"/>
      <c r="D9" s="12" t="s">
        <v>2</v>
      </c>
      <c r="E9" s="8"/>
      <c r="F9" s="8"/>
      <c r="G9" s="13"/>
      <c r="H9" s="12" t="s">
        <v>2</v>
      </c>
      <c r="I9" s="8"/>
      <c r="J9" s="8"/>
      <c r="K9" s="13"/>
      <c r="L9" s="12" t="s">
        <v>2</v>
      </c>
      <c r="M9" s="8"/>
      <c r="N9" s="8"/>
      <c r="O9" s="13"/>
    </row>
    <row r="10" spans="1:15" x14ac:dyDescent="0.35">
      <c r="C10" s="7"/>
      <c r="D10" s="12" t="s">
        <v>3</v>
      </c>
      <c r="E10" s="3"/>
      <c r="F10" s="3"/>
      <c r="G10" s="14"/>
      <c r="H10" s="12" t="s">
        <v>3</v>
      </c>
      <c r="I10" s="3"/>
      <c r="J10" s="3"/>
      <c r="K10" s="14"/>
      <c r="L10" s="12" t="s">
        <v>3</v>
      </c>
      <c r="M10" s="3"/>
      <c r="N10" s="3"/>
      <c r="O10" s="14"/>
    </row>
    <row r="11" spans="1:15" x14ac:dyDescent="0.35">
      <c r="C11" s="7"/>
      <c r="D11" s="12" t="s">
        <v>3</v>
      </c>
      <c r="E11" s="8"/>
      <c r="F11" s="8"/>
      <c r="G11" s="13"/>
      <c r="H11" s="12" t="s">
        <v>3</v>
      </c>
      <c r="I11" s="8"/>
      <c r="J11" s="8"/>
      <c r="K11" s="13"/>
      <c r="L11" s="12" t="s">
        <v>3</v>
      </c>
      <c r="M11" s="8"/>
      <c r="N11" s="8"/>
      <c r="O11" s="13"/>
    </row>
    <row r="12" spans="1:15" x14ac:dyDescent="0.35">
      <c r="C12" s="7"/>
      <c r="D12" s="12" t="s">
        <v>4</v>
      </c>
      <c r="E12" s="3"/>
      <c r="F12" s="3"/>
      <c r="G12" s="14"/>
      <c r="H12" s="12" t="s">
        <v>4</v>
      </c>
      <c r="I12" s="3"/>
      <c r="J12" s="3"/>
      <c r="K12" s="14"/>
      <c r="L12" s="12" t="s">
        <v>4</v>
      </c>
      <c r="M12" s="3"/>
      <c r="N12" s="3"/>
      <c r="O12" s="14"/>
    </row>
    <row r="13" spans="1:15" x14ac:dyDescent="0.35">
      <c r="C13" s="7"/>
      <c r="D13" s="12" t="s">
        <v>8</v>
      </c>
      <c r="E13" s="8">
        <f>SUM(E9:E12)</f>
        <v>0</v>
      </c>
      <c r="F13" s="8">
        <f>SUM(F9:F12)</f>
        <v>0</v>
      </c>
      <c r="G13" s="13">
        <f>SUM(G9:G12)</f>
        <v>0</v>
      </c>
      <c r="H13" s="12" t="s">
        <v>8</v>
      </c>
      <c r="I13" s="8">
        <f>SUM(I9:I12)</f>
        <v>0</v>
      </c>
      <c r="J13" s="8">
        <f>SUM(J9:J12)</f>
        <v>0</v>
      </c>
      <c r="K13" s="13">
        <f>SUM(K9:K12)</f>
        <v>0</v>
      </c>
      <c r="L13" s="12" t="s">
        <v>8</v>
      </c>
      <c r="M13" s="8">
        <f>SUM(M9:M12)</f>
        <v>0</v>
      </c>
      <c r="N13" s="8">
        <f>SUM(N9:N12)</f>
        <v>0</v>
      </c>
      <c r="O13" s="13">
        <f>SUM(O9:O12)</f>
        <v>0</v>
      </c>
    </row>
    <row r="14" spans="1:15" ht="15" thickBot="1" x14ac:dyDescent="0.4">
      <c r="C14" s="7"/>
      <c r="D14" s="15" t="s">
        <v>22</v>
      </c>
      <c r="E14" s="73">
        <f>(E13*$E$1)+(F13*$E$2)+(G13*$E$3)</f>
        <v>0</v>
      </c>
      <c r="F14" s="74"/>
      <c r="G14" s="75"/>
      <c r="H14" s="15" t="s">
        <v>22</v>
      </c>
      <c r="I14" s="73">
        <f>(I13*$E$1)+(J13*$E$2)+(K13*$E$3)</f>
        <v>0</v>
      </c>
      <c r="J14" s="74"/>
      <c r="K14" s="75"/>
      <c r="L14" s="15" t="s">
        <v>22</v>
      </c>
      <c r="M14" s="73">
        <f>(M13*$E$1)+(N13*$E$2)+(O13*$E$3)</f>
        <v>0</v>
      </c>
      <c r="N14" s="74"/>
      <c r="O14" s="75"/>
    </row>
    <row r="15" spans="1:15" ht="15" thickBot="1" x14ac:dyDescent="0.4">
      <c r="C15" s="7"/>
      <c r="D15" s="7"/>
      <c r="E15" s="7"/>
      <c r="F15" s="7"/>
      <c r="G15" s="7"/>
      <c r="H15" s="9" t="s">
        <v>17</v>
      </c>
      <c r="I15" s="10" t="s">
        <v>5</v>
      </c>
      <c r="J15" s="10" t="s">
        <v>6</v>
      </c>
      <c r="K15" s="11" t="s">
        <v>7</v>
      </c>
      <c r="L15" s="26" t="s">
        <v>54</v>
      </c>
      <c r="M15" s="27"/>
    </row>
    <row r="16" spans="1:15" ht="15" thickBot="1" x14ac:dyDescent="0.4">
      <c r="C16" s="7"/>
      <c r="D16" s="7"/>
      <c r="E16" s="7"/>
      <c r="F16" s="7"/>
      <c r="G16" s="7"/>
      <c r="H16" s="12" t="s">
        <v>2</v>
      </c>
      <c r="I16" s="8"/>
      <c r="J16" s="8"/>
      <c r="K16" s="13"/>
    </row>
    <row r="17" spans="2:17" ht="15" thickBot="1" x14ac:dyDescent="0.4">
      <c r="C17" s="7"/>
      <c r="D17" s="26" t="s">
        <v>54</v>
      </c>
      <c r="E17" s="27"/>
      <c r="F17" s="7"/>
      <c r="G17" s="7"/>
      <c r="H17" s="12" t="s">
        <v>3</v>
      </c>
      <c r="I17" s="3"/>
      <c r="J17" s="3"/>
      <c r="K17" s="14"/>
      <c r="P17" s="26" t="s">
        <v>54</v>
      </c>
      <c r="Q17" s="27"/>
    </row>
    <row r="18" spans="2:17" x14ac:dyDescent="0.35">
      <c r="B18" s="9" t="s">
        <v>18</v>
      </c>
      <c r="C18" s="10" t="s">
        <v>5</v>
      </c>
      <c r="D18" s="10" t="s">
        <v>6</v>
      </c>
      <c r="E18" s="11" t="s">
        <v>7</v>
      </c>
      <c r="H18" s="12" t="s">
        <v>3</v>
      </c>
      <c r="I18" s="8"/>
      <c r="J18" s="8"/>
      <c r="K18" s="13"/>
      <c r="N18" s="9" t="s">
        <v>21</v>
      </c>
      <c r="O18" s="10" t="s">
        <v>5</v>
      </c>
      <c r="P18" s="10" t="s">
        <v>6</v>
      </c>
      <c r="Q18" s="11" t="s">
        <v>7</v>
      </c>
    </row>
    <row r="19" spans="2:17" x14ac:dyDescent="0.35">
      <c r="B19" s="12" t="s">
        <v>19</v>
      </c>
      <c r="C19" s="8"/>
      <c r="D19" s="8"/>
      <c r="E19" s="13"/>
      <c r="H19" s="12" t="s">
        <v>4</v>
      </c>
      <c r="I19" s="3"/>
      <c r="J19" s="3"/>
      <c r="K19" s="14"/>
      <c r="N19" s="12" t="s">
        <v>19</v>
      </c>
      <c r="O19" s="8"/>
      <c r="P19" s="8"/>
      <c r="Q19" s="13"/>
    </row>
    <row r="20" spans="2:17" x14ac:dyDescent="0.35">
      <c r="B20" s="12" t="s">
        <v>20</v>
      </c>
      <c r="C20" s="3"/>
      <c r="D20" s="3"/>
      <c r="E20" s="14"/>
      <c r="H20" s="12" t="s">
        <v>8</v>
      </c>
      <c r="I20" s="8">
        <f>SUM(I16:I19)</f>
        <v>0</v>
      </c>
      <c r="J20" s="8">
        <f>SUM(J16:J19)</f>
        <v>0</v>
      </c>
      <c r="K20" s="13">
        <f>SUM(K16:K19)</f>
        <v>0</v>
      </c>
      <c r="N20" s="12" t="s">
        <v>20</v>
      </c>
      <c r="O20" s="3"/>
      <c r="P20" s="3"/>
      <c r="Q20" s="14"/>
    </row>
    <row r="21" spans="2:17" ht="15" thickBot="1" x14ac:dyDescent="0.4">
      <c r="B21" s="12" t="s">
        <v>8</v>
      </c>
      <c r="C21" s="8">
        <f>SUM(C19:C20)</f>
        <v>0</v>
      </c>
      <c r="D21" s="8">
        <f>SUM(D19:D20)</f>
        <v>0</v>
      </c>
      <c r="E21" s="13">
        <f>SUM(E19:E20)</f>
        <v>0</v>
      </c>
      <c r="H21" s="15" t="s">
        <v>22</v>
      </c>
      <c r="I21" s="73">
        <f>(I20*$E$1)+(J20*$E$2)+(K20*$E$3)</f>
        <v>0</v>
      </c>
      <c r="J21" s="74"/>
      <c r="K21" s="75"/>
      <c r="N21" s="12" t="s">
        <v>8</v>
      </c>
      <c r="O21" s="8">
        <f>SUM(O19:O20)</f>
        <v>0</v>
      </c>
      <c r="P21" s="8">
        <f>SUM(P19:P20)</f>
        <v>0</v>
      </c>
      <c r="Q21" s="13">
        <f>SUM(Q19:Q20)</f>
        <v>0</v>
      </c>
    </row>
    <row r="22" spans="2:17" ht="15" thickBot="1" x14ac:dyDescent="0.4">
      <c r="B22" s="15" t="s">
        <v>22</v>
      </c>
      <c r="C22" s="73">
        <f>(C21*$E$1)+(D21*$E$2)+(E21*$E$3)</f>
        <v>0</v>
      </c>
      <c r="D22" s="74"/>
      <c r="E22" s="75"/>
      <c r="N22" s="15" t="s">
        <v>22</v>
      </c>
      <c r="O22" s="73">
        <f>(O21*$E$1)+(P21*$E$2)+(Q21*$E$3)</f>
        <v>0</v>
      </c>
      <c r="P22" s="74"/>
      <c r="Q22" s="75"/>
    </row>
    <row r="24" spans="2:17" ht="15" thickBot="1" x14ac:dyDescent="0.4"/>
    <row r="25" spans="2:17" x14ac:dyDescent="0.35">
      <c r="G25" s="16" t="s">
        <v>45</v>
      </c>
      <c r="H25" s="19" t="s">
        <v>5</v>
      </c>
      <c r="I25" s="19" t="s">
        <v>6</v>
      </c>
      <c r="J25" s="20" t="s">
        <v>7</v>
      </c>
      <c r="L25" s="31" t="s">
        <v>112</v>
      </c>
      <c r="M25" s="32"/>
    </row>
    <row r="26" spans="2:17" x14ac:dyDescent="0.35">
      <c r="G26" s="12" t="s">
        <v>46</v>
      </c>
      <c r="H26" s="8">
        <f>SUM(E13,I20,I13,M13,O21,C21)</f>
        <v>0</v>
      </c>
      <c r="I26" s="8">
        <f>SUM(F13,J13,N13,J20,P21,D21)</f>
        <v>0</v>
      </c>
      <c r="J26" s="13">
        <f>SUM(G13,K13,O13,K20,E21,Q21)</f>
        <v>0</v>
      </c>
      <c r="L26" s="33" t="s">
        <v>114</v>
      </c>
      <c r="M26" s="13">
        <f>MIN(E17,G7,K7,O7,Q17,M15)</f>
        <v>0</v>
      </c>
    </row>
    <row r="27" spans="2:17" x14ac:dyDescent="0.35">
      <c r="G27" s="12" t="s">
        <v>22</v>
      </c>
      <c r="H27" s="76">
        <f>(H26*E1)+(I26*E2)+(J26*E3)</f>
        <v>0</v>
      </c>
      <c r="I27" s="76"/>
      <c r="J27" s="77"/>
      <c r="L27" s="33" t="s">
        <v>115</v>
      </c>
      <c r="M27" s="14">
        <f>MAX(E17,M15,Q17,O7,K7,G7)</f>
        <v>0</v>
      </c>
    </row>
    <row r="28" spans="2:17" x14ac:dyDescent="0.35">
      <c r="G28" s="12" t="s">
        <v>103</v>
      </c>
      <c r="H28" s="8" t="str">
        <f>IF(H27&gt;=B3,"Yes","No")</f>
        <v>No</v>
      </c>
      <c r="I28" s="2" t="s">
        <v>104</v>
      </c>
      <c r="J28" s="13" t="str">
        <f>IF(H27&lt;=B3,"Yes","No")</f>
        <v>Yes</v>
      </c>
      <c r="L28" s="33" t="s">
        <v>113</v>
      </c>
      <c r="M28" s="13" t="s">
        <v>72</v>
      </c>
    </row>
    <row r="29" spans="2:17" x14ac:dyDescent="0.35">
      <c r="G29" s="12" t="s">
        <v>51</v>
      </c>
      <c r="H29" s="8" t="e">
        <f>H26/(SUM(H26:J26))</f>
        <v>#DIV/0!</v>
      </c>
      <c r="I29" s="8" t="e">
        <f>I26/(SUM(H26:J26))</f>
        <v>#DIV/0!</v>
      </c>
      <c r="J29" s="13" t="e">
        <f>J26/(SUM(H26:J26))</f>
        <v>#DIV/0!</v>
      </c>
      <c r="L29" s="33" t="s">
        <v>139</v>
      </c>
      <c r="M29" s="14">
        <f>M27-M26</f>
        <v>0</v>
      </c>
    </row>
    <row r="30" spans="2:17" ht="15" thickBot="1" x14ac:dyDescent="0.4">
      <c r="G30" s="15" t="s">
        <v>55</v>
      </c>
      <c r="H30" s="73" t="e">
        <f>IF(J29&gt;=0.25,"Not In Ketosis","Possibly In Ketosis")</f>
        <v>#DIV/0!</v>
      </c>
      <c r="I30" s="74"/>
      <c r="J30" s="75"/>
      <c r="L30" s="33" t="s">
        <v>122</v>
      </c>
      <c r="M30" s="13" t="str">
        <f>IF(M29&lt;=8,"Yes","No")</f>
        <v>Yes</v>
      </c>
    </row>
    <row r="31" spans="2:17" x14ac:dyDescent="0.35">
      <c r="L31" s="33" t="s">
        <v>123</v>
      </c>
      <c r="M31" s="14" t="str">
        <f>IF(M29&lt;=4,"Yes","No")</f>
        <v>Yes</v>
      </c>
    </row>
    <row r="32" spans="2:17" ht="15" thickBot="1" x14ac:dyDescent="0.4">
      <c r="L32" s="34" t="s">
        <v>124</v>
      </c>
      <c r="M32" s="22" t="str">
        <f>IF(H27=0,"Yes","No")</f>
        <v>Yes</v>
      </c>
    </row>
  </sheetData>
  <mergeCells count="8">
    <mergeCell ref="H30:J30"/>
    <mergeCell ref="H27:J27"/>
    <mergeCell ref="E14:G14"/>
    <mergeCell ref="I14:K14"/>
    <mergeCell ref="M14:O14"/>
    <mergeCell ref="I21:K21"/>
    <mergeCell ref="C22:E22"/>
    <mergeCell ref="O22:Q22"/>
  </mergeCells>
  <conditionalFormatting sqref="H28 J28">
    <cfRule type="containsText" dxfId="17" priority="1" operator="containsText" text="No">
      <formula>NOT(ISERROR(SEARCH("No",H28)))</formula>
    </cfRule>
    <cfRule type="containsText" dxfId="16" priority="2" operator="containsText" text="Yes">
      <formula>NOT(ISERROR(SEARCH("Yes",H28)))</formula>
    </cfRule>
  </conditionalFormatting>
  <hyperlinks>
    <hyperlink ref="A1" r:id="rId1" xr:uid="{944BC980-F1D2-4665-8203-78BD6AD530EF}"/>
    <hyperlink ref="A2" r:id="rId2" xr:uid="{75F924DD-3DA7-4D85-93C4-38B235046E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1027-7D57-4AE2-8906-B6B3448458DB}">
  <sheetPr codeName="Sheet2"/>
  <dimension ref="A1:Q32"/>
  <sheetViews>
    <sheetView topLeftCell="A10" zoomScale="80" zoomScaleNormal="80" workbookViewId="0">
      <selection activeCell="E30" sqref="E30"/>
    </sheetView>
  </sheetViews>
  <sheetFormatPr defaultRowHeight="14.5" x14ac:dyDescent="0.35"/>
  <cols>
    <col min="1" max="1" width="8.7265625" style="5"/>
    <col min="2" max="2" width="11.36328125" style="5" bestFit="1" customWidth="1"/>
    <col min="3" max="3" width="10.26953125" style="5" bestFit="1" customWidth="1"/>
    <col min="4" max="4" width="11.36328125" style="5" bestFit="1" customWidth="1"/>
    <col min="5" max="6" width="8.7265625" style="5"/>
    <col min="7" max="7" width="10.36328125" style="5" bestFit="1" customWidth="1"/>
    <col min="8" max="8" width="11.36328125" style="5" bestFit="1" customWidth="1"/>
    <col min="9" max="9" width="10.1796875" style="5" bestFit="1" customWidth="1"/>
    <col min="10" max="11" width="8.7265625" style="5"/>
    <col min="12" max="12" width="15.81640625" style="5" bestFit="1" customWidth="1"/>
    <col min="13" max="13" width="8.7265625" style="5"/>
    <col min="14" max="14" width="11.36328125" style="5" bestFit="1" customWidth="1"/>
    <col min="15" max="16384" width="8.7265625" style="5"/>
  </cols>
  <sheetData>
    <row r="1" spans="1:15" x14ac:dyDescent="0.35">
      <c r="A1" s="16" t="s">
        <v>0</v>
      </c>
      <c r="B1" s="21">
        <v>1746</v>
      </c>
      <c r="D1" s="16" t="s">
        <v>12</v>
      </c>
      <c r="E1" s="23">
        <v>9</v>
      </c>
      <c r="F1" s="21" t="s">
        <v>9</v>
      </c>
    </row>
    <row r="2" spans="1:15" x14ac:dyDescent="0.35">
      <c r="A2" s="12" t="s">
        <v>1</v>
      </c>
      <c r="B2" s="14">
        <v>2967</v>
      </c>
      <c r="D2" s="12" t="s">
        <v>11</v>
      </c>
      <c r="E2" s="3">
        <v>4</v>
      </c>
      <c r="F2" s="14" t="s">
        <v>9</v>
      </c>
    </row>
    <row r="3" spans="1:15" ht="15" thickBot="1" x14ac:dyDescent="0.4">
      <c r="A3" s="15" t="s">
        <v>140</v>
      </c>
      <c r="B3" s="22">
        <v>3506</v>
      </c>
      <c r="D3" s="12" t="s">
        <v>10</v>
      </c>
      <c r="E3" s="8">
        <v>4</v>
      </c>
      <c r="F3" s="13" t="s">
        <v>9</v>
      </c>
    </row>
    <row r="4" spans="1:15" ht="15" thickBot="1" x14ac:dyDescent="0.4">
      <c r="D4" s="15" t="s">
        <v>13</v>
      </c>
      <c r="E4" s="24">
        <v>7</v>
      </c>
      <c r="F4" s="25" t="s">
        <v>9</v>
      </c>
    </row>
    <row r="5" spans="1:15" x14ac:dyDescent="0.35">
      <c r="C5" s="6"/>
      <c r="D5" s="6"/>
      <c r="E5" s="6"/>
      <c r="F5" s="6"/>
      <c r="G5" s="7"/>
      <c r="H5" s="7"/>
      <c r="I5" s="7"/>
    </row>
    <row r="6" spans="1:15" ht="15" thickBot="1" x14ac:dyDescent="0.4">
      <c r="C6" s="7"/>
      <c r="D6" s="7"/>
      <c r="E6" s="7"/>
      <c r="F6" s="7"/>
      <c r="G6" s="7"/>
      <c r="H6" s="7"/>
      <c r="I6" s="7"/>
    </row>
    <row r="7" spans="1:15" ht="15" thickBot="1" x14ac:dyDescent="0.4">
      <c r="C7" s="7"/>
      <c r="D7" s="7"/>
      <c r="E7" s="7"/>
      <c r="F7" s="26" t="s">
        <v>54</v>
      </c>
      <c r="G7" s="27"/>
      <c r="H7" s="7"/>
      <c r="I7" s="7"/>
      <c r="J7" s="26" t="s">
        <v>54</v>
      </c>
      <c r="K7" s="27"/>
      <c r="N7" s="26" t="s">
        <v>54</v>
      </c>
      <c r="O7" s="27"/>
    </row>
    <row r="8" spans="1:15" x14ac:dyDescent="0.35">
      <c r="C8" s="7"/>
      <c r="D8" s="9" t="s">
        <v>14</v>
      </c>
      <c r="E8" s="10" t="s">
        <v>5</v>
      </c>
      <c r="F8" s="10" t="s">
        <v>6</v>
      </c>
      <c r="G8" s="11" t="s">
        <v>7</v>
      </c>
      <c r="H8" s="9" t="s">
        <v>15</v>
      </c>
      <c r="I8" s="10" t="s">
        <v>5</v>
      </c>
      <c r="J8" s="10" t="s">
        <v>6</v>
      </c>
      <c r="K8" s="11" t="s">
        <v>7</v>
      </c>
      <c r="L8" s="9" t="s">
        <v>16</v>
      </c>
      <c r="M8" s="10" t="s">
        <v>5</v>
      </c>
      <c r="N8" s="10" t="s">
        <v>6</v>
      </c>
      <c r="O8" s="11" t="s">
        <v>7</v>
      </c>
    </row>
    <row r="9" spans="1:15" x14ac:dyDescent="0.35">
      <c r="C9" s="7"/>
      <c r="D9" s="12" t="s">
        <v>2</v>
      </c>
      <c r="E9" s="8"/>
      <c r="F9" s="8"/>
      <c r="G9" s="13"/>
      <c r="H9" s="12" t="s">
        <v>2</v>
      </c>
      <c r="I9" s="8"/>
      <c r="J9" s="8"/>
      <c r="K9" s="13"/>
      <c r="L9" s="12" t="s">
        <v>2</v>
      </c>
      <c r="M9" s="8"/>
      <c r="N9" s="8"/>
      <c r="O9" s="13"/>
    </row>
    <row r="10" spans="1:15" x14ac:dyDescent="0.35">
      <c r="C10" s="7"/>
      <c r="D10" s="12" t="s">
        <v>3</v>
      </c>
      <c r="E10" s="3"/>
      <c r="F10" s="3"/>
      <c r="G10" s="14"/>
      <c r="H10" s="12" t="s">
        <v>3</v>
      </c>
      <c r="I10" s="3"/>
      <c r="J10" s="3"/>
      <c r="K10" s="14"/>
      <c r="L10" s="12" t="s">
        <v>3</v>
      </c>
      <c r="M10" s="3"/>
      <c r="N10" s="3"/>
      <c r="O10" s="14"/>
    </row>
    <row r="11" spans="1:15" x14ac:dyDescent="0.35">
      <c r="C11" s="7"/>
      <c r="D11" s="12" t="s">
        <v>3</v>
      </c>
      <c r="E11" s="8"/>
      <c r="F11" s="8"/>
      <c r="G11" s="13"/>
      <c r="H11" s="12" t="s">
        <v>3</v>
      </c>
      <c r="I11" s="8"/>
      <c r="J11" s="8"/>
      <c r="K11" s="13"/>
      <c r="L11" s="12" t="s">
        <v>3</v>
      </c>
      <c r="M11" s="8"/>
      <c r="N11" s="8"/>
      <c r="O11" s="13"/>
    </row>
    <row r="12" spans="1:15" x14ac:dyDescent="0.35">
      <c r="C12" s="7"/>
      <c r="D12" s="12" t="s">
        <v>4</v>
      </c>
      <c r="E12" s="3"/>
      <c r="F12" s="3"/>
      <c r="G12" s="14"/>
      <c r="H12" s="12" t="s">
        <v>4</v>
      </c>
      <c r="I12" s="3"/>
      <c r="J12" s="3"/>
      <c r="K12" s="14"/>
      <c r="L12" s="12" t="s">
        <v>4</v>
      </c>
      <c r="M12" s="3"/>
      <c r="N12" s="3"/>
      <c r="O12" s="14"/>
    </row>
    <row r="13" spans="1:15" x14ac:dyDescent="0.35">
      <c r="C13" s="7"/>
      <c r="D13" s="12" t="s">
        <v>8</v>
      </c>
      <c r="E13" s="8">
        <f>SUM(E9:E12)</f>
        <v>0</v>
      </c>
      <c r="F13" s="8">
        <f>SUM(F9:F12)</f>
        <v>0</v>
      </c>
      <c r="G13" s="13">
        <f>SUM(G9:G12)</f>
        <v>0</v>
      </c>
      <c r="H13" s="12" t="s">
        <v>8</v>
      </c>
      <c r="I13" s="8">
        <f>SUM(I9:I12)</f>
        <v>0</v>
      </c>
      <c r="J13" s="8">
        <f>SUM(J9:J12)</f>
        <v>0</v>
      </c>
      <c r="K13" s="13">
        <f>SUM(K9:K12)</f>
        <v>0</v>
      </c>
      <c r="L13" s="12" t="s">
        <v>8</v>
      </c>
      <c r="M13" s="8">
        <f>SUM(M9:M12)</f>
        <v>0</v>
      </c>
      <c r="N13" s="8">
        <f>SUM(N9:N12)</f>
        <v>0</v>
      </c>
      <c r="O13" s="13">
        <f>SUM(O9:O12)</f>
        <v>0</v>
      </c>
    </row>
    <row r="14" spans="1:15" ht="15" thickBot="1" x14ac:dyDescent="0.4">
      <c r="C14" s="7"/>
      <c r="D14" s="15" t="s">
        <v>22</v>
      </c>
      <c r="E14" s="73">
        <f>(E13*$E$1)+(F13*$E$2)+(G13*$E$3)</f>
        <v>0</v>
      </c>
      <c r="F14" s="74"/>
      <c r="G14" s="75"/>
      <c r="H14" s="15" t="s">
        <v>22</v>
      </c>
      <c r="I14" s="73">
        <f>(I13*$E$1)+(J13*$E$2)+(K13*$E$3)</f>
        <v>0</v>
      </c>
      <c r="J14" s="74"/>
      <c r="K14" s="75"/>
      <c r="L14" s="15" t="s">
        <v>22</v>
      </c>
      <c r="M14" s="73">
        <f>(M13*$E$1)+(N13*$E$2)+(O13*$E$3)</f>
        <v>0</v>
      </c>
      <c r="N14" s="74"/>
      <c r="O14" s="75"/>
    </row>
    <row r="15" spans="1:15" ht="15" thickBot="1" x14ac:dyDescent="0.4">
      <c r="C15" s="7"/>
      <c r="D15" s="7"/>
      <c r="E15" s="7"/>
      <c r="F15" s="7"/>
      <c r="G15" s="7"/>
      <c r="H15" s="9" t="s">
        <v>17</v>
      </c>
      <c r="I15" s="10" t="s">
        <v>5</v>
      </c>
      <c r="J15" s="10" t="s">
        <v>6</v>
      </c>
      <c r="K15" s="11" t="s">
        <v>7</v>
      </c>
      <c r="L15" s="26" t="s">
        <v>54</v>
      </c>
      <c r="M15" s="27"/>
    </row>
    <row r="16" spans="1:15" ht="15" thickBot="1" x14ac:dyDescent="0.4">
      <c r="C16" s="7"/>
      <c r="D16" s="7"/>
      <c r="E16" s="7"/>
      <c r="F16" s="7"/>
      <c r="G16" s="7"/>
      <c r="H16" s="12" t="s">
        <v>2</v>
      </c>
      <c r="I16" s="8"/>
      <c r="J16" s="8"/>
      <c r="K16" s="13"/>
    </row>
    <row r="17" spans="2:17" ht="15" thickBot="1" x14ac:dyDescent="0.4">
      <c r="C17" s="7"/>
      <c r="D17" s="26" t="s">
        <v>54</v>
      </c>
      <c r="E17" s="27"/>
      <c r="F17" s="7"/>
      <c r="G17" s="7"/>
      <c r="H17" s="12" t="s">
        <v>3</v>
      </c>
      <c r="I17" s="3"/>
      <c r="J17" s="3"/>
      <c r="K17" s="14"/>
      <c r="P17" s="26" t="s">
        <v>54</v>
      </c>
      <c r="Q17" s="27"/>
    </row>
    <row r="18" spans="2:17" x14ac:dyDescent="0.35">
      <c r="B18" s="9" t="s">
        <v>18</v>
      </c>
      <c r="C18" s="10" t="s">
        <v>5</v>
      </c>
      <c r="D18" s="10" t="s">
        <v>6</v>
      </c>
      <c r="E18" s="11" t="s">
        <v>7</v>
      </c>
      <c r="H18" s="12" t="s">
        <v>3</v>
      </c>
      <c r="I18" s="8"/>
      <c r="J18" s="8"/>
      <c r="K18" s="13"/>
      <c r="N18" s="9" t="s">
        <v>21</v>
      </c>
      <c r="O18" s="10" t="s">
        <v>5</v>
      </c>
      <c r="P18" s="10" t="s">
        <v>6</v>
      </c>
      <c r="Q18" s="11" t="s">
        <v>7</v>
      </c>
    </row>
    <row r="19" spans="2:17" x14ac:dyDescent="0.35">
      <c r="B19" s="12" t="s">
        <v>19</v>
      </c>
      <c r="C19" s="8"/>
      <c r="D19" s="8"/>
      <c r="E19" s="13"/>
      <c r="H19" s="12" t="s">
        <v>4</v>
      </c>
      <c r="I19" s="3"/>
      <c r="J19" s="3"/>
      <c r="K19" s="14"/>
      <c r="N19" s="12" t="s">
        <v>19</v>
      </c>
      <c r="O19" s="8"/>
      <c r="P19" s="8"/>
      <c r="Q19" s="13"/>
    </row>
    <row r="20" spans="2:17" x14ac:dyDescent="0.35">
      <c r="B20" s="12" t="s">
        <v>20</v>
      </c>
      <c r="C20" s="3"/>
      <c r="D20" s="3"/>
      <c r="E20" s="14"/>
      <c r="H20" s="12" t="s">
        <v>8</v>
      </c>
      <c r="I20" s="8">
        <f>SUM(I16:I19)</f>
        <v>0</v>
      </c>
      <c r="J20" s="8">
        <f>SUM(J16:J19)</f>
        <v>0</v>
      </c>
      <c r="K20" s="13">
        <f>SUM(K16:K19)</f>
        <v>0</v>
      </c>
      <c r="N20" s="12" t="s">
        <v>20</v>
      </c>
      <c r="O20" s="3"/>
      <c r="P20" s="3"/>
      <c r="Q20" s="14"/>
    </row>
    <row r="21" spans="2:17" ht="15" thickBot="1" x14ac:dyDescent="0.4">
      <c r="B21" s="12" t="s">
        <v>8</v>
      </c>
      <c r="C21" s="8">
        <f>SUM(C19:C20)</f>
        <v>0</v>
      </c>
      <c r="D21" s="8">
        <f>SUM(D19:D20)</f>
        <v>0</v>
      </c>
      <c r="E21" s="13">
        <f>SUM(E19:E20)</f>
        <v>0</v>
      </c>
      <c r="H21" s="15" t="s">
        <v>22</v>
      </c>
      <c r="I21" s="73">
        <f>(I20*$E$1)+(J20*$E$2)+(K20*$E$3)</f>
        <v>0</v>
      </c>
      <c r="J21" s="74"/>
      <c r="K21" s="75"/>
      <c r="N21" s="12" t="s">
        <v>8</v>
      </c>
      <c r="O21" s="8">
        <f>SUM(O19:O20)</f>
        <v>0</v>
      </c>
      <c r="P21" s="8">
        <f>SUM(P19:P20)</f>
        <v>0</v>
      </c>
      <c r="Q21" s="13">
        <f>SUM(Q19:Q20)</f>
        <v>0</v>
      </c>
    </row>
    <row r="22" spans="2:17" ht="15" thickBot="1" x14ac:dyDescent="0.4">
      <c r="B22" s="15" t="s">
        <v>22</v>
      </c>
      <c r="C22" s="73">
        <f>(C21*$E$1)+(D21*$E$2)+(E21*$E$3)</f>
        <v>0</v>
      </c>
      <c r="D22" s="74"/>
      <c r="E22" s="75"/>
      <c r="N22" s="15" t="s">
        <v>22</v>
      </c>
      <c r="O22" s="73">
        <f>(O21*$E$1)+(P21*$E$2)+(Q21*$E$3)</f>
        <v>0</v>
      </c>
      <c r="P22" s="74"/>
      <c r="Q22" s="75"/>
    </row>
    <row r="24" spans="2:17" ht="15" thickBot="1" x14ac:dyDescent="0.4"/>
    <row r="25" spans="2:17" x14ac:dyDescent="0.35">
      <c r="G25" s="16" t="s">
        <v>45</v>
      </c>
      <c r="H25" s="19" t="s">
        <v>5</v>
      </c>
      <c r="I25" s="19" t="s">
        <v>6</v>
      </c>
      <c r="J25" s="20" t="s">
        <v>7</v>
      </c>
      <c r="L25" s="31" t="s">
        <v>112</v>
      </c>
      <c r="M25" s="32"/>
    </row>
    <row r="26" spans="2:17" x14ac:dyDescent="0.35">
      <c r="G26" s="12" t="s">
        <v>46</v>
      </c>
      <c r="H26" s="8">
        <f>SUM(E13,I20,I13,M13,O21,C21)</f>
        <v>0</v>
      </c>
      <c r="I26" s="8">
        <f>SUM(F13,J13,N13,J20,P21,D21)</f>
        <v>0</v>
      </c>
      <c r="J26" s="13">
        <f>SUM(G13,K13,O13,K20,E21,Q21)</f>
        <v>0</v>
      </c>
      <c r="L26" s="33" t="s">
        <v>114</v>
      </c>
      <c r="M26" s="13">
        <f>MIN(E17,G7,K7,O7,Q17,M15)</f>
        <v>0</v>
      </c>
    </row>
    <row r="27" spans="2:17" x14ac:dyDescent="0.35">
      <c r="G27" s="12" t="s">
        <v>22</v>
      </c>
      <c r="H27" s="76">
        <f>(H26*E1)+(I26*E2)+(J26*E3)</f>
        <v>0</v>
      </c>
      <c r="I27" s="76"/>
      <c r="J27" s="77"/>
      <c r="L27" s="33" t="s">
        <v>115</v>
      </c>
      <c r="M27" s="14">
        <f>MAX(E17,M15,Q17,O7,K7,G7)</f>
        <v>0</v>
      </c>
    </row>
    <row r="28" spans="2:17" x14ac:dyDescent="0.35">
      <c r="G28" s="12" t="s">
        <v>103</v>
      </c>
      <c r="H28" s="8" t="str">
        <f>IF(H27&gt;=B3,"Yes","No")</f>
        <v>No</v>
      </c>
      <c r="I28" s="2" t="s">
        <v>104</v>
      </c>
      <c r="J28" s="13" t="str">
        <f>IF(H27&lt;=B3,"Yes","No")</f>
        <v>Yes</v>
      </c>
      <c r="L28" s="33" t="s">
        <v>113</v>
      </c>
      <c r="M28" s="13">
        <f>(24-Monday!Q17)+(MIN(E17,Q17,M15,O7,K7,G7))</f>
        <v>24</v>
      </c>
    </row>
    <row r="29" spans="2:17" x14ac:dyDescent="0.35">
      <c r="G29" s="12" t="s">
        <v>51</v>
      </c>
      <c r="H29" s="8" t="e">
        <f>H26/(SUM(H26:J26))</f>
        <v>#DIV/0!</v>
      </c>
      <c r="I29" s="8" t="e">
        <f>I26/(SUM(H26:J26))</f>
        <v>#DIV/0!</v>
      </c>
      <c r="J29" s="13" t="e">
        <f>J26/(SUM(H26:J26))</f>
        <v>#DIV/0!</v>
      </c>
      <c r="L29" s="33" t="s">
        <v>139</v>
      </c>
      <c r="M29" s="14">
        <f>M27-M26</f>
        <v>0</v>
      </c>
    </row>
    <row r="30" spans="2:17" ht="15" thickBot="1" x14ac:dyDescent="0.4">
      <c r="G30" s="15" t="s">
        <v>55</v>
      </c>
      <c r="H30" s="73" t="e">
        <f>IF(J29&gt;=0.25,"Not In Ketosis","Possibly In Ketosis")</f>
        <v>#DIV/0!</v>
      </c>
      <c r="I30" s="74"/>
      <c r="J30" s="75"/>
      <c r="L30" s="33" t="s">
        <v>122</v>
      </c>
      <c r="M30" s="13" t="str">
        <f>IF(M29&lt;=8,"Yes","No")</f>
        <v>Yes</v>
      </c>
    </row>
    <row r="31" spans="2:17" x14ac:dyDescent="0.35">
      <c r="L31" s="33" t="s">
        <v>123</v>
      </c>
      <c r="M31" s="14" t="str">
        <f>IF(M29&lt;=4,"Yes","No")</f>
        <v>Yes</v>
      </c>
    </row>
    <row r="32" spans="2:17" ht="15" thickBot="1" x14ac:dyDescent="0.4">
      <c r="L32" s="34" t="s">
        <v>124</v>
      </c>
      <c r="M32" s="22" t="str">
        <f>IF(H27=0,"Yes","No")</f>
        <v>Yes</v>
      </c>
    </row>
  </sheetData>
  <mergeCells count="8">
    <mergeCell ref="H30:J30"/>
    <mergeCell ref="H27:J27"/>
    <mergeCell ref="E14:G14"/>
    <mergeCell ref="I14:K14"/>
    <mergeCell ref="M14:O14"/>
    <mergeCell ref="I21:K21"/>
    <mergeCell ref="C22:E22"/>
    <mergeCell ref="O22:Q22"/>
  </mergeCells>
  <conditionalFormatting sqref="H28 J28">
    <cfRule type="containsText" dxfId="15" priority="1" operator="containsText" text="No">
      <formula>NOT(ISERROR(SEARCH("No",H28)))</formula>
    </cfRule>
    <cfRule type="containsText" dxfId="14" priority="2" operator="containsText" text="Yes">
      <formula>NOT(ISERROR(SEARCH("Yes",H28)))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20BA-CD40-497C-9D0E-472A05D29D83}">
  <sheetPr codeName="Sheet3"/>
  <dimension ref="A1:Q32"/>
  <sheetViews>
    <sheetView topLeftCell="A12" zoomScale="80" zoomScaleNormal="80" workbookViewId="0">
      <selection activeCell="A12" sqref="A12"/>
    </sheetView>
  </sheetViews>
  <sheetFormatPr defaultRowHeight="14.5" x14ac:dyDescent="0.35"/>
  <cols>
    <col min="1" max="1" width="8.7265625" style="5"/>
    <col min="2" max="2" width="11.36328125" style="5" bestFit="1" customWidth="1"/>
    <col min="3" max="3" width="10.26953125" style="5" bestFit="1" customWidth="1"/>
    <col min="4" max="4" width="11.36328125" style="5" bestFit="1" customWidth="1"/>
    <col min="5" max="6" width="8.7265625" style="5"/>
    <col min="7" max="7" width="10.36328125" style="5" customWidth="1"/>
    <col min="8" max="8" width="11.36328125" style="5" bestFit="1" customWidth="1"/>
    <col min="9" max="9" width="10.1796875" style="5" bestFit="1" customWidth="1"/>
    <col min="10" max="11" width="8.7265625" style="5"/>
    <col min="12" max="12" width="15.81640625" style="5" bestFit="1" customWidth="1"/>
    <col min="13" max="13" width="8.7265625" style="5"/>
    <col min="14" max="14" width="11.36328125" style="5" bestFit="1" customWidth="1"/>
    <col min="15" max="16384" width="8.7265625" style="5"/>
  </cols>
  <sheetData>
    <row r="1" spans="1:15" x14ac:dyDescent="0.35">
      <c r="A1" s="16" t="s">
        <v>0</v>
      </c>
      <c r="B1" s="21">
        <v>1746</v>
      </c>
      <c r="D1" s="16" t="s">
        <v>12</v>
      </c>
      <c r="E1" s="23">
        <v>9</v>
      </c>
      <c r="F1" s="21" t="s">
        <v>9</v>
      </c>
    </row>
    <row r="2" spans="1:15" x14ac:dyDescent="0.35">
      <c r="A2" s="12" t="s">
        <v>1</v>
      </c>
      <c r="B2" s="14">
        <v>2967</v>
      </c>
      <c r="D2" s="12" t="s">
        <v>11</v>
      </c>
      <c r="E2" s="3">
        <v>4</v>
      </c>
      <c r="F2" s="14" t="s">
        <v>9</v>
      </c>
    </row>
    <row r="3" spans="1:15" ht="15" thickBot="1" x14ac:dyDescent="0.4">
      <c r="A3" s="15" t="s">
        <v>140</v>
      </c>
      <c r="B3" s="22">
        <v>3506</v>
      </c>
      <c r="D3" s="12" t="s">
        <v>10</v>
      </c>
      <c r="E3" s="8">
        <v>4</v>
      </c>
      <c r="F3" s="13" t="s">
        <v>9</v>
      </c>
    </row>
    <row r="4" spans="1:15" ht="15" thickBot="1" x14ac:dyDescent="0.4">
      <c r="D4" s="15" t="s">
        <v>13</v>
      </c>
      <c r="E4" s="24">
        <v>7</v>
      </c>
      <c r="F4" s="25" t="s">
        <v>9</v>
      </c>
    </row>
    <row r="5" spans="1:15" x14ac:dyDescent="0.35">
      <c r="C5" s="6"/>
      <c r="D5" s="6"/>
      <c r="E5" s="6"/>
      <c r="F5" s="6"/>
      <c r="G5" s="7"/>
      <c r="H5" s="7"/>
      <c r="I5" s="7"/>
    </row>
    <row r="6" spans="1:15" ht="15" thickBot="1" x14ac:dyDescent="0.4">
      <c r="C6" s="7"/>
      <c r="D6" s="7"/>
      <c r="E6" s="7"/>
      <c r="F6" s="7"/>
      <c r="G6" s="7"/>
      <c r="H6" s="7"/>
      <c r="I6" s="7"/>
    </row>
    <row r="7" spans="1:15" ht="15" thickBot="1" x14ac:dyDescent="0.4">
      <c r="C7" s="7"/>
      <c r="D7" s="7"/>
      <c r="E7" s="7"/>
      <c r="F7" s="26" t="s">
        <v>54</v>
      </c>
      <c r="G7" s="27"/>
      <c r="H7" s="7"/>
      <c r="I7" s="7"/>
      <c r="J7" s="26" t="s">
        <v>54</v>
      </c>
      <c r="K7" s="27"/>
      <c r="N7" s="26" t="s">
        <v>54</v>
      </c>
      <c r="O7" s="27"/>
    </row>
    <row r="8" spans="1:15" x14ac:dyDescent="0.35">
      <c r="C8" s="7"/>
      <c r="D8" s="9" t="s">
        <v>14</v>
      </c>
      <c r="E8" s="10" t="s">
        <v>5</v>
      </c>
      <c r="F8" s="10" t="s">
        <v>6</v>
      </c>
      <c r="G8" s="11" t="s">
        <v>7</v>
      </c>
      <c r="H8" s="9" t="s">
        <v>15</v>
      </c>
      <c r="I8" s="10" t="s">
        <v>5</v>
      </c>
      <c r="J8" s="10" t="s">
        <v>6</v>
      </c>
      <c r="K8" s="11" t="s">
        <v>7</v>
      </c>
      <c r="L8" s="9" t="s">
        <v>16</v>
      </c>
      <c r="M8" s="10" t="s">
        <v>5</v>
      </c>
      <c r="N8" s="10" t="s">
        <v>6</v>
      </c>
      <c r="O8" s="11" t="s">
        <v>7</v>
      </c>
    </row>
    <row r="9" spans="1:15" x14ac:dyDescent="0.35">
      <c r="C9" s="7"/>
      <c r="D9" s="12" t="s">
        <v>2</v>
      </c>
      <c r="E9" s="8"/>
      <c r="F9" s="8"/>
      <c r="G9" s="13"/>
      <c r="H9" s="12" t="s">
        <v>2</v>
      </c>
      <c r="I9" s="8"/>
      <c r="J9" s="8"/>
      <c r="K9" s="13"/>
      <c r="L9" s="12" t="s">
        <v>2</v>
      </c>
      <c r="M9" s="8"/>
      <c r="N9" s="8"/>
      <c r="O9" s="13"/>
    </row>
    <row r="10" spans="1:15" x14ac:dyDescent="0.35">
      <c r="C10" s="7"/>
      <c r="D10" s="12" t="s">
        <v>3</v>
      </c>
      <c r="E10" s="3"/>
      <c r="F10" s="3"/>
      <c r="G10" s="14"/>
      <c r="H10" s="12" t="s">
        <v>3</v>
      </c>
      <c r="I10" s="3"/>
      <c r="J10" s="3"/>
      <c r="K10" s="14"/>
      <c r="L10" s="12" t="s">
        <v>3</v>
      </c>
      <c r="M10" s="3"/>
      <c r="N10" s="3"/>
      <c r="O10" s="14"/>
    </row>
    <row r="11" spans="1:15" x14ac:dyDescent="0.35">
      <c r="C11" s="7"/>
      <c r="D11" s="12" t="s">
        <v>3</v>
      </c>
      <c r="E11" s="8"/>
      <c r="F11" s="8"/>
      <c r="G11" s="13"/>
      <c r="H11" s="12" t="s">
        <v>3</v>
      </c>
      <c r="I11" s="8"/>
      <c r="J11" s="8"/>
      <c r="K11" s="13"/>
      <c r="L11" s="12" t="s">
        <v>3</v>
      </c>
      <c r="M11" s="8"/>
      <c r="N11" s="8"/>
      <c r="O11" s="13"/>
    </row>
    <row r="12" spans="1:15" x14ac:dyDescent="0.35">
      <c r="C12" s="7"/>
      <c r="D12" s="12" t="s">
        <v>4</v>
      </c>
      <c r="E12" s="3"/>
      <c r="F12" s="3"/>
      <c r="G12" s="14"/>
      <c r="H12" s="12" t="s">
        <v>4</v>
      </c>
      <c r="I12" s="3"/>
      <c r="J12" s="3"/>
      <c r="K12" s="14"/>
      <c r="L12" s="12" t="s">
        <v>4</v>
      </c>
      <c r="M12" s="3"/>
      <c r="N12" s="3"/>
      <c r="O12" s="14"/>
    </row>
    <row r="13" spans="1:15" x14ac:dyDescent="0.35">
      <c r="C13" s="7"/>
      <c r="D13" s="12" t="s">
        <v>8</v>
      </c>
      <c r="E13" s="8">
        <f>SUM(E9:E12)</f>
        <v>0</v>
      </c>
      <c r="F13" s="8">
        <f>SUM(F9:F12)</f>
        <v>0</v>
      </c>
      <c r="G13" s="13">
        <f>SUM(G9:G12)</f>
        <v>0</v>
      </c>
      <c r="H13" s="12" t="s">
        <v>8</v>
      </c>
      <c r="I13" s="8">
        <f>SUM(I9:I12)</f>
        <v>0</v>
      </c>
      <c r="J13" s="8">
        <f>SUM(J9:J12)</f>
        <v>0</v>
      </c>
      <c r="K13" s="13">
        <f>SUM(K9:K12)</f>
        <v>0</v>
      </c>
      <c r="L13" s="12" t="s">
        <v>8</v>
      </c>
      <c r="M13" s="8">
        <f>SUM(M9:M12)</f>
        <v>0</v>
      </c>
      <c r="N13" s="8">
        <f>SUM(N9:N12)</f>
        <v>0</v>
      </c>
      <c r="O13" s="13">
        <f>SUM(O9:O12)</f>
        <v>0</v>
      </c>
    </row>
    <row r="14" spans="1:15" ht="15" thickBot="1" x14ac:dyDescent="0.4">
      <c r="C14" s="7"/>
      <c r="D14" s="15" t="s">
        <v>22</v>
      </c>
      <c r="E14" s="73">
        <f>(E13*$E$1)+(F13*$E$2)+(G13*$E$3)</f>
        <v>0</v>
      </c>
      <c r="F14" s="74"/>
      <c r="G14" s="75"/>
      <c r="H14" s="15" t="s">
        <v>22</v>
      </c>
      <c r="I14" s="73">
        <f>(I13*$E$1)+(J13*$E$2)+(K13*$E$3)</f>
        <v>0</v>
      </c>
      <c r="J14" s="74"/>
      <c r="K14" s="75"/>
      <c r="L14" s="15" t="s">
        <v>22</v>
      </c>
      <c r="M14" s="73">
        <f>(M13*$E$1)+(N13*$E$2)+(O13*$E$3)</f>
        <v>0</v>
      </c>
      <c r="N14" s="74"/>
      <c r="O14" s="75"/>
    </row>
    <row r="15" spans="1:15" ht="15" thickBot="1" x14ac:dyDescent="0.4">
      <c r="C15" s="7"/>
      <c r="D15" s="7"/>
      <c r="E15" s="7"/>
      <c r="F15" s="7"/>
      <c r="G15" s="7"/>
      <c r="H15" s="9" t="s">
        <v>17</v>
      </c>
      <c r="I15" s="10" t="s">
        <v>5</v>
      </c>
      <c r="J15" s="10" t="s">
        <v>6</v>
      </c>
      <c r="K15" s="11" t="s">
        <v>7</v>
      </c>
      <c r="L15" s="26" t="s">
        <v>54</v>
      </c>
      <c r="M15" s="27"/>
    </row>
    <row r="16" spans="1:15" ht="15" thickBot="1" x14ac:dyDescent="0.4">
      <c r="C16" s="7"/>
      <c r="D16" s="7"/>
      <c r="E16" s="7"/>
      <c r="F16" s="7"/>
      <c r="G16" s="7"/>
      <c r="H16" s="12" t="s">
        <v>2</v>
      </c>
      <c r="I16" s="8"/>
      <c r="J16" s="8"/>
      <c r="K16" s="13"/>
    </row>
    <row r="17" spans="2:17" ht="15" thickBot="1" x14ac:dyDescent="0.4">
      <c r="C17" s="7"/>
      <c r="D17" s="26" t="s">
        <v>54</v>
      </c>
      <c r="E17" s="27"/>
      <c r="F17" s="7"/>
      <c r="G17" s="7"/>
      <c r="H17" s="12" t="s">
        <v>3</v>
      </c>
      <c r="I17" s="3"/>
      <c r="J17" s="3"/>
      <c r="K17" s="14"/>
      <c r="P17" s="26" t="s">
        <v>54</v>
      </c>
      <c r="Q17" s="27"/>
    </row>
    <row r="18" spans="2:17" x14ac:dyDescent="0.35">
      <c r="B18" s="9" t="s">
        <v>18</v>
      </c>
      <c r="C18" s="10" t="s">
        <v>5</v>
      </c>
      <c r="D18" s="10" t="s">
        <v>6</v>
      </c>
      <c r="E18" s="11" t="s">
        <v>7</v>
      </c>
      <c r="H18" s="12" t="s">
        <v>3</v>
      </c>
      <c r="I18" s="8"/>
      <c r="J18" s="8"/>
      <c r="K18" s="13"/>
      <c r="N18" s="9" t="s">
        <v>21</v>
      </c>
      <c r="O18" s="10" t="s">
        <v>5</v>
      </c>
      <c r="P18" s="10" t="s">
        <v>6</v>
      </c>
      <c r="Q18" s="11" t="s">
        <v>7</v>
      </c>
    </row>
    <row r="19" spans="2:17" x14ac:dyDescent="0.35">
      <c r="B19" s="12" t="s">
        <v>19</v>
      </c>
      <c r="C19" s="8"/>
      <c r="D19" s="8"/>
      <c r="E19" s="13"/>
      <c r="H19" s="12" t="s">
        <v>4</v>
      </c>
      <c r="I19" s="3"/>
      <c r="J19" s="3"/>
      <c r="K19" s="14"/>
      <c r="N19" s="12" t="s">
        <v>19</v>
      </c>
      <c r="O19" s="8"/>
      <c r="P19" s="8"/>
      <c r="Q19" s="13"/>
    </row>
    <row r="20" spans="2:17" x14ac:dyDescent="0.35">
      <c r="B20" s="12" t="s">
        <v>20</v>
      </c>
      <c r="C20" s="3"/>
      <c r="D20" s="3"/>
      <c r="E20" s="14"/>
      <c r="H20" s="12" t="s">
        <v>8</v>
      </c>
      <c r="I20" s="8">
        <f>SUM(I16:I19)</f>
        <v>0</v>
      </c>
      <c r="J20" s="8">
        <f>SUM(J16:J19)</f>
        <v>0</v>
      </c>
      <c r="K20" s="13">
        <f>SUM(K16:K19)</f>
        <v>0</v>
      </c>
      <c r="N20" s="12" t="s">
        <v>20</v>
      </c>
      <c r="O20" s="3"/>
      <c r="P20" s="3"/>
      <c r="Q20" s="14"/>
    </row>
    <row r="21" spans="2:17" ht="15" thickBot="1" x14ac:dyDescent="0.4">
      <c r="B21" s="12" t="s">
        <v>8</v>
      </c>
      <c r="C21" s="8">
        <f>SUM(C19:C20)</f>
        <v>0</v>
      </c>
      <c r="D21" s="8">
        <f>SUM(D19:D20)</f>
        <v>0</v>
      </c>
      <c r="E21" s="13">
        <f>SUM(E19:E20)</f>
        <v>0</v>
      </c>
      <c r="H21" s="15" t="s">
        <v>22</v>
      </c>
      <c r="I21" s="73">
        <f>(I20*$E$1)+(J20*$E$2)+(K20*$E$3)</f>
        <v>0</v>
      </c>
      <c r="J21" s="74"/>
      <c r="K21" s="75"/>
      <c r="N21" s="12" t="s">
        <v>8</v>
      </c>
      <c r="O21" s="8">
        <f>SUM(O19:O20)</f>
        <v>0</v>
      </c>
      <c r="P21" s="8">
        <f>SUM(P19:P20)</f>
        <v>0</v>
      </c>
      <c r="Q21" s="13">
        <f>SUM(Q19:Q20)</f>
        <v>0</v>
      </c>
    </row>
    <row r="22" spans="2:17" ht="15" thickBot="1" x14ac:dyDescent="0.4">
      <c r="B22" s="15" t="s">
        <v>22</v>
      </c>
      <c r="C22" s="73">
        <f>(C21*$E$1)+(D21*$E$2)+(E21*$E$3)</f>
        <v>0</v>
      </c>
      <c r="D22" s="74"/>
      <c r="E22" s="75"/>
      <c r="N22" s="15" t="s">
        <v>22</v>
      </c>
      <c r="O22" s="73">
        <f>(O21*$E$1)+(P21*$E$2)+(Q21*$E$3)</f>
        <v>0</v>
      </c>
      <c r="P22" s="74"/>
      <c r="Q22" s="75"/>
    </row>
    <row r="24" spans="2:17" ht="15" thickBot="1" x14ac:dyDescent="0.4"/>
    <row r="25" spans="2:17" x14ac:dyDescent="0.35">
      <c r="G25" s="16" t="s">
        <v>45</v>
      </c>
      <c r="H25" s="19" t="s">
        <v>5</v>
      </c>
      <c r="I25" s="19" t="s">
        <v>6</v>
      </c>
      <c r="J25" s="20" t="s">
        <v>7</v>
      </c>
      <c r="L25" s="31" t="s">
        <v>112</v>
      </c>
      <c r="M25" s="32"/>
    </row>
    <row r="26" spans="2:17" x14ac:dyDescent="0.35">
      <c r="G26" s="12" t="s">
        <v>46</v>
      </c>
      <c r="H26" s="8">
        <f>SUM(E13,I20,I13,M13,O21,C21)</f>
        <v>0</v>
      </c>
      <c r="I26" s="8">
        <f>SUM(F13,J13,N13,J20,P21,D21)</f>
        <v>0</v>
      </c>
      <c r="J26" s="13">
        <f>SUM(G13,K13,O13,K20,E21,Q21)</f>
        <v>0</v>
      </c>
      <c r="L26" s="33" t="s">
        <v>114</v>
      </c>
      <c r="M26" s="13">
        <f>MIN(E17,G7,K7,O7,Q17,M15)</f>
        <v>0</v>
      </c>
    </row>
    <row r="27" spans="2:17" x14ac:dyDescent="0.35">
      <c r="G27" s="12" t="s">
        <v>22</v>
      </c>
      <c r="H27" s="76">
        <f>(H26*E1)+(I26*E2)+(J26*E3)</f>
        <v>0</v>
      </c>
      <c r="I27" s="76"/>
      <c r="J27" s="77"/>
      <c r="L27" s="33" t="s">
        <v>115</v>
      </c>
      <c r="M27" s="14">
        <f>MAX(E17,M15,Q17,O7,K7,G7)</f>
        <v>0</v>
      </c>
    </row>
    <row r="28" spans="2:17" x14ac:dyDescent="0.35">
      <c r="G28" s="12" t="s">
        <v>103</v>
      </c>
      <c r="H28" s="8" t="str">
        <f>IF(H27&gt;=B3,"Yes","No")</f>
        <v>No</v>
      </c>
      <c r="I28" s="2" t="s">
        <v>104</v>
      </c>
      <c r="J28" s="13" t="str">
        <f>IF(H27&lt;=B3,"Yes","No")</f>
        <v>Yes</v>
      </c>
      <c r="L28" s="33" t="s">
        <v>113</v>
      </c>
      <c r="M28" s="13">
        <f>(24-Monday!Q17)+(MIN(E17,Q17,M15,O7,K7,G7))</f>
        <v>24</v>
      </c>
    </row>
    <row r="29" spans="2:17" x14ac:dyDescent="0.35">
      <c r="G29" s="12" t="s">
        <v>51</v>
      </c>
      <c r="H29" s="8" t="e">
        <f>H26/(SUM(H26:J26))</f>
        <v>#DIV/0!</v>
      </c>
      <c r="I29" s="8" t="e">
        <f>I26/(SUM(H26:J26))</f>
        <v>#DIV/0!</v>
      </c>
      <c r="J29" s="13" t="e">
        <f>J26/(SUM(H26:J26))</f>
        <v>#DIV/0!</v>
      </c>
      <c r="L29" s="33" t="s">
        <v>139</v>
      </c>
      <c r="M29" s="14">
        <f>M27-M26</f>
        <v>0</v>
      </c>
    </row>
    <row r="30" spans="2:17" ht="15" thickBot="1" x14ac:dyDescent="0.4">
      <c r="G30" s="15" t="s">
        <v>55</v>
      </c>
      <c r="H30" s="73" t="e">
        <f>IF(J29&gt;=0.25,"Not In Ketosis","Possibly In Ketosis")</f>
        <v>#DIV/0!</v>
      </c>
      <c r="I30" s="74"/>
      <c r="J30" s="75"/>
      <c r="L30" s="33" t="s">
        <v>122</v>
      </c>
      <c r="M30" s="13" t="str">
        <f>IF(M29&lt;=8,"Yes","No")</f>
        <v>Yes</v>
      </c>
    </row>
    <row r="31" spans="2:17" x14ac:dyDescent="0.35">
      <c r="L31" s="33" t="s">
        <v>123</v>
      </c>
      <c r="M31" s="14" t="str">
        <f>IF(M29&lt;=4,"Yes","No")</f>
        <v>Yes</v>
      </c>
    </row>
    <row r="32" spans="2:17" ht="15" thickBot="1" x14ac:dyDescent="0.4">
      <c r="L32" s="34" t="s">
        <v>124</v>
      </c>
      <c r="M32" s="22" t="str">
        <f>IF(H27=0,"Yes","No")</f>
        <v>Yes</v>
      </c>
    </row>
  </sheetData>
  <mergeCells count="8">
    <mergeCell ref="H30:J30"/>
    <mergeCell ref="H27:J27"/>
    <mergeCell ref="E14:G14"/>
    <mergeCell ref="I14:K14"/>
    <mergeCell ref="M14:O14"/>
    <mergeCell ref="I21:K21"/>
    <mergeCell ref="C22:E22"/>
    <mergeCell ref="O22:Q22"/>
  </mergeCells>
  <conditionalFormatting sqref="H28 J28">
    <cfRule type="containsText" dxfId="13" priority="1" operator="containsText" text="No">
      <formula>NOT(ISERROR(SEARCH("No",H28)))</formula>
    </cfRule>
    <cfRule type="containsText" dxfId="12" priority="2" operator="containsText" text="Yes">
      <formula>NOT(ISERROR(SEARCH("Yes",H28)))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40EA-EF59-41E9-878B-1D2881EF9E0C}">
  <sheetPr codeName="Sheet4"/>
  <dimension ref="A1:Q32"/>
  <sheetViews>
    <sheetView zoomScale="80" zoomScaleNormal="80" workbookViewId="0">
      <selection activeCell="C11" sqref="C11"/>
    </sheetView>
  </sheetViews>
  <sheetFormatPr defaultRowHeight="14.5" x14ac:dyDescent="0.35"/>
  <cols>
    <col min="1" max="1" width="8.7265625" style="5"/>
    <col min="2" max="2" width="11.36328125" style="5" bestFit="1" customWidth="1"/>
    <col min="3" max="3" width="10.26953125" style="5" bestFit="1" customWidth="1"/>
    <col min="4" max="4" width="11.36328125" style="5" bestFit="1" customWidth="1"/>
    <col min="5" max="6" width="8.7265625" style="5"/>
    <col min="7" max="7" width="10.36328125" style="5" bestFit="1" customWidth="1"/>
    <col min="8" max="8" width="11.36328125" style="5" bestFit="1" customWidth="1"/>
    <col min="9" max="9" width="10.1796875" style="5" bestFit="1" customWidth="1"/>
    <col min="10" max="11" width="8.7265625" style="5"/>
    <col min="12" max="12" width="15.81640625" style="5" bestFit="1" customWidth="1"/>
    <col min="13" max="13" width="8.7265625" style="5"/>
    <col min="14" max="14" width="11.36328125" style="5" bestFit="1" customWidth="1"/>
    <col min="15" max="16384" width="8.7265625" style="5"/>
  </cols>
  <sheetData>
    <row r="1" spans="1:15" x14ac:dyDescent="0.35">
      <c r="A1" s="16" t="s">
        <v>0</v>
      </c>
      <c r="B1" s="21">
        <v>1746</v>
      </c>
      <c r="D1" s="16" t="s">
        <v>12</v>
      </c>
      <c r="E1" s="23">
        <v>9</v>
      </c>
      <c r="F1" s="21" t="s">
        <v>9</v>
      </c>
    </row>
    <row r="2" spans="1:15" x14ac:dyDescent="0.35">
      <c r="A2" s="12" t="s">
        <v>1</v>
      </c>
      <c r="B2" s="14">
        <v>2967</v>
      </c>
      <c r="D2" s="12" t="s">
        <v>11</v>
      </c>
      <c r="E2" s="3">
        <v>4</v>
      </c>
      <c r="F2" s="14" t="s">
        <v>9</v>
      </c>
    </row>
    <row r="3" spans="1:15" ht="15" thickBot="1" x14ac:dyDescent="0.4">
      <c r="A3" s="15" t="s">
        <v>140</v>
      </c>
      <c r="B3" s="22">
        <v>3506</v>
      </c>
      <c r="D3" s="12" t="s">
        <v>10</v>
      </c>
      <c r="E3" s="8">
        <v>4</v>
      </c>
      <c r="F3" s="13" t="s">
        <v>9</v>
      </c>
    </row>
    <row r="4" spans="1:15" ht="15" thickBot="1" x14ac:dyDescent="0.4">
      <c r="D4" s="15" t="s">
        <v>13</v>
      </c>
      <c r="E4" s="24">
        <v>7</v>
      </c>
      <c r="F4" s="25" t="s">
        <v>9</v>
      </c>
    </row>
    <row r="5" spans="1:15" x14ac:dyDescent="0.35">
      <c r="C5" s="6"/>
      <c r="D5" s="6"/>
      <c r="E5" s="6"/>
      <c r="F5" s="6"/>
      <c r="G5" s="7"/>
      <c r="H5" s="7"/>
      <c r="I5" s="7"/>
    </row>
    <row r="6" spans="1:15" ht="15" thickBot="1" x14ac:dyDescent="0.4">
      <c r="C6" s="7"/>
      <c r="D6" s="7"/>
      <c r="E6" s="7"/>
      <c r="F6" s="7"/>
      <c r="G6" s="7"/>
      <c r="H6" s="7"/>
      <c r="I6" s="7"/>
    </row>
    <row r="7" spans="1:15" ht="15" thickBot="1" x14ac:dyDescent="0.4">
      <c r="C7" s="7"/>
      <c r="D7" s="7"/>
      <c r="E7" s="7"/>
      <c r="F7" s="26" t="s">
        <v>54</v>
      </c>
      <c r="G7" s="27"/>
      <c r="H7" s="7"/>
      <c r="I7" s="7"/>
      <c r="J7" s="26" t="s">
        <v>54</v>
      </c>
      <c r="K7" s="27"/>
      <c r="N7" s="26" t="s">
        <v>54</v>
      </c>
      <c r="O7" s="27"/>
    </row>
    <row r="8" spans="1:15" x14ac:dyDescent="0.35">
      <c r="C8" s="7"/>
      <c r="D8" s="9" t="s">
        <v>14</v>
      </c>
      <c r="E8" s="10" t="s">
        <v>5</v>
      </c>
      <c r="F8" s="10" t="s">
        <v>6</v>
      </c>
      <c r="G8" s="11" t="s">
        <v>7</v>
      </c>
      <c r="H8" s="9" t="s">
        <v>15</v>
      </c>
      <c r="I8" s="10" t="s">
        <v>5</v>
      </c>
      <c r="J8" s="10" t="s">
        <v>6</v>
      </c>
      <c r="K8" s="11" t="s">
        <v>7</v>
      </c>
      <c r="L8" s="9" t="s">
        <v>16</v>
      </c>
      <c r="M8" s="10" t="s">
        <v>5</v>
      </c>
      <c r="N8" s="10" t="s">
        <v>6</v>
      </c>
      <c r="O8" s="11" t="s">
        <v>7</v>
      </c>
    </row>
    <row r="9" spans="1:15" x14ac:dyDescent="0.35">
      <c r="C9" s="7"/>
      <c r="D9" s="12" t="s">
        <v>2</v>
      </c>
      <c r="E9" s="8"/>
      <c r="F9" s="8"/>
      <c r="G9" s="13"/>
      <c r="H9" s="12" t="s">
        <v>2</v>
      </c>
      <c r="I9" s="8"/>
      <c r="J9" s="8"/>
      <c r="K9" s="13"/>
      <c r="L9" s="12" t="s">
        <v>2</v>
      </c>
      <c r="M9" s="8"/>
      <c r="N9" s="8"/>
      <c r="O9" s="13"/>
    </row>
    <row r="10" spans="1:15" x14ac:dyDescent="0.35">
      <c r="C10" s="7"/>
      <c r="D10" s="12" t="s">
        <v>3</v>
      </c>
      <c r="E10" s="3"/>
      <c r="F10" s="3"/>
      <c r="G10" s="14"/>
      <c r="H10" s="12" t="s">
        <v>3</v>
      </c>
      <c r="I10" s="3"/>
      <c r="J10" s="3"/>
      <c r="K10" s="14"/>
      <c r="L10" s="12" t="s">
        <v>3</v>
      </c>
      <c r="M10" s="3"/>
      <c r="N10" s="3"/>
      <c r="O10" s="14"/>
    </row>
    <row r="11" spans="1:15" x14ac:dyDescent="0.35">
      <c r="C11" s="7"/>
      <c r="D11" s="12" t="s">
        <v>3</v>
      </c>
      <c r="E11" s="8"/>
      <c r="F11" s="8"/>
      <c r="G11" s="13"/>
      <c r="H11" s="12" t="s">
        <v>3</v>
      </c>
      <c r="I11" s="8"/>
      <c r="J11" s="8"/>
      <c r="K11" s="13"/>
      <c r="L11" s="12" t="s">
        <v>3</v>
      </c>
      <c r="M11" s="8"/>
      <c r="N11" s="8"/>
      <c r="O11" s="13"/>
    </row>
    <row r="12" spans="1:15" x14ac:dyDescent="0.35">
      <c r="C12" s="7"/>
      <c r="D12" s="12" t="s">
        <v>4</v>
      </c>
      <c r="E12" s="3"/>
      <c r="F12" s="3"/>
      <c r="G12" s="14"/>
      <c r="H12" s="12" t="s">
        <v>4</v>
      </c>
      <c r="I12" s="3"/>
      <c r="J12" s="3"/>
      <c r="K12" s="14"/>
      <c r="L12" s="12" t="s">
        <v>4</v>
      </c>
      <c r="M12" s="3"/>
      <c r="N12" s="3"/>
      <c r="O12" s="14"/>
    </row>
    <row r="13" spans="1:15" x14ac:dyDescent="0.35">
      <c r="C13" s="7"/>
      <c r="D13" s="12" t="s">
        <v>8</v>
      </c>
      <c r="E13" s="8">
        <f>SUM(E9:E12)</f>
        <v>0</v>
      </c>
      <c r="F13" s="8">
        <f>SUM(F9:F12)</f>
        <v>0</v>
      </c>
      <c r="G13" s="13">
        <f>SUM(G9:G12)</f>
        <v>0</v>
      </c>
      <c r="H13" s="12" t="s">
        <v>8</v>
      </c>
      <c r="I13" s="8">
        <f>SUM(I9:I12)</f>
        <v>0</v>
      </c>
      <c r="J13" s="8">
        <f>SUM(J9:J12)</f>
        <v>0</v>
      </c>
      <c r="K13" s="13">
        <f>SUM(K9:K12)</f>
        <v>0</v>
      </c>
      <c r="L13" s="12" t="s">
        <v>8</v>
      </c>
      <c r="M13" s="8">
        <f>SUM(M9:M12)</f>
        <v>0</v>
      </c>
      <c r="N13" s="8">
        <f>SUM(N9:N12)</f>
        <v>0</v>
      </c>
      <c r="O13" s="13">
        <f>SUM(O9:O12)</f>
        <v>0</v>
      </c>
    </row>
    <row r="14" spans="1:15" ht="15" thickBot="1" x14ac:dyDescent="0.4">
      <c r="C14" s="7"/>
      <c r="D14" s="15" t="s">
        <v>22</v>
      </c>
      <c r="E14" s="73">
        <f>(E13*$E$1)+(F13*$E$2)+(G13*$E$3)</f>
        <v>0</v>
      </c>
      <c r="F14" s="74"/>
      <c r="G14" s="75"/>
      <c r="H14" s="15" t="s">
        <v>22</v>
      </c>
      <c r="I14" s="73">
        <f>(I13*$E$1)+(J13*$E$2)+(K13*$E$3)</f>
        <v>0</v>
      </c>
      <c r="J14" s="74"/>
      <c r="K14" s="75"/>
      <c r="L14" s="15" t="s">
        <v>22</v>
      </c>
      <c r="M14" s="73">
        <f>(M13*$E$1)+(N13*$E$2)+(O13*$E$3)</f>
        <v>0</v>
      </c>
      <c r="N14" s="74"/>
      <c r="O14" s="75"/>
    </row>
    <row r="15" spans="1:15" ht="15" thickBot="1" x14ac:dyDescent="0.4">
      <c r="C15" s="7"/>
      <c r="D15" s="7"/>
      <c r="E15" s="7"/>
      <c r="F15" s="7"/>
      <c r="G15" s="7"/>
      <c r="H15" s="9" t="s">
        <v>17</v>
      </c>
      <c r="I15" s="10" t="s">
        <v>5</v>
      </c>
      <c r="J15" s="10" t="s">
        <v>6</v>
      </c>
      <c r="K15" s="11" t="s">
        <v>7</v>
      </c>
      <c r="L15" s="26" t="s">
        <v>54</v>
      </c>
      <c r="M15" s="27"/>
    </row>
    <row r="16" spans="1:15" ht="15" thickBot="1" x14ac:dyDescent="0.4">
      <c r="C16" s="7"/>
      <c r="D16" s="7"/>
      <c r="E16" s="7"/>
      <c r="F16" s="7"/>
      <c r="G16" s="7"/>
      <c r="H16" s="12" t="s">
        <v>2</v>
      </c>
      <c r="I16" s="8"/>
      <c r="J16" s="8"/>
      <c r="K16" s="13"/>
    </row>
    <row r="17" spans="2:17" ht="15" thickBot="1" x14ac:dyDescent="0.4">
      <c r="C17" s="7"/>
      <c r="D17" s="26" t="s">
        <v>54</v>
      </c>
      <c r="E17" s="27"/>
      <c r="F17" s="7"/>
      <c r="G17" s="7"/>
      <c r="H17" s="12" t="s">
        <v>3</v>
      </c>
      <c r="I17" s="3"/>
      <c r="J17" s="3"/>
      <c r="K17" s="14"/>
      <c r="P17" s="26" t="s">
        <v>54</v>
      </c>
      <c r="Q17" s="27"/>
    </row>
    <row r="18" spans="2:17" x14ac:dyDescent="0.35">
      <c r="B18" s="9" t="s">
        <v>18</v>
      </c>
      <c r="C18" s="10" t="s">
        <v>5</v>
      </c>
      <c r="D18" s="10" t="s">
        <v>6</v>
      </c>
      <c r="E18" s="11" t="s">
        <v>7</v>
      </c>
      <c r="H18" s="12" t="s">
        <v>3</v>
      </c>
      <c r="I18" s="8"/>
      <c r="J18" s="8"/>
      <c r="K18" s="13"/>
      <c r="N18" s="9" t="s">
        <v>21</v>
      </c>
      <c r="O18" s="10" t="s">
        <v>5</v>
      </c>
      <c r="P18" s="10" t="s">
        <v>6</v>
      </c>
      <c r="Q18" s="11" t="s">
        <v>7</v>
      </c>
    </row>
    <row r="19" spans="2:17" x14ac:dyDescent="0.35">
      <c r="B19" s="12" t="s">
        <v>19</v>
      </c>
      <c r="C19" s="8"/>
      <c r="D19" s="8"/>
      <c r="E19" s="13"/>
      <c r="H19" s="12" t="s">
        <v>4</v>
      </c>
      <c r="I19" s="3"/>
      <c r="J19" s="3"/>
      <c r="K19" s="14"/>
      <c r="N19" s="12" t="s">
        <v>19</v>
      </c>
      <c r="O19" s="8"/>
      <c r="P19" s="8"/>
      <c r="Q19" s="13"/>
    </row>
    <row r="20" spans="2:17" x14ac:dyDescent="0.35">
      <c r="B20" s="12" t="s">
        <v>20</v>
      </c>
      <c r="C20" s="3"/>
      <c r="D20" s="3"/>
      <c r="E20" s="14"/>
      <c r="H20" s="12" t="s">
        <v>8</v>
      </c>
      <c r="I20" s="8">
        <f>SUM(I16:I19)</f>
        <v>0</v>
      </c>
      <c r="J20" s="8">
        <f>SUM(J16:J19)</f>
        <v>0</v>
      </c>
      <c r="K20" s="13">
        <f>SUM(K16:K19)</f>
        <v>0</v>
      </c>
      <c r="N20" s="12" t="s">
        <v>20</v>
      </c>
      <c r="O20" s="3"/>
      <c r="P20" s="3"/>
      <c r="Q20" s="14"/>
    </row>
    <row r="21" spans="2:17" ht="15" thickBot="1" x14ac:dyDescent="0.4">
      <c r="B21" s="12" t="s">
        <v>8</v>
      </c>
      <c r="C21" s="8">
        <f>SUM(C19:C20)</f>
        <v>0</v>
      </c>
      <c r="D21" s="8">
        <f>SUM(D19:D20)</f>
        <v>0</v>
      </c>
      <c r="E21" s="13">
        <f>SUM(E19:E20)</f>
        <v>0</v>
      </c>
      <c r="H21" s="15" t="s">
        <v>22</v>
      </c>
      <c r="I21" s="73">
        <f>(I20*$E$1)+(J20*$E$2)+(K20*$E$3)</f>
        <v>0</v>
      </c>
      <c r="J21" s="74"/>
      <c r="K21" s="75"/>
      <c r="N21" s="12" t="s">
        <v>8</v>
      </c>
      <c r="O21" s="8">
        <f>SUM(O19:O20)</f>
        <v>0</v>
      </c>
      <c r="P21" s="8">
        <f>SUM(P19:P20)</f>
        <v>0</v>
      </c>
      <c r="Q21" s="13">
        <f>SUM(Q19:Q20)</f>
        <v>0</v>
      </c>
    </row>
    <row r="22" spans="2:17" ht="15" thickBot="1" x14ac:dyDescent="0.4">
      <c r="B22" s="15" t="s">
        <v>22</v>
      </c>
      <c r="C22" s="73">
        <f>(C21*$E$1)+(D21*$E$2)+(E21*$E$3)</f>
        <v>0</v>
      </c>
      <c r="D22" s="74"/>
      <c r="E22" s="75"/>
      <c r="N22" s="15" t="s">
        <v>22</v>
      </c>
      <c r="O22" s="73">
        <f>(O21*$E$1)+(P21*$E$2)+(Q21*$E$3)</f>
        <v>0</v>
      </c>
      <c r="P22" s="74"/>
      <c r="Q22" s="75"/>
    </row>
    <row r="24" spans="2:17" ht="15" thickBot="1" x14ac:dyDescent="0.4"/>
    <row r="25" spans="2:17" x14ac:dyDescent="0.35">
      <c r="G25" s="16" t="s">
        <v>45</v>
      </c>
      <c r="H25" s="19" t="s">
        <v>5</v>
      </c>
      <c r="I25" s="19" t="s">
        <v>6</v>
      </c>
      <c r="J25" s="20" t="s">
        <v>7</v>
      </c>
      <c r="L25" s="31" t="s">
        <v>112</v>
      </c>
      <c r="M25" s="32"/>
    </row>
    <row r="26" spans="2:17" x14ac:dyDescent="0.35">
      <c r="G26" s="12" t="s">
        <v>46</v>
      </c>
      <c r="H26" s="8">
        <f>SUM(E13,I20,I13,M13,O21,C21)</f>
        <v>0</v>
      </c>
      <c r="I26" s="8">
        <f>SUM(F13,J13,N13,J20,P21,D21)</f>
        <v>0</v>
      </c>
      <c r="J26" s="13">
        <f>SUM(G13,K13,O13,K20,E21,Q21)</f>
        <v>0</v>
      </c>
      <c r="L26" s="33" t="s">
        <v>114</v>
      </c>
      <c r="M26" s="13">
        <f>MIN(E17,G7,K7,O7,Q17,M15)</f>
        <v>0</v>
      </c>
    </row>
    <row r="27" spans="2:17" x14ac:dyDescent="0.35">
      <c r="G27" s="12" t="s">
        <v>22</v>
      </c>
      <c r="H27" s="76">
        <f>(H26*E1)+(I26*E2)+(J26*E3)</f>
        <v>0</v>
      </c>
      <c r="I27" s="76"/>
      <c r="J27" s="77"/>
      <c r="L27" s="33" t="s">
        <v>115</v>
      </c>
      <c r="M27" s="14">
        <f>MAX(E17,M15,Q17,O7,K7,G7)</f>
        <v>0</v>
      </c>
    </row>
    <row r="28" spans="2:17" x14ac:dyDescent="0.35">
      <c r="G28" s="12" t="s">
        <v>103</v>
      </c>
      <c r="H28" s="8" t="str">
        <f>IF(H27&gt;=B3,"Yes","No")</f>
        <v>No</v>
      </c>
      <c r="I28" s="2" t="s">
        <v>104</v>
      </c>
      <c r="J28" s="13" t="str">
        <f>IF(H27&lt;=B3,"Yes","No")</f>
        <v>Yes</v>
      </c>
      <c r="L28" s="33" t="s">
        <v>113</v>
      </c>
      <c r="M28" s="13">
        <f>(24-Monday!Q17)+(MIN(E17,Q17,M15,O7,K7,G7))</f>
        <v>24</v>
      </c>
    </row>
    <row r="29" spans="2:17" x14ac:dyDescent="0.35">
      <c r="G29" s="12" t="s">
        <v>51</v>
      </c>
      <c r="H29" s="8" t="e">
        <f>H26/(SUM(H26:J26))</f>
        <v>#DIV/0!</v>
      </c>
      <c r="I29" s="8" t="e">
        <f>I26/(SUM(H26:J26))</f>
        <v>#DIV/0!</v>
      </c>
      <c r="J29" s="13" t="e">
        <f>J26/(SUM(H26:J26))</f>
        <v>#DIV/0!</v>
      </c>
      <c r="L29" s="33" t="s">
        <v>139</v>
      </c>
      <c r="M29" s="14">
        <f>M27-M26</f>
        <v>0</v>
      </c>
    </row>
    <row r="30" spans="2:17" ht="15" thickBot="1" x14ac:dyDescent="0.4">
      <c r="G30" s="15" t="s">
        <v>55</v>
      </c>
      <c r="H30" s="73" t="e">
        <f>IF(J29&gt;=0.25,"Not In Ketosis","Possibly In Ketosis")</f>
        <v>#DIV/0!</v>
      </c>
      <c r="I30" s="74"/>
      <c r="J30" s="75"/>
      <c r="L30" s="33" t="s">
        <v>122</v>
      </c>
      <c r="M30" s="13" t="str">
        <f>IF(M29&lt;=8,"Yes","No")</f>
        <v>Yes</v>
      </c>
    </row>
    <row r="31" spans="2:17" x14ac:dyDescent="0.35">
      <c r="L31" s="33" t="s">
        <v>123</v>
      </c>
      <c r="M31" s="14" t="str">
        <f>IF(M29&lt;=4,"Yes","No")</f>
        <v>Yes</v>
      </c>
    </row>
    <row r="32" spans="2:17" ht="15" thickBot="1" x14ac:dyDescent="0.4">
      <c r="L32" s="34" t="s">
        <v>124</v>
      </c>
      <c r="M32" s="22" t="str">
        <f>IF(H27=0,"Yes","No")</f>
        <v>Yes</v>
      </c>
    </row>
  </sheetData>
  <mergeCells count="8">
    <mergeCell ref="H30:J30"/>
    <mergeCell ref="H27:J27"/>
    <mergeCell ref="E14:G14"/>
    <mergeCell ref="I14:K14"/>
    <mergeCell ref="M14:O14"/>
    <mergeCell ref="I21:K21"/>
    <mergeCell ref="C22:E22"/>
    <mergeCell ref="O22:Q22"/>
  </mergeCells>
  <conditionalFormatting sqref="H28 J28">
    <cfRule type="containsText" dxfId="11" priority="1" operator="containsText" text="No">
      <formula>NOT(ISERROR(SEARCH("No",H28)))</formula>
    </cfRule>
    <cfRule type="containsText" dxfId="10" priority="2" operator="containsText" text="Yes">
      <formula>NOT(ISERROR(SEARCH("Yes",H28)))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F3B-F457-4103-81F3-95149DD016EF}">
  <sheetPr codeName="Sheet5"/>
  <dimension ref="A1:Q32"/>
  <sheetViews>
    <sheetView zoomScale="80" zoomScaleNormal="80" workbookViewId="0">
      <selection activeCell="B11" sqref="B11"/>
    </sheetView>
  </sheetViews>
  <sheetFormatPr defaultRowHeight="14.5" x14ac:dyDescent="0.35"/>
  <cols>
    <col min="1" max="1" width="8.7265625" style="5"/>
    <col min="2" max="2" width="11.36328125" style="5" bestFit="1" customWidth="1"/>
    <col min="3" max="3" width="10.26953125" style="5" bestFit="1" customWidth="1"/>
    <col min="4" max="4" width="11.36328125" style="5" bestFit="1" customWidth="1"/>
    <col min="5" max="6" width="8.7265625" style="5"/>
    <col min="7" max="7" width="10.36328125" style="5" bestFit="1" customWidth="1"/>
    <col min="8" max="8" width="11.36328125" style="5" bestFit="1" customWidth="1"/>
    <col min="9" max="9" width="10.1796875" style="5" bestFit="1" customWidth="1"/>
    <col min="10" max="11" width="8.7265625" style="5"/>
    <col min="12" max="12" width="15.81640625" style="5" bestFit="1" customWidth="1"/>
    <col min="13" max="13" width="8.7265625" style="5"/>
    <col min="14" max="14" width="11.36328125" style="5" bestFit="1" customWidth="1"/>
    <col min="15" max="16384" width="8.7265625" style="5"/>
  </cols>
  <sheetData>
    <row r="1" spans="1:15" x14ac:dyDescent="0.35">
      <c r="A1" s="16" t="s">
        <v>0</v>
      </c>
      <c r="B1" s="21">
        <v>1746</v>
      </c>
      <c r="D1" s="16" t="s">
        <v>12</v>
      </c>
      <c r="E1" s="23">
        <v>9</v>
      </c>
      <c r="F1" s="21" t="s">
        <v>9</v>
      </c>
    </row>
    <row r="2" spans="1:15" x14ac:dyDescent="0.35">
      <c r="A2" s="12" t="s">
        <v>1</v>
      </c>
      <c r="B2" s="14">
        <v>2967</v>
      </c>
      <c r="D2" s="12" t="s">
        <v>11</v>
      </c>
      <c r="E2" s="3">
        <v>4</v>
      </c>
      <c r="F2" s="14" t="s">
        <v>9</v>
      </c>
    </row>
    <row r="3" spans="1:15" ht="15" thickBot="1" x14ac:dyDescent="0.4">
      <c r="A3" s="15" t="s">
        <v>140</v>
      </c>
      <c r="B3" s="22">
        <v>3506</v>
      </c>
      <c r="D3" s="12" t="s">
        <v>10</v>
      </c>
      <c r="E3" s="8">
        <v>4</v>
      </c>
      <c r="F3" s="13" t="s">
        <v>9</v>
      </c>
    </row>
    <row r="4" spans="1:15" ht="15" thickBot="1" x14ac:dyDescent="0.4">
      <c r="D4" s="15" t="s">
        <v>13</v>
      </c>
      <c r="E4" s="24">
        <v>7</v>
      </c>
      <c r="F4" s="25" t="s">
        <v>9</v>
      </c>
    </row>
    <row r="5" spans="1:15" x14ac:dyDescent="0.35">
      <c r="C5" s="6"/>
      <c r="D5" s="6"/>
      <c r="E5" s="6"/>
      <c r="F5" s="6"/>
      <c r="G5" s="7"/>
      <c r="H5" s="7"/>
      <c r="I5" s="7"/>
    </row>
    <row r="6" spans="1:15" ht="15" thickBot="1" x14ac:dyDescent="0.4">
      <c r="C6" s="7"/>
      <c r="D6" s="7"/>
      <c r="E6" s="7"/>
      <c r="F6" s="7"/>
      <c r="G6" s="7"/>
      <c r="H6" s="7"/>
      <c r="I6" s="7"/>
    </row>
    <row r="7" spans="1:15" ht="15" thickBot="1" x14ac:dyDescent="0.4">
      <c r="C7" s="7"/>
      <c r="D7" s="7"/>
      <c r="E7" s="7"/>
      <c r="F7" s="26" t="s">
        <v>54</v>
      </c>
      <c r="G7" s="27"/>
      <c r="H7" s="7"/>
      <c r="I7" s="7"/>
      <c r="J7" s="26" t="s">
        <v>54</v>
      </c>
      <c r="K7" s="27"/>
      <c r="N7" s="26" t="s">
        <v>54</v>
      </c>
      <c r="O7" s="27"/>
    </row>
    <row r="8" spans="1:15" x14ac:dyDescent="0.35">
      <c r="C8" s="7"/>
      <c r="D8" s="9" t="s">
        <v>14</v>
      </c>
      <c r="E8" s="10" t="s">
        <v>5</v>
      </c>
      <c r="F8" s="10" t="s">
        <v>6</v>
      </c>
      <c r="G8" s="11" t="s">
        <v>7</v>
      </c>
      <c r="H8" s="9" t="s">
        <v>15</v>
      </c>
      <c r="I8" s="10" t="s">
        <v>5</v>
      </c>
      <c r="J8" s="10" t="s">
        <v>6</v>
      </c>
      <c r="K8" s="11" t="s">
        <v>7</v>
      </c>
      <c r="L8" s="9" t="s">
        <v>16</v>
      </c>
      <c r="M8" s="10" t="s">
        <v>5</v>
      </c>
      <c r="N8" s="10" t="s">
        <v>6</v>
      </c>
      <c r="O8" s="11" t="s">
        <v>7</v>
      </c>
    </row>
    <row r="9" spans="1:15" x14ac:dyDescent="0.35">
      <c r="C9" s="7"/>
      <c r="D9" s="12" t="s">
        <v>2</v>
      </c>
      <c r="E9" s="8"/>
      <c r="F9" s="8"/>
      <c r="G9" s="13"/>
      <c r="H9" s="12" t="s">
        <v>2</v>
      </c>
      <c r="I9" s="8"/>
      <c r="J9" s="8"/>
      <c r="K9" s="13"/>
      <c r="L9" s="12" t="s">
        <v>2</v>
      </c>
      <c r="M9" s="8"/>
      <c r="N9" s="8"/>
      <c r="O9" s="13"/>
    </row>
    <row r="10" spans="1:15" x14ac:dyDescent="0.35">
      <c r="C10" s="7"/>
      <c r="D10" s="12" t="s">
        <v>3</v>
      </c>
      <c r="E10" s="3"/>
      <c r="F10" s="3"/>
      <c r="G10" s="14"/>
      <c r="H10" s="12" t="s">
        <v>3</v>
      </c>
      <c r="I10" s="3"/>
      <c r="J10" s="3"/>
      <c r="K10" s="14"/>
      <c r="L10" s="12" t="s">
        <v>3</v>
      </c>
      <c r="M10" s="3"/>
      <c r="N10" s="3"/>
      <c r="O10" s="14"/>
    </row>
    <row r="11" spans="1:15" x14ac:dyDescent="0.35">
      <c r="C11" s="7"/>
      <c r="D11" s="12" t="s">
        <v>3</v>
      </c>
      <c r="E11" s="8"/>
      <c r="F11" s="8"/>
      <c r="G11" s="13"/>
      <c r="H11" s="12" t="s">
        <v>3</v>
      </c>
      <c r="I11" s="8"/>
      <c r="J11" s="8"/>
      <c r="K11" s="13"/>
      <c r="L11" s="12" t="s">
        <v>3</v>
      </c>
      <c r="M11" s="8"/>
      <c r="N11" s="8"/>
      <c r="O11" s="13"/>
    </row>
    <row r="12" spans="1:15" x14ac:dyDescent="0.35">
      <c r="C12" s="7"/>
      <c r="D12" s="12" t="s">
        <v>4</v>
      </c>
      <c r="E12" s="3"/>
      <c r="F12" s="3"/>
      <c r="G12" s="14"/>
      <c r="H12" s="12" t="s">
        <v>4</v>
      </c>
      <c r="I12" s="3"/>
      <c r="J12" s="3"/>
      <c r="K12" s="14"/>
      <c r="L12" s="12" t="s">
        <v>4</v>
      </c>
      <c r="M12" s="3"/>
      <c r="N12" s="3"/>
      <c r="O12" s="14"/>
    </row>
    <row r="13" spans="1:15" x14ac:dyDescent="0.35">
      <c r="C13" s="7"/>
      <c r="D13" s="12" t="s">
        <v>8</v>
      </c>
      <c r="E13" s="8">
        <f>SUM(E9:E12)</f>
        <v>0</v>
      </c>
      <c r="F13" s="8">
        <f>SUM(F9:F12)</f>
        <v>0</v>
      </c>
      <c r="G13" s="13">
        <f>SUM(G9:G12)</f>
        <v>0</v>
      </c>
      <c r="H13" s="12" t="s">
        <v>8</v>
      </c>
      <c r="I13" s="8">
        <f>SUM(I9:I12)</f>
        <v>0</v>
      </c>
      <c r="J13" s="8">
        <f>SUM(J9:J12)</f>
        <v>0</v>
      </c>
      <c r="K13" s="13">
        <f>SUM(K9:K12)</f>
        <v>0</v>
      </c>
      <c r="L13" s="12" t="s">
        <v>8</v>
      </c>
      <c r="M13" s="8">
        <f>SUM(M9:M12)</f>
        <v>0</v>
      </c>
      <c r="N13" s="8">
        <f>SUM(N9:N12)</f>
        <v>0</v>
      </c>
      <c r="O13" s="13">
        <f>SUM(O9:O12)</f>
        <v>0</v>
      </c>
    </row>
    <row r="14" spans="1:15" ht="15" thickBot="1" x14ac:dyDescent="0.4">
      <c r="C14" s="7"/>
      <c r="D14" s="15" t="s">
        <v>22</v>
      </c>
      <c r="E14" s="73">
        <f>(E13*$E$1)+(F13*$E$2)+(G13*$E$3)</f>
        <v>0</v>
      </c>
      <c r="F14" s="74"/>
      <c r="G14" s="75"/>
      <c r="H14" s="15" t="s">
        <v>22</v>
      </c>
      <c r="I14" s="73">
        <f>(I13*$E$1)+(J13*$E$2)+(K13*$E$3)</f>
        <v>0</v>
      </c>
      <c r="J14" s="74"/>
      <c r="K14" s="75"/>
      <c r="L14" s="15" t="s">
        <v>22</v>
      </c>
      <c r="M14" s="73">
        <f>(M13*$E$1)+(N13*$E$2)+(O13*$E$3)</f>
        <v>0</v>
      </c>
      <c r="N14" s="74"/>
      <c r="O14" s="75"/>
    </row>
    <row r="15" spans="1:15" ht="15" thickBot="1" x14ac:dyDescent="0.4">
      <c r="C15" s="7"/>
      <c r="D15" s="7"/>
      <c r="E15" s="7"/>
      <c r="F15" s="7"/>
      <c r="G15" s="7"/>
      <c r="H15" s="9" t="s">
        <v>17</v>
      </c>
      <c r="I15" s="10" t="s">
        <v>5</v>
      </c>
      <c r="J15" s="10" t="s">
        <v>6</v>
      </c>
      <c r="K15" s="11" t="s">
        <v>7</v>
      </c>
      <c r="L15" s="26" t="s">
        <v>54</v>
      </c>
      <c r="M15" s="27"/>
    </row>
    <row r="16" spans="1:15" ht="15" thickBot="1" x14ac:dyDescent="0.4">
      <c r="C16" s="7"/>
      <c r="D16" s="7"/>
      <c r="E16" s="7"/>
      <c r="F16" s="7"/>
      <c r="G16" s="7"/>
      <c r="H16" s="12" t="s">
        <v>2</v>
      </c>
      <c r="I16" s="8"/>
      <c r="J16" s="8"/>
      <c r="K16" s="13"/>
    </row>
    <row r="17" spans="2:17" ht="15" thickBot="1" x14ac:dyDescent="0.4">
      <c r="C17" s="7"/>
      <c r="D17" s="26" t="s">
        <v>54</v>
      </c>
      <c r="E17" s="27"/>
      <c r="F17" s="7"/>
      <c r="G17" s="7"/>
      <c r="H17" s="12" t="s">
        <v>3</v>
      </c>
      <c r="I17" s="3"/>
      <c r="J17" s="3"/>
      <c r="K17" s="14"/>
      <c r="P17" s="26" t="s">
        <v>54</v>
      </c>
      <c r="Q17" s="27"/>
    </row>
    <row r="18" spans="2:17" x14ac:dyDescent="0.35">
      <c r="B18" s="9" t="s">
        <v>18</v>
      </c>
      <c r="C18" s="10" t="s">
        <v>5</v>
      </c>
      <c r="D18" s="10" t="s">
        <v>6</v>
      </c>
      <c r="E18" s="11" t="s">
        <v>7</v>
      </c>
      <c r="H18" s="12" t="s">
        <v>3</v>
      </c>
      <c r="I18" s="8"/>
      <c r="J18" s="8"/>
      <c r="K18" s="13"/>
      <c r="N18" s="9" t="s">
        <v>21</v>
      </c>
      <c r="O18" s="10" t="s">
        <v>5</v>
      </c>
      <c r="P18" s="10" t="s">
        <v>6</v>
      </c>
      <c r="Q18" s="11" t="s">
        <v>7</v>
      </c>
    </row>
    <row r="19" spans="2:17" x14ac:dyDescent="0.35">
      <c r="B19" s="12" t="s">
        <v>19</v>
      </c>
      <c r="C19" s="8"/>
      <c r="D19" s="8"/>
      <c r="E19" s="13"/>
      <c r="H19" s="12" t="s">
        <v>4</v>
      </c>
      <c r="I19" s="3"/>
      <c r="J19" s="3"/>
      <c r="K19" s="14"/>
      <c r="N19" s="12" t="s">
        <v>19</v>
      </c>
      <c r="O19" s="8"/>
      <c r="P19" s="8"/>
      <c r="Q19" s="13"/>
    </row>
    <row r="20" spans="2:17" x14ac:dyDescent="0.35">
      <c r="B20" s="12" t="s">
        <v>20</v>
      </c>
      <c r="C20" s="3"/>
      <c r="D20" s="3"/>
      <c r="E20" s="14"/>
      <c r="H20" s="12" t="s">
        <v>8</v>
      </c>
      <c r="I20" s="8">
        <f>SUM(I16:I19)</f>
        <v>0</v>
      </c>
      <c r="J20" s="8">
        <f>SUM(J16:J19)</f>
        <v>0</v>
      </c>
      <c r="K20" s="13">
        <f>SUM(K16:K19)</f>
        <v>0</v>
      </c>
      <c r="N20" s="12" t="s">
        <v>20</v>
      </c>
      <c r="O20" s="3"/>
      <c r="P20" s="3"/>
      <c r="Q20" s="14"/>
    </row>
    <row r="21" spans="2:17" ht="15" thickBot="1" x14ac:dyDescent="0.4">
      <c r="B21" s="12" t="s">
        <v>8</v>
      </c>
      <c r="C21" s="8">
        <f>SUM(C19:C20)</f>
        <v>0</v>
      </c>
      <c r="D21" s="8">
        <f>SUM(D19:D20)</f>
        <v>0</v>
      </c>
      <c r="E21" s="13">
        <f>SUM(E19:E20)</f>
        <v>0</v>
      </c>
      <c r="H21" s="15" t="s">
        <v>22</v>
      </c>
      <c r="I21" s="73">
        <f>(I20*$E$1)+(J20*$E$2)+(K20*$E$3)</f>
        <v>0</v>
      </c>
      <c r="J21" s="74"/>
      <c r="K21" s="75"/>
      <c r="N21" s="12" t="s">
        <v>8</v>
      </c>
      <c r="O21" s="8">
        <f>SUM(O19:O20)</f>
        <v>0</v>
      </c>
      <c r="P21" s="8">
        <f>SUM(P19:P20)</f>
        <v>0</v>
      </c>
      <c r="Q21" s="13">
        <f>SUM(Q19:Q20)</f>
        <v>0</v>
      </c>
    </row>
    <row r="22" spans="2:17" ht="15" thickBot="1" x14ac:dyDescent="0.4">
      <c r="B22" s="15" t="s">
        <v>22</v>
      </c>
      <c r="C22" s="73">
        <f>(C21*$E$1)+(D21*$E$2)+(E21*$E$3)</f>
        <v>0</v>
      </c>
      <c r="D22" s="74"/>
      <c r="E22" s="75"/>
      <c r="N22" s="15" t="s">
        <v>22</v>
      </c>
      <c r="O22" s="73">
        <f>(O21*$E$1)+(P21*$E$2)+(Q21*$E$3)</f>
        <v>0</v>
      </c>
      <c r="P22" s="74"/>
      <c r="Q22" s="75"/>
    </row>
    <row r="24" spans="2:17" ht="15" thickBot="1" x14ac:dyDescent="0.4"/>
    <row r="25" spans="2:17" x14ac:dyDescent="0.35">
      <c r="G25" s="16" t="s">
        <v>45</v>
      </c>
      <c r="H25" s="19" t="s">
        <v>5</v>
      </c>
      <c r="I25" s="19" t="s">
        <v>6</v>
      </c>
      <c r="J25" s="20" t="s">
        <v>7</v>
      </c>
      <c r="L25" s="31" t="s">
        <v>112</v>
      </c>
      <c r="M25" s="32"/>
    </row>
    <row r="26" spans="2:17" x14ac:dyDescent="0.35">
      <c r="G26" s="12" t="s">
        <v>46</v>
      </c>
      <c r="H26" s="8">
        <f>SUM(E13,I20,I13,M13,O21,C21)</f>
        <v>0</v>
      </c>
      <c r="I26" s="8">
        <f>SUM(F13,J13,N13,J20,P21,D21)</f>
        <v>0</v>
      </c>
      <c r="J26" s="13">
        <f>SUM(G13,K13,O13,K20,E21,Q21)</f>
        <v>0</v>
      </c>
      <c r="L26" s="33" t="s">
        <v>114</v>
      </c>
      <c r="M26" s="13">
        <f>MIN(E17,G7,K7,O7,Q17,M15)</f>
        <v>0</v>
      </c>
    </row>
    <row r="27" spans="2:17" x14ac:dyDescent="0.35">
      <c r="G27" s="12" t="s">
        <v>22</v>
      </c>
      <c r="H27" s="76">
        <f>(H26*E1)+(I26*E2)+(J26*E3)</f>
        <v>0</v>
      </c>
      <c r="I27" s="76"/>
      <c r="J27" s="77"/>
      <c r="L27" s="33" t="s">
        <v>115</v>
      </c>
      <c r="M27" s="14">
        <f>MAX(E17,M15,Q17,O7,K7,G7)</f>
        <v>0</v>
      </c>
    </row>
    <row r="28" spans="2:17" x14ac:dyDescent="0.35">
      <c r="G28" s="12" t="s">
        <v>103</v>
      </c>
      <c r="H28" s="8" t="str">
        <f>IF(H27&gt;=B3,"Yes","No")</f>
        <v>No</v>
      </c>
      <c r="I28" s="2" t="s">
        <v>104</v>
      </c>
      <c r="J28" s="13" t="str">
        <f>IF(H27&lt;=B3,"Yes","No")</f>
        <v>Yes</v>
      </c>
      <c r="L28" s="33" t="s">
        <v>113</v>
      </c>
      <c r="M28" s="13">
        <f>(24-Monday!Q17)+(MIN(E17,Q17,M15,O7,K7,G7))</f>
        <v>24</v>
      </c>
    </row>
    <row r="29" spans="2:17" x14ac:dyDescent="0.35">
      <c r="G29" s="12" t="s">
        <v>51</v>
      </c>
      <c r="H29" s="8" t="e">
        <f>H26/(SUM(H26:J26))</f>
        <v>#DIV/0!</v>
      </c>
      <c r="I29" s="8" t="e">
        <f>I26/(SUM(H26:J26))</f>
        <v>#DIV/0!</v>
      </c>
      <c r="J29" s="13" t="e">
        <f>J26/(SUM(H26:J26))</f>
        <v>#DIV/0!</v>
      </c>
      <c r="L29" s="33" t="s">
        <v>139</v>
      </c>
      <c r="M29" s="14">
        <f>M27-M26</f>
        <v>0</v>
      </c>
    </row>
    <row r="30" spans="2:17" ht="15" thickBot="1" x14ac:dyDescent="0.4">
      <c r="G30" s="15" t="s">
        <v>55</v>
      </c>
      <c r="H30" s="73" t="e">
        <f>IF(J29&gt;=0.25,"Not In Ketosis","Possibly In Ketosis")</f>
        <v>#DIV/0!</v>
      </c>
      <c r="I30" s="74"/>
      <c r="J30" s="75"/>
      <c r="L30" s="33" t="s">
        <v>122</v>
      </c>
      <c r="M30" s="13" t="str">
        <f>IF(M29&lt;=8,"Yes","No")</f>
        <v>Yes</v>
      </c>
    </row>
    <row r="31" spans="2:17" x14ac:dyDescent="0.35">
      <c r="L31" s="33" t="s">
        <v>123</v>
      </c>
      <c r="M31" s="14" t="str">
        <f>IF(M29&lt;=4,"Yes","No")</f>
        <v>Yes</v>
      </c>
    </row>
    <row r="32" spans="2:17" ht="15" thickBot="1" x14ac:dyDescent="0.4">
      <c r="L32" s="34" t="s">
        <v>124</v>
      </c>
      <c r="M32" s="22" t="str">
        <f>IF(H27=0,"Yes","No")</f>
        <v>Yes</v>
      </c>
    </row>
  </sheetData>
  <mergeCells count="8">
    <mergeCell ref="H30:J30"/>
    <mergeCell ref="H27:J27"/>
    <mergeCell ref="E14:G14"/>
    <mergeCell ref="I14:K14"/>
    <mergeCell ref="M14:O14"/>
    <mergeCell ref="I21:K21"/>
    <mergeCell ref="C22:E22"/>
    <mergeCell ref="O22:Q22"/>
  </mergeCells>
  <conditionalFormatting sqref="H28 J28">
    <cfRule type="containsText" dxfId="9" priority="1" operator="containsText" text="No">
      <formula>NOT(ISERROR(SEARCH("No",H28)))</formula>
    </cfRule>
    <cfRule type="containsText" dxfId="8" priority="2" operator="containsText" text="Yes">
      <formula>NOT(ISERROR(SEARCH("Yes",H28)))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50E4-1512-4320-984A-D7206C20BC96}">
  <dimension ref="B1:R17"/>
  <sheetViews>
    <sheetView topLeftCell="A9" zoomScale="90" zoomScaleNormal="90" workbookViewId="0">
      <selection activeCell="L13" sqref="L13"/>
    </sheetView>
  </sheetViews>
  <sheetFormatPr defaultRowHeight="14.5" x14ac:dyDescent="0.35"/>
  <cols>
    <col min="1" max="1" width="8.7265625" style="1"/>
    <col min="2" max="2" width="16.6328125" style="1" bestFit="1" customWidth="1"/>
    <col min="3" max="3" width="8.7265625" style="1"/>
    <col min="4" max="4" width="9.90625" style="1" bestFit="1" customWidth="1"/>
    <col min="5" max="6" width="8.7265625" style="1"/>
    <col min="7" max="7" width="15.54296875" style="1" bestFit="1" customWidth="1"/>
    <col min="8" max="11" width="8.7265625" style="1"/>
    <col min="12" max="12" width="12.7265625" style="1" bestFit="1" customWidth="1"/>
    <col min="13" max="15" width="8.7265625" style="1"/>
    <col min="16" max="16" width="10.36328125" style="1" bestFit="1" customWidth="1"/>
    <col min="17" max="16384" width="8.7265625" style="1"/>
  </cols>
  <sheetData>
    <row r="1" spans="2:18" ht="15" thickBot="1" x14ac:dyDescent="0.4">
      <c r="H1" s="5"/>
      <c r="I1" s="5"/>
      <c r="J1" s="5"/>
      <c r="L1" s="54"/>
      <c r="M1" s="54"/>
      <c r="P1" s="16" t="s">
        <v>12</v>
      </c>
      <c r="Q1" s="23">
        <v>9</v>
      </c>
      <c r="R1" s="21" t="s">
        <v>9</v>
      </c>
    </row>
    <row r="2" spans="2:18" x14ac:dyDescent="0.35">
      <c r="B2" s="16" t="s">
        <v>134</v>
      </c>
      <c r="C2" s="10" t="s">
        <v>5</v>
      </c>
      <c r="D2" s="10" t="s">
        <v>6</v>
      </c>
      <c r="E2" s="11" t="s">
        <v>7</v>
      </c>
      <c r="G2" s="16" t="s">
        <v>135</v>
      </c>
      <c r="H2" s="10" t="s">
        <v>5</v>
      </c>
      <c r="I2" s="10" t="s">
        <v>6</v>
      </c>
      <c r="J2" s="11" t="s">
        <v>7</v>
      </c>
      <c r="L2" s="31" t="s">
        <v>112</v>
      </c>
      <c r="M2" s="32"/>
      <c r="P2" s="12" t="s">
        <v>11</v>
      </c>
      <c r="Q2" s="3">
        <v>4</v>
      </c>
      <c r="R2" s="14" t="s">
        <v>9</v>
      </c>
    </row>
    <row r="3" spans="2:18" x14ac:dyDescent="0.35">
      <c r="B3" s="12" t="s">
        <v>125</v>
      </c>
      <c r="C3" s="4">
        <f>Monday!E13+Tuesday!E13+Wednesday!E13+Thursday!E13+Friday!E13</f>
        <v>0</v>
      </c>
      <c r="D3" s="4">
        <f>Monday!F13+Tuesday!F13+Wednesday!F13+Thursday!F13+Friday!F13</f>
        <v>0</v>
      </c>
      <c r="E3" s="51">
        <f>Monday!G13+Tuesday!G13+Wednesday!G13+Thursday!G13+Friday!G13</f>
        <v>0</v>
      </c>
      <c r="G3" s="12" t="s">
        <v>45</v>
      </c>
      <c r="H3" s="8">
        <f>Monday!H26</f>
        <v>0</v>
      </c>
      <c r="I3" s="8">
        <f>Monday!I26</f>
        <v>0</v>
      </c>
      <c r="J3" s="13">
        <f>Monday!J26</f>
        <v>0</v>
      </c>
      <c r="L3" s="33" t="s">
        <v>133</v>
      </c>
      <c r="M3" s="51">
        <f>SUM(Monday!M28,Tuesday!M28,Wednesday!M28,Thursday!M28,Friday!M28)</f>
        <v>96</v>
      </c>
      <c r="P3" s="12" t="s">
        <v>10</v>
      </c>
      <c r="Q3" s="8">
        <v>4</v>
      </c>
      <c r="R3" s="13" t="s">
        <v>9</v>
      </c>
    </row>
    <row r="4" spans="2:18" ht="15" thickBot="1" x14ac:dyDescent="0.4">
      <c r="B4" s="12" t="s">
        <v>126</v>
      </c>
      <c r="C4" s="3">
        <f>Monday!I13+Tuesday!I13+Wednesday!I13+Thursday!I13+Friday!I13</f>
        <v>0</v>
      </c>
      <c r="D4" s="3">
        <f>Monday!J13+Tuesday!J13+Wednesday!J13+Thursday!J13+Friday!J13</f>
        <v>0</v>
      </c>
      <c r="E4" s="14">
        <f>Monday!K13+Tuesday!K13+Wednesday!K13+Thursday!K13+Friday!K13</f>
        <v>0</v>
      </c>
      <c r="G4" s="53" t="s">
        <v>52</v>
      </c>
      <c r="H4" s="3" t="e">
        <f>H3/(SUM(H3:J3))</f>
        <v>#DIV/0!</v>
      </c>
      <c r="I4" s="3" t="e">
        <f>I3/(SUM(H3:J3))</f>
        <v>#DIV/0!</v>
      </c>
      <c r="J4" s="14" t="e">
        <f>J3/(SUM(H3:J3))</f>
        <v>#DIV/0!</v>
      </c>
      <c r="L4" s="33" t="s">
        <v>137</v>
      </c>
      <c r="M4" s="14">
        <f>SUM(Monday!M29,Tuesday!M29,Wednesday!M29,Thursday!M29,Friday!M29)</f>
        <v>0</v>
      </c>
      <c r="P4" s="15" t="s">
        <v>13</v>
      </c>
      <c r="Q4" s="24">
        <v>7</v>
      </c>
      <c r="R4" s="25" t="s">
        <v>9</v>
      </c>
    </row>
    <row r="5" spans="2:18" x14ac:dyDescent="0.35">
      <c r="B5" s="12" t="s">
        <v>127</v>
      </c>
      <c r="C5" s="4">
        <f>Monday!M13+Tuesday!M13+Wednesday!M13+Thursday!M13+Friday!M13</f>
        <v>0</v>
      </c>
      <c r="D5" s="4">
        <f>Monday!N13+Tuesday!N13+Wednesday!N13+Thursday!N13+Friday!N13</f>
        <v>0</v>
      </c>
      <c r="E5" s="51">
        <f>Monday!O13+Tuesday!O13+Wednesday!O13+Thursday!O13+Friday!O13</f>
        <v>0</v>
      </c>
      <c r="G5" s="12" t="s">
        <v>53</v>
      </c>
      <c r="H5" s="83" t="e">
        <f>IF(J4&gt;=0.25,"Not In Ketosis","Possibly In Ketosis")</f>
        <v>#DIV/0!</v>
      </c>
      <c r="I5" s="84"/>
      <c r="J5" s="85"/>
      <c r="L5" s="33" t="s">
        <v>136</v>
      </c>
      <c r="M5" s="51">
        <f>MAX(Monday!M28,Tuesday!M28,Wednesday!M28,Thursday!M28,Friday!M28)</f>
        <v>24</v>
      </c>
    </row>
    <row r="6" spans="2:18" ht="15" thickBot="1" x14ac:dyDescent="0.4">
      <c r="B6" s="12" t="s">
        <v>128</v>
      </c>
      <c r="C6" s="3">
        <f>Monday!I20+Tuesday!J20+Wednesday!J20+Thursday!J20+Friday!J20</f>
        <v>0</v>
      </c>
      <c r="D6" s="3">
        <f>Monday!J20+Tuesday!J20+Wednesday!J20+Thursday!J20+Friday!J20</f>
        <v>0</v>
      </c>
      <c r="E6" s="14">
        <f>Monday!K20+Tuesday!K20+Wednesday!K20+Thursday!K20+Friday!K20</f>
        <v>0</v>
      </c>
      <c r="G6" s="12" t="s">
        <v>47</v>
      </c>
      <c r="H6" s="3">
        <f>Tuesday!H26</f>
        <v>0</v>
      </c>
      <c r="I6" s="3">
        <f>Tuesday!I26</f>
        <v>0</v>
      </c>
      <c r="J6" s="14">
        <f>Tuesday!J26</f>
        <v>0</v>
      </c>
      <c r="L6" s="34" t="s">
        <v>138</v>
      </c>
      <c r="M6" s="25">
        <f>MAX(Monday!M29,Tuesday!M29,Wednesday!M29,Thursday!M29,Friday!M29)</f>
        <v>0</v>
      </c>
    </row>
    <row r="7" spans="2:18" x14ac:dyDescent="0.35">
      <c r="B7" s="12" t="s">
        <v>23</v>
      </c>
      <c r="C7" s="4">
        <f>Monday!C21+Monday!O21+Tuesday!C21+Tuesday!O21+Wednesday!C21+Wednesday!O21+Thursday!C21+Thursday!O21+Friday!C21+Friday!O21</f>
        <v>0</v>
      </c>
      <c r="D7" s="4">
        <f>Monday!C21+Monday!O21+Tuesday!C21+Tuesday!O21+Wednesday!C21+Wednesday!O21+Thursday!C21+Thursday!O21+Friday!C21+Friday!O21</f>
        <v>0</v>
      </c>
      <c r="E7" s="51">
        <f>Monday!E21+Monday!Q21+Tuesday!E21+Tuesday!Q21+Wednesday!E21+Wednesday!Q21+Thursday!E21+Thursday!Q21+Friday!E21+Friday!Q21</f>
        <v>0</v>
      </c>
      <c r="G7" s="53" t="s">
        <v>52</v>
      </c>
      <c r="H7" s="8" t="e">
        <f>H6/(SUM(H6:J6))</f>
        <v>#DIV/0!</v>
      </c>
      <c r="I7" s="8" t="e">
        <f>I6/(SUM(H6:J6))</f>
        <v>#DIV/0!</v>
      </c>
      <c r="J7" s="13" t="e">
        <f>J6/(SUM(H6:J6))</f>
        <v>#DIV/0!</v>
      </c>
    </row>
    <row r="8" spans="2:18" x14ac:dyDescent="0.35">
      <c r="B8" s="12" t="s">
        <v>129</v>
      </c>
      <c r="C8" s="3">
        <f>SUM($C$3:$C$7)</f>
        <v>0</v>
      </c>
      <c r="D8" s="3">
        <f>SUM($D$3:$D$7)</f>
        <v>0</v>
      </c>
      <c r="E8" s="14">
        <f>SUM($E$3:$E$7)</f>
        <v>0</v>
      </c>
      <c r="G8" s="12" t="s">
        <v>53</v>
      </c>
      <c r="H8" s="83" t="e">
        <f>IF(J7&gt;=0.25,"Not In Ketosis","Possibly In Ketosis")</f>
        <v>#DIV/0!</v>
      </c>
      <c r="I8" s="84"/>
      <c r="J8" s="85"/>
    </row>
    <row r="9" spans="2:18" x14ac:dyDescent="0.35">
      <c r="B9" s="12" t="s">
        <v>159</v>
      </c>
      <c r="C9" s="36" t="e">
        <f>C8/SUM(C8:E8)</f>
        <v>#DIV/0!</v>
      </c>
      <c r="D9" s="36" t="e">
        <f>D8/SUM(C8:E8)</f>
        <v>#DIV/0!</v>
      </c>
      <c r="E9" s="55" t="e">
        <f>E8/SUM(C8:E8)</f>
        <v>#DIV/0!</v>
      </c>
      <c r="G9" s="12" t="s">
        <v>50</v>
      </c>
      <c r="H9" s="8">
        <f>Wednesday!H26</f>
        <v>0</v>
      </c>
      <c r="I9" s="8">
        <f>Wednesday!I26</f>
        <v>0</v>
      </c>
      <c r="J9" s="13">
        <f>Wednesday!J26</f>
        <v>0</v>
      </c>
    </row>
    <row r="10" spans="2:18" x14ac:dyDescent="0.35">
      <c r="B10" s="12" t="s">
        <v>130</v>
      </c>
      <c r="C10" s="81">
        <f>(C8*Q1)+(D8*Q2)+(E8*Q3)</f>
        <v>0</v>
      </c>
      <c r="D10" s="81"/>
      <c r="E10" s="82"/>
      <c r="G10" s="53" t="s">
        <v>52</v>
      </c>
      <c r="H10" s="3" t="e">
        <f>H9/(SUM(H9:J9))</f>
        <v>#DIV/0!</v>
      </c>
      <c r="I10" s="3" t="e">
        <f>I9/(SUM(H9:J9))</f>
        <v>#DIV/0!</v>
      </c>
      <c r="J10" s="14" t="e">
        <f>J9/(SUM(H9:J9))</f>
        <v>#DIV/0!</v>
      </c>
    </row>
    <row r="11" spans="2:18" ht="15" thickBot="1" x14ac:dyDescent="0.4">
      <c r="B11" s="15" t="s">
        <v>131</v>
      </c>
      <c r="C11" s="24" t="str">
        <f>IF(C10&gt;=(Monday!B3*5),"Yes","No")</f>
        <v>No</v>
      </c>
      <c r="D11" s="52" t="s">
        <v>132</v>
      </c>
      <c r="E11" s="25" t="str">
        <f>IF(C10&lt;=(Monday!B3*5),"Yes","No")</f>
        <v>Yes</v>
      </c>
      <c r="G11" s="12" t="s">
        <v>53</v>
      </c>
      <c r="H11" s="83" t="e">
        <f>IF(J10&gt;=0.25,"Not In Ketosis","Possibly In Ketosis")</f>
        <v>#DIV/0!</v>
      </c>
      <c r="I11" s="84"/>
      <c r="J11" s="85"/>
    </row>
    <row r="12" spans="2:18" x14ac:dyDescent="0.35">
      <c r="G12" s="12" t="s">
        <v>49</v>
      </c>
      <c r="H12" s="3">
        <f>Thursday!H26</f>
        <v>0</v>
      </c>
      <c r="I12" s="3">
        <f>Thursday!I26</f>
        <v>0</v>
      </c>
      <c r="J12" s="14">
        <f>Thursday!J26</f>
        <v>0</v>
      </c>
    </row>
    <row r="13" spans="2:18" x14ac:dyDescent="0.35">
      <c r="G13" s="53" t="s">
        <v>52</v>
      </c>
      <c r="H13" s="8" t="e">
        <f>H12/(SUM(H12:J12))</f>
        <v>#DIV/0!</v>
      </c>
      <c r="I13" s="8" t="e">
        <f>I12/(SUM(H12:J12))</f>
        <v>#DIV/0!</v>
      </c>
      <c r="J13" s="13" t="e">
        <f>J12/(SUM(H12:J12))</f>
        <v>#DIV/0!</v>
      </c>
    </row>
    <row r="14" spans="2:18" x14ac:dyDescent="0.35">
      <c r="G14" s="12" t="s">
        <v>53</v>
      </c>
      <c r="H14" s="86" t="e">
        <f>IF(J13&gt;=0.25,"Not In Ketosis","Possibly In Ketosis")</f>
        <v>#DIV/0!</v>
      </c>
      <c r="I14" s="87"/>
      <c r="J14" s="88"/>
    </row>
    <row r="15" spans="2:18" x14ac:dyDescent="0.35">
      <c r="G15" s="12" t="s">
        <v>48</v>
      </c>
      <c r="H15" s="8">
        <f>Friday!H26</f>
        <v>0</v>
      </c>
      <c r="I15" s="8">
        <f>Friday!I26</f>
        <v>0</v>
      </c>
      <c r="J15" s="13">
        <f>Friday!J26</f>
        <v>0</v>
      </c>
    </row>
    <row r="16" spans="2:18" x14ac:dyDescent="0.35">
      <c r="G16" s="53" t="s">
        <v>52</v>
      </c>
      <c r="H16" s="3" t="e">
        <f>H15/(SUM(H15:J15))</f>
        <v>#DIV/0!</v>
      </c>
      <c r="I16" s="3" t="e">
        <f>I15/(SUM(H15:J15))</f>
        <v>#DIV/0!</v>
      </c>
      <c r="J16" s="14" t="e">
        <f>J15/(SUM(H15:J15))</f>
        <v>#DIV/0!</v>
      </c>
    </row>
    <row r="17" spans="7:10" ht="15" thickBot="1" x14ac:dyDescent="0.4">
      <c r="G17" s="15" t="s">
        <v>53</v>
      </c>
      <c r="H17" s="78" t="e">
        <f>IF(J16&gt;=0.25,"Not In Ketosis","Possibly In Ketosis")</f>
        <v>#DIV/0!</v>
      </c>
      <c r="I17" s="79"/>
      <c r="J17" s="80"/>
    </row>
  </sheetData>
  <mergeCells count="6">
    <mergeCell ref="H17:J17"/>
    <mergeCell ref="C10:E10"/>
    <mergeCell ref="H5:J5"/>
    <mergeCell ref="H8:J8"/>
    <mergeCell ref="H11:J11"/>
    <mergeCell ref="H14:J14"/>
  </mergeCells>
  <conditionalFormatting sqref="C11 E11">
    <cfRule type="containsText" dxfId="7" priority="3" operator="containsText" text="No">
      <formula>NOT(ISERROR(SEARCH("No",C11)))</formula>
    </cfRule>
    <cfRule type="containsText" dxfId="6" priority="4" operator="containsText" text="Yes">
      <formula>NOT(ISERROR(SEARCH("Yes",C11)))</formula>
    </cfRule>
  </conditionalFormatting>
  <conditionalFormatting sqref="H5:J5 H8:J8 H11:J11 H14:J14 H17:J17">
    <cfRule type="beginsWith" dxfId="5" priority="2" operator="beginsWith" text="Not">
      <formula>LEFT(H5,LEN("Not"))="Not"</formula>
    </cfRule>
    <cfRule type="beginsWith" dxfId="4" priority="1" operator="beginsWith" text="P">
      <formula>LEFT(H5,LEN("P"))="P"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7FC8-903C-468D-86D9-DC52EE7ADCBD}">
  <dimension ref="A1:Q35"/>
  <sheetViews>
    <sheetView zoomScale="90" zoomScaleNormal="90" workbookViewId="0">
      <selection activeCell="K2" sqref="K2"/>
    </sheetView>
  </sheetViews>
  <sheetFormatPr defaultRowHeight="14.5" x14ac:dyDescent="0.35"/>
  <cols>
    <col min="1" max="1" width="28.08984375" bestFit="1" customWidth="1"/>
    <col min="2" max="2" width="6" bestFit="1" customWidth="1"/>
    <col min="3" max="3" width="9.453125" bestFit="1" customWidth="1"/>
    <col min="4" max="4" width="8.1796875" bestFit="1" customWidth="1"/>
    <col min="5" max="5" width="10.90625" bestFit="1" customWidth="1"/>
    <col min="6" max="6" width="10.7265625" bestFit="1" customWidth="1"/>
    <col min="7" max="7" width="6.36328125" customWidth="1"/>
    <col min="8" max="8" width="5.26953125" bestFit="1" customWidth="1"/>
    <col min="10" max="10" width="7.453125" bestFit="1" customWidth="1"/>
    <col min="11" max="11" width="7.81640625" customWidth="1"/>
    <col min="12" max="12" width="11.54296875" bestFit="1" customWidth="1"/>
  </cols>
  <sheetData>
    <row r="1" spans="1:17" x14ac:dyDescent="0.35">
      <c r="A1" s="16" t="s">
        <v>77</v>
      </c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87</v>
      </c>
      <c r="G1" s="10" t="s">
        <v>85</v>
      </c>
      <c r="H1" s="10" t="s">
        <v>108</v>
      </c>
      <c r="I1" s="10" t="s">
        <v>109</v>
      </c>
      <c r="J1" s="10" t="s">
        <v>89</v>
      </c>
      <c r="K1" s="10" t="s">
        <v>90</v>
      </c>
      <c r="L1" s="11" t="s">
        <v>91</v>
      </c>
      <c r="O1" s="16" t="s">
        <v>12</v>
      </c>
      <c r="P1" s="23">
        <v>9</v>
      </c>
      <c r="Q1" s="21" t="s">
        <v>9</v>
      </c>
    </row>
    <row r="2" spans="1:17" x14ac:dyDescent="0.35">
      <c r="A2" s="35" t="s">
        <v>78</v>
      </c>
      <c r="B2" s="4">
        <v>25.2</v>
      </c>
      <c r="C2" s="4">
        <v>20.100000000000001</v>
      </c>
      <c r="D2" s="4">
        <v>9.4</v>
      </c>
      <c r="E2" s="4">
        <v>8</v>
      </c>
      <c r="F2" s="4">
        <f>(B2*P$1)+(C2*P$2)+(D2*P$3)</f>
        <v>344.8</v>
      </c>
      <c r="G2" s="30" t="str">
        <f t="shared" ref="G2:G6" si="0">IF((D2/SUM(B2:D2))&lt;0.25, "Yes", "No")</f>
        <v>Yes</v>
      </c>
      <c r="H2" s="36">
        <f>B2/(SUM(B2:D2))</f>
        <v>0.46069469835466181</v>
      </c>
      <c r="I2" s="36">
        <f>C2/(SUM(B2:D2))</f>
        <v>0.36745886654478982</v>
      </c>
      <c r="J2" s="36">
        <f t="shared" ref="J2:J20" si="1">D2/(SUM(B2:D2))</f>
        <v>0.17184643510054848</v>
      </c>
      <c r="K2" s="37"/>
      <c r="L2" s="38">
        <f t="shared" ref="L2:L35" si="2">K2/E2</f>
        <v>0</v>
      </c>
      <c r="O2" s="12" t="s">
        <v>11</v>
      </c>
      <c r="P2" s="3">
        <v>4</v>
      </c>
      <c r="Q2" s="14" t="s">
        <v>9</v>
      </c>
    </row>
    <row r="3" spans="1:17" x14ac:dyDescent="0.35">
      <c r="A3" s="35" t="s">
        <v>83</v>
      </c>
      <c r="B3" s="3">
        <v>14.9</v>
      </c>
      <c r="C3" s="3">
        <v>19.100000000000001</v>
      </c>
      <c r="D3" s="3">
        <v>6.1</v>
      </c>
      <c r="E3" s="3">
        <v>8</v>
      </c>
      <c r="F3" s="3">
        <f t="shared" ref="F3:F25" si="3">(B3*P$1)+(C3*P$2)+(D3*P$3)</f>
        <v>234.9</v>
      </c>
      <c r="G3" s="30" t="str">
        <f t="shared" si="0"/>
        <v>Yes</v>
      </c>
      <c r="H3" s="39">
        <f t="shared" ref="H3:H20" si="4">B3/(SUM(B3:D3))</f>
        <v>0.371571072319202</v>
      </c>
      <c r="I3" s="39">
        <f t="shared" ref="I3:I20" si="5">C3/(SUM(B3:D3))</f>
        <v>0.47630922693266836</v>
      </c>
      <c r="J3" s="39">
        <f t="shared" si="1"/>
        <v>0.15211970074812967</v>
      </c>
      <c r="K3" s="40"/>
      <c r="L3" s="41">
        <f t="shared" si="2"/>
        <v>0</v>
      </c>
      <c r="O3" s="12" t="s">
        <v>10</v>
      </c>
      <c r="P3" s="8">
        <v>4</v>
      </c>
      <c r="Q3" s="13" t="s">
        <v>9</v>
      </c>
    </row>
    <row r="4" spans="1:17" ht="15" thickBot="1" x14ac:dyDescent="0.4">
      <c r="A4" s="35" t="s">
        <v>84</v>
      </c>
      <c r="B4" s="4">
        <v>27.8</v>
      </c>
      <c r="C4" s="4">
        <v>56.5</v>
      </c>
      <c r="D4" s="4">
        <v>5.0999999999999996</v>
      </c>
      <c r="E4" s="4">
        <v>6</v>
      </c>
      <c r="F4" s="4">
        <f t="shared" si="3"/>
        <v>496.6</v>
      </c>
      <c r="G4" s="30" t="str">
        <f t="shared" si="0"/>
        <v>Yes</v>
      </c>
      <c r="H4" s="36">
        <f t="shared" si="4"/>
        <v>0.31096196868008952</v>
      </c>
      <c r="I4" s="36">
        <f t="shared" si="5"/>
        <v>0.63199105145413881</v>
      </c>
      <c r="J4" s="36">
        <f t="shared" si="1"/>
        <v>5.7046979865771813E-2</v>
      </c>
      <c r="K4" s="37"/>
      <c r="L4" s="38">
        <f t="shared" si="2"/>
        <v>0</v>
      </c>
      <c r="O4" s="15" t="s">
        <v>13</v>
      </c>
      <c r="P4" s="24">
        <v>7</v>
      </c>
      <c r="Q4" s="25" t="s">
        <v>9</v>
      </c>
    </row>
    <row r="5" spans="1:17" x14ac:dyDescent="0.35">
      <c r="A5" s="35" t="s">
        <v>86</v>
      </c>
      <c r="B5" s="3">
        <v>44.3</v>
      </c>
      <c r="C5" s="3">
        <v>38.1</v>
      </c>
      <c r="D5" s="3">
        <v>7</v>
      </c>
      <c r="E5" s="3">
        <v>2</v>
      </c>
      <c r="F5" s="3">
        <f t="shared" si="3"/>
        <v>579.1</v>
      </c>
      <c r="G5" s="30" t="str">
        <f t="shared" si="0"/>
        <v>Yes</v>
      </c>
      <c r="H5" s="39">
        <f t="shared" si="4"/>
        <v>0.49552572706935116</v>
      </c>
      <c r="I5" s="39">
        <f t="shared" si="5"/>
        <v>0.4261744966442953</v>
      </c>
      <c r="J5" s="39">
        <f t="shared" si="1"/>
        <v>7.8299776286353456E-2</v>
      </c>
      <c r="K5" s="40"/>
      <c r="L5" s="41">
        <f t="shared" si="2"/>
        <v>0</v>
      </c>
    </row>
    <row r="6" spans="1:17" x14ac:dyDescent="0.35">
      <c r="A6" s="35" t="s">
        <v>88</v>
      </c>
      <c r="B6" s="4">
        <v>40.9</v>
      </c>
      <c r="C6" s="4">
        <v>41.6</v>
      </c>
      <c r="D6" s="4">
        <v>7.7</v>
      </c>
      <c r="E6" s="4">
        <v>6</v>
      </c>
      <c r="F6" s="4">
        <f t="shared" si="3"/>
        <v>565.29999999999995</v>
      </c>
      <c r="G6" s="30" t="str">
        <f t="shared" si="0"/>
        <v>Yes</v>
      </c>
      <c r="H6" s="36">
        <f t="shared" si="4"/>
        <v>0.45343680709534367</v>
      </c>
      <c r="I6" s="36">
        <f t="shared" si="5"/>
        <v>0.46119733924611972</v>
      </c>
      <c r="J6" s="36">
        <f t="shared" si="1"/>
        <v>8.5365853658536578E-2</v>
      </c>
      <c r="K6" s="37"/>
      <c r="L6" s="38">
        <f t="shared" si="2"/>
        <v>0</v>
      </c>
    </row>
    <row r="7" spans="1:17" x14ac:dyDescent="0.35">
      <c r="A7" s="35" t="s">
        <v>92</v>
      </c>
      <c r="B7" s="3">
        <v>22.2</v>
      </c>
      <c r="C7" s="3">
        <v>33.299999999999997</v>
      </c>
      <c r="D7" s="3">
        <v>24.5</v>
      </c>
      <c r="E7" s="3">
        <v>4</v>
      </c>
      <c r="F7" s="3">
        <f t="shared" si="3"/>
        <v>431</v>
      </c>
      <c r="G7" s="8" t="str">
        <f t="shared" ref="G7:G25" si="6">IF((D7/SUM(B7:D7))&lt;0.25, "Yes", "No")</f>
        <v>No</v>
      </c>
      <c r="H7" s="39">
        <f t="shared" si="4"/>
        <v>0.27749999999999997</v>
      </c>
      <c r="I7" s="39">
        <f t="shared" si="5"/>
        <v>0.41624999999999995</v>
      </c>
      <c r="J7" s="39">
        <f t="shared" si="1"/>
        <v>0.30625000000000002</v>
      </c>
      <c r="K7" s="40"/>
      <c r="L7" s="41">
        <f t="shared" si="2"/>
        <v>0</v>
      </c>
    </row>
    <row r="8" spans="1:17" x14ac:dyDescent="0.35">
      <c r="A8" s="35" t="s">
        <v>93</v>
      </c>
      <c r="B8" s="4">
        <v>16.8</v>
      </c>
      <c r="C8" s="4">
        <v>30.3</v>
      </c>
      <c r="D8" s="4">
        <v>5.7</v>
      </c>
      <c r="E8" s="4">
        <v>4</v>
      </c>
      <c r="F8" s="4">
        <f t="shared" si="3"/>
        <v>295.20000000000005</v>
      </c>
      <c r="G8" s="8" t="str">
        <f t="shared" si="6"/>
        <v>Yes</v>
      </c>
      <c r="H8" s="36">
        <f t="shared" si="4"/>
        <v>0.31818181818181818</v>
      </c>
      <c r="I8" s="36">
        <f t="shared" si="5"/>
        <v>0.57386363636363635</v>
      </c>
      <c r="J8" s="42">
        <f t="shared" si="1"/>
        <v>0.10795454545454546</v>
      </c>
      <c r="K8" s="43"/>
      <c r="L8" s="44">
        <f t="shared" si="2"/>
        <v>0</v>
      </c>
    </row>
    <row r="9" spans="1:17" x14ac:dyDescent="0.35">
      <c r="A9" s="35" t="s">
        <v>94</v>
      </c>
      <c r="B9" s="3">
        <v>27.3</v>
      </c>
      <c r="C9" s="3">
        <v>22</v>
      </c>
      <c r="D9" s="3">
        <v>9.5</v>
      </c>
      <c r="E9" s="3">
        <v>4</v>
      </c>
      <c r="F9" s="3">
        <f t="shared" si="3"/>
        <v>371.70000000000005</v>
      </c>
      <c r="G9" s="8" t="str">
        <f t="shared" si="6"/>
        <v>Yes</v>
      </c>
      <c r="H9" s="39">
        <f t="shared" si="4"/>
        <v>0.4642857142857143</v>
      </c>
      <c r="I9" s="39">
        <f t="shared" si="5"/>
        <v>0.37414965986394561</v>
      </c>
      <c r="J9" s="39">
        <f t="shared" si="1"/>
        <v>0.16156462585034015</v>
      </c>
      <c r="K9" s="40"/>
      <c r="L9" s="41">
        <f t="shared" si="2"/>
        <v>0</v>
      </c>
    </row>
    <row r="10" spans="1:17" x14ac:dyDescent="0.35">
      <c r="A10" s="35" t="s">
        <v>95</v>
      </c>
      <c r="B10" s="4">
        <v>30.7</v>
      </c>
      <c r="C10" s="4">
        <v>19.899999999999999</v>
      </c>
      <c r="D10" s="4">
        <v>4.8</v>
      </c>
      <c r="E10" s="4">
        <v>6</v>
      </c>
      <c r="F10" s="4">
        <f t="shared" si="3"/>
        <v>375.09999999999997</v>
      </c>
      <c r="G10" s="8" t="str">
        <f t="shared" si="6"/>
        <v>Yes</v>
      </c>
      <c r="H10" s="36">
        <f t="shared" si="4"/>
        <v>0.55415162454873657</v>
      </c>
      <c r="I10" s="36">
        <f t="shared" si="5"/>
        <v>0.35920577617328525</v>
      </c>
      <c r="J10" s="42">
        <f t="shared" si="1"/>
        <v>8.6642599277978349E-2</v>
      </c>
      <c r="K10" s="43"/>
      <c r="L10" s="44">
        <f t="shared" si="2"/>
        <v>0</v>
      </c>
    </row>
    <row r="11" spans="1:17" x14ac:dyDescent="0.35">
      <c r="A11" s="35" t="s">
        <v>96</v>
      </c>
      <c r="B11" s="3">
        <v>14.7</v>
      </c>
      <c r="C11" s="3">
        <v>31</v>
      </c>
      <c r="D11" s="3">
        <v>2.8</v>
      </c>
      <c r="E11" s="3">
        <v>6</v>
      </c>
      <c r="F11" s="3">
        <f t="shared" si="3"/>
        <v>267.49999999999994</v>
      </c>
      <c r="G11" s="8" t="str">
        <f t="shared" si="6"/>
        <v>Yes</v>
      </c>
      <c r="H11" s="39">
        <f t="shared" si="4"/>
        <v>0.30309278350515462</v>
      </c>
      <c r="I11" s="39">
        <f t="shared" si="5"/>
        <v>0.63917525773195871</v>
      </c>
      <c r="J11" s="39">
        <f t="shared" si="1"/>
        <v>5.7731958762886594E-2</v>
      </c>
      <c r="K11" s="40"/>
      <c r="L11" s="41">
        <f t="shared" si="2"/>
        <v>0</v>
      </c>
    </row>
    <row r="12" spans="1:17" x14ac:dyDescent="0.35">
      <c r="A12" s="35" t="s">
        <v>97</v>
      </c>
      <c r="B12" s="4">
        <v>31.9</v>
      </c>
      <c r="C12" s="4">
        <v>13</v>
      </c>
      <c r="D12" s="4">
        <v>2.2999999999999998</v>
      </c>
      <c r="E12" s="4">
        <v>4</v>
      </c>
      <c r="F12" s="4">
        <f t="shared" si="3"/>
        <v>348.29999999999995</v>
      </c>
      <c r="G12" s="8" t="str">
        <f t="shared" si="6"/>
        <v>Yes</v>
      </c>
      <c r="H12" s="36">
        <f t="shared" si="4"/>
        <v>0.67584745762711862</v>
      </c>
      <c r="I12" s="36">
        <f t="shared" si="5"/>
        <v>0.27542372881355937</v>
      </c>
      <c r="J12" s="42">
        <f t="shared" si="1"/>
        <v>4.8728813559322036E-2</v>
      </c>
      <c r="K12" s="43"/>
      <c r="L12" s="44">
        <f t="shared" si="2"/>
        <v>0</v>
      </c>
    </row>
    <row r="13" spans="1:17" x14ac:dyDescent="0.35">
      <c r="A13" s="35" t="s">
        <v>98</v>
      </c>
      <c r="B13" s="3">
        <v>15.4</v>
      </c>
      <c r="C13" s="3">
        <v>25.9</v>
      </c>
      <c r="D13" s="3">
        <v>7.6</v>
      </c>
      <c r="E13" s="3">
        <v>4</v>
      </c>
      <c r="F13" s="3">
        <f t="shared" si="3"/>
        <v>272.59999999999997</v>
      </c>
      <c r="G13" s="8" t="str">
        <f t="shared" si="6"/>
        <v>Yes</v>
      </c>
      <c r="H13" s="39">
        <f t="shared" si="4"/>
        <v>0.31492842535787324</v>
      </c>
      <c r="I13" s="39">
        <f t="shared" si="5"/>
        <v>0.52965235173824132</v>
      </c>
      <c r="J13" s="39">
        <f t="shared" si="1"/>
        <v>0.15541922290388549</v>
      </c>
      <c r="K13" s="40"/>
      <c r="L13" s="41">
        <f t="shared" si="2"/>
        <v>0</v>
      </c>
    </row>
    <row r="14" spans="1:17" x14ac:dyDescent="0.35">
      <c r="A14" s="35" t="s">
        <v>99</v>
      </c>
      <c r="B14" s="4">
        <v>7.8</v>
      </c>
      <c r="C14" s="4">
        <v>20.6</v>
      </c>
      <c r="D14" s="4">
        <v>0.6</v>
      </c>
      <c r="E14" s="4">
        <v>6</v>
      </c>
      <c r="F14" s="4">
        <f t="shared" si="3"/>
        <v>155.00000000000003</v>
      </c>
      <c r="G14" s="8" t="str">
        <f t="shared" si="6"/>
        <v>Yes</v>
      </c>
      <c r="H14" s="36">
        <f t="shared" si="4"/>
        <v>0.26896551724137929</v>
      </c>
      <c r="I14" s="36">
        <f t="shared" si="5"/>
        <v>0.71034482758620687</v>
      </c>
      <c r="J14" s="42">
        <f t="shared" si="1"/>
        <v>2.0689655172413789E-2</v>
      </c>
      <c r="K14" s="43"/>
      <c r="L14" s="44">
        <f t="shared" si="2"/>
        <v>0</v>
      </c>
    </row>
    <row r="15" spans="1:17" x14ac:dyDescent="0.35">
      <c r="A15" s="35" t="s">
        <v>100</v>
      </c>
      <c r="B15" s="3">
        <v>26.3</v>
      </c>
      <c r="C15" s="3">
        <v>21.6</v>
      </c>
      <c r="D15" s="3">
        <v>7.9</v>
      </c>
      <c r="E15" s="3">
        <v>12</v>
      </c>
      <c r="F15" s="3">
        <f t="shared" si="3"/>
        <v>354.70000000000005</v>
      </c>
      <c r="G15" s="8" t="str">
        <f t="shared" si="6"/>
        <v>Yes</v>
      </c>
      <c r="H15" s="39">
        <f t="shared" si="4"/>
        <v>0.47132616487455192</v>
      </c>
      <c r="I15" s="39">
        <f t="shared" si="5"/>
        <v>0.38709677419354838</v>
      </c>
      <c r="J15" s="39">
        <f t="shared" si="1"/>
        <v>0.14157706093189965</v>
      </c>
      <c r="K15" s="40"/>
      <c r="L15" s="41">
        <f t="shared" si="2"/>
        <v>0</v>
      </c>
    </row>
    <row r="16" spans="1:17" x14ac:dyDescent="0.35">
      <c r="A16" s="35" t="s">
        <v>101</v>
      </c>
      <c r="B16" s="4">
        <v>3</v>
      </c>
      <c r="C16" s="4">
        <v>24.7</v>
      </c>
      <c r="D16" s="4">
        <v>0.9</v>
      </c>
      <c r="E16" s="4">
        <v>2</v>
      </c>
      <c r="F16" s="4">
        <f t="shared" si="3"/>
        <v>129.4</v>
      </c>
      <c r="G16" s="8" t="str">
        <f t="shared" si="6"/>
        <v>Yes</v>
      </c>
      <c r="H16" s="36">
        <f t="shared" si="4"/>
        <v>0.10489510489510491</v>
      </c>
      <c r="I16" s="36">
        <f t="shared" si="5"/>
        <v>0.86363636363636365</v>
      </c>
      <c r="J16" s="42">
        <f t="shared" si="1"/>
        <v>3.1468531468531472E-2</v>
      </c>
      <c r="K16" s="43"/>
      <c r="L16" s="44">
        <f t="shared" si="2"/>
        <v>0</v>
      </c>
    </row>
    <row r="17" spans="1:12" x14ac:dyDescent="0.35">
      <c r="A17" s="35" t="s">
        <v>102</v>
      </c>
      <c r="B17" s="3">
        <v>40.799999999999997</v>
      </c>
      <c r="C17" s="3">
        <v>40.4</v>
      </c>
      <c r="D17" s="3">
        <v>4.4000000000000004</v>
      </c>
      <c r="E17" s="3">
        <v>6</v>
      </c>
      <c r="F17" s="3">
        <f t="shared" si="3"/>
        <v>546.4</v>
      </c>
      <c r="G17" s="8" t="str">
        <f t="shared" si="6"/>
        <v>Yes</v>
      </c>
      <c r="H17" s="39">
        <f t="shared" si="4"/>
        <v>0.47663551401869159</v>
      </c>
      <c r="I17" s="39">
        <f t="shared" si="5"/>
        <v>0.4719626168224299</v>
      </c>
      <c r="J17" s="39">
        <f t="shared" si="1"/>
        <v>5.140186915887851E-2</v>
      </c>
      <c r="K17" s="40"/>
      <c r="L17" s="41">
        <f t="shared" si="2"/>
        <v>0</v>
      </c>
    </row>
    <row r="18" spans="1:12" x14ac:dyDescent="0.35">
      <c r="A18" s="35" t="s">
        <v>105</v>
      </c>
      <c r="B18" s="4">
        <v>33.700000000000003</v>
      </c>
      <c r="C18" s="4">
        <v>30.6</v>
      </c>
      <c r="D18" s="4">
        <v>5.4</v>
      </c>
      <c r="E18" s="4">
        <v>6</v>
      </c>
      <c r="F18" s="4">
        <f t="shared" si="3"/>
        <v>447.30000000000007</v>
      </c>
      <c r="G18" s="8" t="str">
        <f t="shared" si="6"/>
        <v>Yes</v>
      </c>
      <c r="H18" s="36">
        <f t="shared" si="4"/>
        <v>0.48350071736011468</v>
      </c>
      <c r="I18" s="36">
        <f t="shared" si="5"/>
        <v>0.43902439024390233</v>
      </c>
      <c r="J18" s="42">
        <f t="shared" si="1"/>
        <v>7.7474892395982764E-2</v>
      </c>
      <c r="K18" s="43"/>
      <c r="L18" s="44">
        <f t="shared" si="2"/>
        <v>0</v>
      </c>
    </row>
    <row r="19" spans="1:12" x14ac:dyDescent="0.35">
      <c r="A19" s="35" t="s">
        <v>106</v>
      </c>
      <c r="B19" s="3">
        <v>30</v>
      </c>
      <c r="C19" s="3">
        <v>24.6</v>
      </c>
      <c r="D19" s="3">
        <v>16.899999999999999</v>
      </c>
      <c r="E19" s="3">
        <v>6</v>
      </c>
      <c r="F19" s="3">
        <f t="shared" si="3"/>
        <v>436</v>
      </c>
      <c r="G19" s="8" t="str">
        <f t="shared" si="6"/>
        <v>Yes</v>
      </c>
      <c r="H19" s="39">
        <f t="shared" si="4"/>
        <v>0.41958041958041958</v>
      </c>
      <c r="I19" s="39">
        <f t="shared" si="5"/>
        <v>0.34405594405594409</v>
      </c>
      <c r="J19" s="39">
        <f t="shared" si="1"/>
        <v>0.23636363636363633</v>
      </c>
      <c r="K19" s="40"/>
      <c r="L19" s="41">
        <f t="shared" si="2"/>
        <v>0</v>
      </c>
    </row>
    <row r="20" spans="1:12" x14ac:dyDescent="0.35">
      <c r="A20" s="35" t="s">
        <v>107</v>
      </c>
      <c r="B20" s="4">
        <v>26.7</v>
      </c>
      <c r="C20" s="4">
        <v>51.8</v>
      </c>
      <c r="D20" s="4">
        <v>1.4</v>
      </c>
      <c r="E20" s="4">
        <v>6</v>
      </c>
      <c r="F20" s="4">
        <f t="shared" si="3"/>
        <v>453.1</v>
      </c>
      <c r="G20" s="8" t="str">
        <f t="shared" si="6"/>
        <v>Yes</v>
      </c>
      <c r="H20" s="36">
        <f t="shared" si="4"/>
        <v>0.33416770963704628</v>
      </c>
      <c r="I20" s="36">
        <f t="shared" si="5"/>
        <v>0.6483103879849812</v>
      </c>
      <c r="J20" s="42">
        <f t="shared" si="1"/>
        <v>1.7521902377972465E-2</v>
      </c>
      <c r="K20" s="43"/>
      <c r="L20" s="44">
        <f t="shared" si="2"/>
        <v>0</v>
      </c>
    </row>
    <row r="21" spans="1:12" x14ac:dyDescent="0.35">
      <c r="A21" s="35" t="s">
        <v>116</v>
      </c>
      <c r="B21" s="3">
        <v>17.8</v>
      </c>
      <c r="C21" s="3">
        <v>33.299999999999997</v>
      </c>
      <c r="D21" s="3">
        <v>0.7</v>
      </c>
      <c r="E21" s="3">
        <v>2</v>
      </c>
      <c r="F21" s="3">
        <f t="shared" si="3"/>
        <v>296.2</v>
      </c>
      <c r="G21" s="8" t="str">
        <f t="shared" si="6"/>
        <v>Yes</v>
      </c>
      <c r="H21" s="36">
        <f t="shared" ref="H21:H35" si="7">B21/(SUM(B21:D21))</f>
        <v>0.34362934362934366</v>
      </c>
      <c r="I21" s="36">
        <f t="shared" ref="I21:I35" si="8">C21/(SUM(B21:D21))</f>
        <v>0.64285714285714279</v>
      </c>
      <c r="J21" s="42">
        <f t="shared" ref="J21:J35" si="9">D21/(SUM(B21:D21))</f>
        <v>1.3513513513513514E-2</v>
      </c>
      <c r="K21" s="40"/>
      <c r="L21" s="41">
        <f t="shared" si="2"/>
        <v>0</v>
      </c>
    </row>
    <row r="22" spans="1:12" x14ac:dyDescent="0.35">
      <c r="A22" s="35" t="s">
        <v>117</v>
      </c>
      <c r="B22" s="4">
        <v>28.7</v>
      </c>
      <c r="C22" s="4">
        <v>35.299999999999997</v>
      </c>
      <c r="D22" s="4">
        <v>23.3</v>
      </c>
      <c r="E22" s="4">
        <v>6</v>
      </c>
      <c r="F22" s="4">
        <f t="shared" si="3"/>
        <v>492.7</v>
      </c>
      <c r="G22" s="8" t="str">
        <f t="shared" si="6"/>
        <v>No</v>
      </c>
      <c r="H22" s="36">
        <f t="shared" si="7"/>
        <v>0.32875143184421535</v>
      </c>
      <c r="I22" s="36">
        <f t="shared" si="8"/>
        <v>0.40435280641466209</v>
      </c>
      <c r="J22" s="42">
        <f t="shared" si="9"/>
        <v>0.26689576174112256</v>
      </c>
      <c r="K22" s="43"/>
      <c r="L22" s="44">
        <f t="shared" si="2"/>
        <v>0</v>
      </c>
    </row>
    <row r="23" spans="1:12" x14ac:dyDescent="0.35">
      <c r="A23" s="35" t="s">
        <v>118</v>
      </c>
      <c r="B23" s="3">
        <v>4.8</v>
      </c>
      <c r="C23" s="3">
        <v>30.8</v>
      </c>
      <c r="D23" s="3">
        <v>3.6</v>
      </c>
      <c r="E23" s="3">
        <v>6</v>
      </c>
      <c r="F23" s="3">
        <f t="shared" si="3"/>
        <v>180.8</v>
      </c>
      <c r="G23" s="8" t="str">
        <f t="shared" si="6"/>
        <v>Yes</v>
      </c>
      <c r="H23" s="36">
        <f t="shared" si="7"/>
        <v>0.12244897959183672</v>
      </c>
      <c r="I23" s="36">
        <f t="shared" si="8"/>
        <v>0.7857142857142857</v>
      </c>
      <c r="J23" s="42">
        <f t="shared" si="9"/>
        <v>9.1836734693877542E-2</v>
      </c>
      <c r="K23" s="40"/>
      <c r="L23" s="41">
        <f t="shared" si="2"/>
        <v>0</v>
      </c>
    </row>
    <row r="24" spans="1:12" x14ac:dyDescent="0.35">
      <c r="A24" s="35" t="s">
        <v>120</v>
      </c>
      <c r="B24" s="4">
        <v>22.6</v>
      </c>
      <c r="C24" s="4">
        <v>22.7</v>
      </c>
      <c r="D24" s="4">
        <v>9.6999999999999993</v>
      </c>
      <c r="E24" s="4">
        <v>4</v>
      </c>
      <c r="F24" s="4">
        <f t="shared" si="3"/>
        <v>333</v>
      </c>
      <c r="G24" s="8" t="str">
        <f t="shared" si="6"/>
        <v>Yes</v>
      </c>
      <c r="H24" s="36">
        <f t="shared" si="7"/>
        <v>0.41090909090909095</v>
      </c>
      <c r="I24" s="36">
        <f t="shared" si="8"/>
        <v>0.41272727272727272</v>
      </c>
      <c r="J24" s="42">
        <f t="shared" si="9"/>
        <v>0.17636363636363636</v>
      </c>
      <c r="K24" s="43"/>
      <c r="L24" s="44">
        <f t="shared" si="2"/>
        <v>0</v>
      </c>
    </row>
    <row r="25" spans="1:12" x14ac:dyDescent="0.35">
      <c r="A25" s="35" t="s">
        <v>121</v>
      </c>
      <c r="B25" s="3">
        <v>27.8</v>
      </c>
      <c r="C25" s="3">
        <v>24.5</v>
      </c>
      <c r="D25" s="3">
        <v>9</v>
      </c>
      <c r="E25" s="3">
        <v>4</v>
      </c>
      <c r="F25" s="3">
        <f t="shared" si="3"/>
        <v>384.20000000000005</v>
      </c>
      <c r="G25" s="8" t="str">
        <f t="shared" si="6"/>
        <v>Yes</v>
      </c>
      <c r="H25" s="36">
        <f t="shared" si="7"/>
        <v>0.4535073409461664</v>
      </c>
      <c r="I25" s="36">
        <f t="shared" si="8"/>
        <v>0.39967373572593801</v>
      </c>
      <c r="J25" s="42">
        <f t="shared" si="9"/>
        <v>0.14681892332789559</v>
      </c>
      <c r="K25" s="40"/>
      <c r="L25" s="41">
        <f t="shared" si="2"/>
        <v>0</v>
      </c>
    </row>
    <row r="26" spans="1:12" x14ac:dyDescent="0.35">
      <c r="A26" s="12"/>
      <c r="B26" s="4"/>
      <c r="C26" s="4"/>
      <c r="D26" s="4"/>
      <c r="E26" s="4"/>
      <c r="F26" s="4"/>
      <c r="G26" s="8"/>
      <c r="H26" s="36" t="e">
        <f t="shared" si="7"/>
        <v>#DIV/0!</v>
      </c>
      <c r="I26" s="36" t="e">
        <f t="shared" si="8"/>
        <v>#DIV/0!</v>
      </c>
      <c r="J26" s="42" t="e">
        <f t="shared" si="9"/>
        <v>#DIV/0!</v>
      </c>
      <c r="K26" s="43"/>
      <c r="L26" s="44" t="e">
        <f t="shared" si="2"/>
        <v>#DIV/0!</v>
      </c>
    </row>
    <row r="27" spans="1:12" x14ac:dyDescent="0.35">
      <c r="A27" s="12"/>
      <c r="B27" s="3"/>
      <c r="C27" s="3"/>
      <c r="D27" s="3"/>
      <c r="E27" s="3"/>
      <c r="F27" s="3"/>
      <c r="G27" s="8"/>
      <c r="H27" s="36" t="e">
        <f t="shared" si="7"/>
        <v>#DIV/0!</v>
      </c>
      <c r="I27" s="36" t="e">
        <f t="shared" si="8"/>
        <v>#DIV/0!</v>
      </c>
      <c r="J27" s="42" t="e">
        <f t="shared" si="9"/>
        <v>#DIV/0!</v>
      </c>
      <c r="K27" s="40"/>
      <c r="L27" s="41" t="e">
        <f t="shared" si="2"/>
        <v>#DIV/0!</v>
      </c>
    </row>
    <row r="28" spans="1:12" x14ac:dyDescent="0.35">
      <c r="A28" s="12"/>
      <c r="B28" s="4"/>
      <c r="C28" s="4"/>
      <c r="D28" s="4"/>
      <c r="E28" s="4"/>
      <c r="F28" s="4"/>
      <c r="G28" s="8"/>
      <c r="H28" s="36" t="e">
        <f t="shared" si="7"/>
        <v>#DIV/0!</v>
      </c>
      <c r="I28" s="36" t="e">
        <f t="shared" si="8"/>
        <v>#DIV/0!</v>
      </c>
      <c r="J28" s="42" t="e">
        <f t="shared" si="9"/>
        <v>#DIV/0!</v>
      </c>
      <c r="K28" s="43"/>
      <c r="L28" s="44" t="e">
        <f t="shared" si="2"/>
        <v>#DIV/0!</v>
      </c>
    </row>
    <row r="29" spans="1:12" x14ac:dyDescent="0.35">
      <c r="A29" s="12"/>
      <c r="B29" s="3"/>
      <c r="C29" s="3"/>
      <c r="D29" s="3"/>
      <c r="E29" s="3"/>
      <c r="F29" s="3"/>
      <c r="G29" s="8"/>
      <c r="H29" s="36" t="e">
        <f t="shared" si="7"/>
        <v>#DIV/0!</v>
      </c>
      <c r="I29" s="36" t="e">
        <f t="shared" si="8"/>
        <v>#DIV/0!</v>
      </c>
      <c r="J29" s="42" t="e">
        <f t="shared" si="9"/>
        <v>#DIV/0!</v>
      </c>
      <c r="K29" s="40"/>
      <c r="L29" s="41" t="e">
        <f t="shared" si="2"/>
        <v>#DIV/0!</v>
      </c>
    </row>
    <row r="30" spans="1:12" x14ac:dyDescent="0.35">
      <c r="A30" s="12"/>
      <c r="B30" s="4"/>
      <c r="C30" s="4"/>
      <c r="D30" s="4"/>
      <c r="E30" s="4"/>
      <c r="F30" s="4"/>
      <c r="G30" s="8"/>
      <c r="H30" s="36" t="e">
        <f t="shared" si="7"/>
        <v>#DIV/0!</v>
      </c>
      <c r="I30" s="36" t="e">
        <f t="shared" si="8"/>
        <v>#DIV/0!</v>
      </c>
      <c r="J30" s="42" t="e">
        <f t="shared" si="9"/>
        <v>#DIV/0!</v>
      </c>
      <c r="K30" s="43"/>
      <c r="L30" s="44" t="e">
        <f t="shared" si="2"/>
        <v>#DIV/0!</v>
      </c>
    </row>
    <row r="31" spans="1:12" x14ac:dyDescent="0.35">
      <c r="A31" s="12"/>
      <c r="B31" s="3"/>
      <c r="C31" s="3"/>
      <c r="D31" s="3"/>
      <c r="E31" s="3"/>
      <c r="F31" s="3"/>
      <c r="G31" s="8"/>
      <c r="H31" s="36" t="e">
        <f t="shared" si="7"/>
        <v>#DIV/0!</v>
      </c>
      <c r="I31" s="36" t="e">
        <f t="shared" si="8"/>
        <v>#DIV/0!</v>
      </c>
      <c r="J31" s="42" t="e">
        <f t="shared" si="9"/>
        <v>#DIV/0!</v>
      </c>
      <c r="K31" s="40"/>
      <c r="L31" s="41" t="e">
        <f t="shared" si="2"/>
        <v>#DIV/0!</v>
      </c>
    </row>
    <row r="32" spans="1:12" x14ac:dyDescent="0.35">
      <c r="A32" s="12"/>
      <c r="B32" s="4"/>
      <c r="C32" s="4"/>
      <c r="D32" s="4"/>
      <c r="E32" s="4"/>
      <c r="F32" s="4"/>
      <c r="G32" s="8"/>
      <c r="H32" s="36" t="e">
        <f t="shared" si="7"/>
        <v>#DIV/0!</v>
      </c>
      <c r="I32" s="36" t="e">
        <f t="shared" si="8"/>
        <v>#DIV/0!</v>
      </c>
      <c r="J32" s="42" t="e">
        <f t="shared" si="9"/>
        <v>#DIV/0!</v>
      </c>
      <c r="K32" s="43"/>
      <c r="L32" s="44" t="e">
        <f t="shared" si="2"/>
        <v>#DIV/0!</v>
      </c>
    </row>
    <row r="33" spans="1:12" x14ac:dyDescent="0.35">
      <c r="A33" s="12"/>
      <c r="B33" s="3"/>
      <c r="C33" s="3"/>
      <c r="D33" s="3"/>
      <c r="E33" s="3"/>
      <c r="F33" s="3"/>
      <c r="G33" s="8"/>
      <c r="H33" s="36" t="e">
        <f t="shared" si="7"/>
        <v>#DIV/0!</v>
      </c>
      <c r="I33" s="36" t="e">
        <f t="shared" si="8"/>
        <v>#DIV/0!</v>
      </c>
      <c r="J33" s="42" t="e">
        <f t="shared" si="9"/>
        <v>#DIV/0!</v>
      </c>
      <c r="K33" s="40"/>
      <c r="L33" s="41" t="e">
        <f t="shared" si="2"/>
        <v>#DIV/0!</v>
      </c>
    </row>
    <row r="34" spans="1:12" x14ac:dyDescent="0.35">
      <c r="A34" s="12"/>
      <c r="B34" s="4"/>
      <c r="C34" s="4"/>
      <c r="D34" s="4"/>
      <c r="E34" s="4"/>
      <c r="F34" s="4"/>
      <c r="G34" s="8"/>
      <c r="H34" s="36" t="e">
        <f t="shared" si="7"/>
        <v>#DIV/0!</v>
      </c>
      <c r="I34" s="36" t="e">
        <f t="shared" si="8"/>
        <v>#DIV/0!</v>
      </c>
      <c r="J34" s="42" t="e">
        <f t="shared" si="9"/>
        <v>#DIV/0!</v>
      </c>
      <c r="K34" s="43"/>
      <c r="L34" s="44" t="e">
        <f t="shared" si="2"/>
        <v>#DIV/0!</v>
      </c>
    </row>
    <row r="35" spans="1:12" ht="15" thickBot="1" x14ac:dyDescent="0.4">
      <c r="A35" s="15"/>
      <c r="B35" s="24"/>
      <c r="C35" s="24"/>
      <c r="D35" s="24"/>
      <c r="E35" s="24"/>
      <c r="F35" s="24"/>
      <c r="G35" s="45"/>
      <c r="H35" s="46" t="e">
        <f t="shared" si="7"/>
        <v>#DIV/0!</v>
      </c>
      <c r="I35" s="46" t="e">
        <f t="shared" si="8"/>
        <v>#DIV/0!</v>
      </c>
      <c r="J35" s="47" t="e">
        <f t="shared" si="9"/>
        <v>#DIV/0!</v>
      </c>
      <c r="K35" s="48"/>
      <c r="L35" s="49" t="e">
        <f t="shared" si="2"/>
        <v>#DIV/0!</v>
      </c>
    </row>
  </sheetData>
  <conditionalFormatting sqref="G2:G35">
    <cfRule type="containsText" dxfId="3" priority="3" operator="containsText" text="No">
      <formula>NOT(ISERROR(SEARCH("No",G2)))</formula>
    </cfRule>
    <cfRule type="containsText" dxfId="2" priority="4" operator="containsText" text="Yes">
      <formula>NOT(ISERROR(SEARCH("Yes",G2)))</formula>
    </cfRule>
  </conditionalFormatting>
  <conditionalFormatting sqref="H2:I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" r:id="rId1" xr:uid="{64AF89F1-54F2-4AA7-8893-FC8D8AEDCB2E}"/>
    <hyperlink ref="A3" r:id="rId2" xr:uid="{4567D717-6726-46F4-A831-345A8CAB83D5}"/>
    <hyperlink ref="A4" r:id="rId3" xr:uid="{91D888A9-F52F-477D-9B0C-F243E7421C15}"/>
    <hyperlink ref="A5" r:id="rId4" xr:uid="{925D7614-3B5A-4256-83E6-2DF8759F3554}"/>
    <hyperlink ref="A6" r:id="rId5" xr:uid="{967E5054-0C21-49F9-AFF7-3291220133D6}"/>
    <hyperlink ref="A7" r:id="rId6" xr:uid="{EDAABA60-E973-404A-A60A-5FACA6FB905D}"/>
    <hyperlink ref="A8" r:id="rId7" xr:uid="{765DF0D1-3020-4321-B3EF-7583507C08AF}"/>
    <hyperlink ref="A9" r:id="rId8" xr:uid="{4D1CA845-EDEF-40F4-98A2-9F000DEE27C2}"/>
    <hyperlink ref="A10" r:id="rId9" xr:uid="{17A8ED24-6AD1-4D50-887E-C29D9BAC10F1}"/>
    <hyperlink ref="A11" r:id="rId10" xr:uid="{2DCEE015-82F0-48A5-9B7F-939D6BD80E91}"/>
    <hyperlink ref="A12" r:id="rId11" display="Egg Salad" xr:uid="{58A4BF30-0C0E-4670-9606-5E17DAE1E680}"/>
    <hyperlink ref="A13" r:id="rId12" xr:uid="{7E91D3B6-ED8A-4C6B-BB5E-17CE15A02D04}"/>
    <hyperlink ref="A14" r:id="rId13" xr:uid="{AEBE49BB-37BB-40AD-BD06-19E337EA99A6}"/>
    <hyperlink ref="A15" r:id="rId14" xr:uid="{45704B02-CBA0-4EB3-B031-E1EA8A11A85A}"/>
    <hyperlink ref="A16" r:id="rId15" xr:uid="{A0CC32B1-21A2-44B4-9904-B149A351DA97}"/>
    <hyperlink ref="A17" r:id="rId16" xr:uid="{348C1DD5-8A38-4D72-9556-75A1F245B020}"/>
    <hyperlink ref="A18" r:id="rId17" xr:uid="{A872BB31-A206-4D20-B1F9-D49AF98883AB}"/>
    <hyperlink ref="A19" r:id="rId18" xr:uid="{5B773F16-8EAB-4D4E-8C48-61F43537C071}"/>
    <hyperlink ref="A20" r:id="rId19" xr:uid="{E2C5C7E8-CF11-4281-B2A5-554A21539A50}"/>
    <hyperlink ref="A21" r:id="rId20" xr:uid="{8ABEB396-889A-41E1-8A5D-CFE3F9A9AB11}"/>
    <hyperlink ref="A22" r:id="rId21" xr:uid="{77E027F4-C6A8-444E-8F02-6B981A393853}"/>
    <hyperlink ref="A23" r:id="rId22" xr:uid="{546F07D3-951C-4673-8D19-219F5A45D107}"/>
    <hyperlink ref="A24" r:id="rId23" xr:uid="{59C26EB4-40E1-434A-9C03-E8BC17834A48}"/>
    <hyperlink ref="A25" r:id="rId24" xr:uid="{EAF64520-B9C2-4C33-B809-D92079B7C9A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B5D6-CCAA-4575-82A0-C9FF104EBE28}">
  <dimension ref="A1:Q35"/>
  <sheetViews>
    <sheetView topLeftCell="A7" zoomScale="90" zoomScaleNormal="90" workbookViewId="0">
      <selection activeCell="O17" sqref="O17"/>
    </sheetView>
  </sheetViews>
  <sheetFormatPr defaultRowHeight="14.5" x14ac:dyDescent="0.35"/>
  <cols>
    <col min="1" max="1" width="28.08984375" bestFit="1" customWidth="1"/>
    <col min="2" max="2" width="6" bestFit="1" customWidth="1"/>
    <col min="3" max="3" width="9.453125" bestFit="1" customWidth="1"/>
    <col min="4" max="4" width="8.1796875" bestFit="1" customWidth="1"/>
    <col min="5" max="5" width="10.90625" bestFit="1" customWidth="1"/>
    <col min="6" max="6" width="10.7265625" bestFit="1" customWidth="1"/>
    <col min="7" max="7" width="6.36328125" customWidth="1"/>
    <col min="8" max="8" width="5.26953125" bestFit="1" customWidth="1"/>
    <col min="10" max="10" width="7.453125" bestFit="1" customWidth="1"/>
    <col min="11" max="11" width="7.81640625" customWidth="1"/>
    <col min="12" max="12" width="11.54296875" bestFit="1" customWidth="1"/>
    <col min="15" max="15" width="10.7265625" bestFit="1" customWidth="1"/>
  </cols>
  <sheetData>
    <row r="1" spans="1:17" x14ac:dyDescent="0.35">
      <c r="A1" s="16" t="s">
        <v>141</v>
      </c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87</v>
      </c>
      <c r="G1" s="10" t="s">
        <v>85</v>
      </c>
      <c r="H1" s="10" t="s">
        <v>108</v>
      </c>
      <c r="I1" s="10" t="s">
        <v>109</v>
      </c>
      <c r="J1" s="10" t="s">
        <v>89</v>
      </c>
      <c r="K1" s="10" t="s">
        <v>90</v>
      </c>
      <c r="L1" s="11" t="s">
        <v>91</v>
      </c>
      <c r="O1" s="16" t="s">
        <v>12</v>
      </c>
      <c r="P1" s="23">
        <v>9</v>
      </c>
      <c r="Q1" s="21" t="s">
        <v>9</v>
      </c>
    </row>
    <row r="2" spans="1:17" x14ac:dyDescent="0.35">
      <c r="A2" s="35" t="s">
        <v>142</v>
      </c>
      <c r="B2" s="4">
        <v>8.1999999999999993</v>
      </c>
      <c r="C2" s="4">
        <v>4.7</v>
      </c>
      <c r="D2" s="4">
        <v>8.6</v>
      </c>
      <c r="E2" s="4">
        <v>6</v>
      </c>
      <c r="F2" s="4">
        <f>(B2*P$1)+(C2*P$2)+(D2*P$3)</f>
        <v>127</v>
      </c>
      <c r="G2" s="30" t="str">
        <f t="shared" ref="G2:G6" si="0">IF((D2/SUM(B2:D2))&lt;0.25, "Yes", "No")</f>
        <v>No</v>
      </c>
      <c r="H2" s="36">
        <f>B2/(SUM(B2:D2))</f>
        <v>0.38139534883720927</v>
      </c>
      <c r="I2" s="36">
        <f>C2/(SUM(B2:D2))</f>
        <v>0.21860465116279071</v>
      </c>
      <c r="J2" s="36">
        <f t="shared" ref="J2:J20" si="1">D2/(SUM(B2:D2))</f>
        <v>0.39999999999999997</v>
      </c>
      <c r="K2" s="37" t="s">
        <v>72</v>
      </c>
      <c r="L2" s="38" t="e">
        <f t="shared" ref="L2:L35" si="2">K2/E2</f>
        <v>#VALUE!</v>
      </c>
      <c r="O2" s="12" t="s">
        <v>11</v>
      </c>
      <c r="P2" s="3">
        <v>4</v>
      </c>
      <c r="Q2" s="14" t="s">
        <v>9</v>
      </c>
    </row>
    <row r="3" spans="1:17" x14ac:dyDescent="0.35">
      <c r="A3" s="35" t="s">
        <v>143</v>
      </c>
      <c r="B3" s="3">
        <v>34.1</v>
      </c>
      <c r="C3" s="3">
        <v>11.3</v>
      </c>
      <c r="D3" s="3">
        <v>9.4</v>
      </c>
      <c r="E3" s="3">
        <v>8</v>
      </c>
      <c r="F3" s="3">
        <f t="shared" ref="F3:F35" si="3">(B3*P$1)+(C3*P$2)+(D3*P$3)</f>
        <v>389.70000000000005</v>
      </c>
      <c r="G3" s="30" t="str">
        <f t="shared" si="0"/>
        <v>Yes</v>
      </c>
      <c r="H3" s="39">
        <f t="shared" ref="H3:H35" si="4">B3/(SUM(B3:D3))</f>
        <v>0.62226277372262773</v>
      </c>
      <c r="I3" s="39">
        <f t="shared" ref="I3:I35" si="5">C3/(SUM(B3:D3))</f>
        <v>0.20620437956204379</v>
      </c>
      <c r="J3" s="39">
        <f t="shared" si="1"/>
        <v>0.17153284671532845</v>
      </c>
      <c r="K3" s="40" t="s">
        <v>72</v>
      </c>
      <c r="L3" s="41" t="e">
        <f t="shared" si="2"/>
        <v>#VALUE!</v>
      </c>
      <c r="O3" s="12" t="s">
        <v>10</v>
      </c>
      <c r="P3" s="8">
        <v>4</v>
      </c>
      <c r="Q3" s="13" t="s">
        <v>9</v>
      </c>
    </row>
    <row r="4" spans="1:17" ht="15" thickBot="1" x14ac:dyDescent="0.4">
      <c r="A4" s="35" t="s">
        <v>144</v>
      </c>
      <c r="B4" s="4">
        <v>17.5</v>
      </c>
      <c r="C4" s="4">
        <v>7.79</v>
      </c>
      <c r="D4" s="4">
        <v>4.13</v>
      </c>
      <c r="E4" s="4">
        <v>5</v>
      </c>
      <c r="F4" s="4">
        <f t="shared" si="3"/>
        <v>205.18</v>
      </c>
      <c r="G4" s="30" t="str">
        <f t="shared" si="0"/>
        <v>Yes</v>
      </c>
      <c r="H4" s="36">
        <f t="shared" si="4"/>
        <v>0.59483344663494231</v>
      </c>
      <c r="I4" s="36">
        <f t="shared" si="5"/>
        <v>0.26478585995921144</v>
      </c>
      <c r="J4" s="36">
        <f t="shared" si="1"/>
        <v>0.14038069340584636</v>
      </c>
      <c r="K4" s="37" t="s">
        <v>72</v>
      </c>
      <c r="L4" s="38" t="e">
        <f t="shared" si="2"/>
        <v>#VALUE!</v>
      </c>
      <c r="O4" s="15" t="s">
        <v>13</v>
      </c>
      <c r="P4" s="24">
        <v>7</v>
      </c>
      <c r="Q4" s="25" t="s">
        <v>9</v>
      </c>
    </row>
    <row r="5" spans="1:17" x14ac:dyDescent="0.35">
      <c r="A5" s="35" t="s">
        <v>145</v>
      </c>
      <c r="B5" s="3">
        <v>5.4</v>
      </c>
      <c r="C5" s="3">
        <v>6.2</v>
      </c>
      <c r="D5" s="3">
        <v>7</v>
      </c>
      <c r="E5" s="3">
        <v>6</v>
      </c>
      <c r="F5" s="3">
        <f t="shared" si="3"/>
        <v>101.4</v>
      </c>
      <c r="G5" s="30" t="str">
        <f t="shared" si="0"/>
        <v>No</v>
      </c>
      <c r="H5" s="39">
        <f t="shared" si="4"/>
        <v>0.29032258064516131</v>
      </c>
      <c r="I5" s="39">
        <f t="shared" si="5"/>
        <v>0.33333333333333331</v>
      </c>
      <c r="J5" s="39">
        <f t="shared" si="1"/>
        <v>0.37634408602150538</v>
      </c>
      <c r="K5" s="40" t="s">
        <v>72</v>
      </c>
      <c r="L5" s="41" t="e">
        <f t="shared" si="2"/>
        <v>#VALUE!</v>
      </c>
    </row>
    <row r="6" spans="1:17" x14ac:dyDescent="0.35">
      <c r="A6" s="35" t="s">
        <v>146</v>
      </c>
      <c r="B6" s="4">
        <v>5.5</v>
      </c>
      <c r="C6" s="4">
        <v>4.3</v>
      </c>
      <c r="D6" s="4">
        <v>7.4</v>
      </c>
      <c r="E6" s="4">
        <v>6</v>
      </c>
      <c r="F6" s="4">
        <f t="shared" si="3"/>
        <v>96.300000000000011</v>
      </c>
      <c r="G6" s="30" t="str">
        <f t="shared" si="0"/>
        <v>No</v>
      </c>
      <c r="H6" s="36">
        <f t="shared" si="4"/>
        <v>0.31976744186046507</v>
      </c>
      <c r="I6" s="36">
        <f t="shared" si="5"/>
        <v>0.24999999999999994</v>
      </c>
      <c r="J6" s="36">
        <f t="shared" si="1"/>
        <v>0.43023255813953482</v>
      </c>
      <c r="K6" s="37" t="s">
        <v>72</v>
      </c>
      <c r="L6" s="38" t="e">
        <f t="shared" si="2"/>
        <v>#VALUE!</v>
      </c>
    </row>
    <row r="7" spans="1:17" x14ac:dyDescent="0.35">
      <c r="A7" s="35" t="s">
        <v>147</v>
      </c>
      <c r="B7" s="3">
        <v>17.2</v>
      </c>
      <c r="C7" s="3">
        <v>4.5</v>
      </c>
      <c r="D7" s="3">
        <v>5.6</v>
      </c>
      <c r="E7" s="3">
        <v>4</v>
      </c>
      <c r="F7" s="3">
        <f t="shared" si="3"/>
        <v>195.2</v>
      </c>
      <c r="G7" s="8" t="str">
        <f t="shared" ref="G7:G35" si="6">IF((D7/SUM(B7:D7))&lt;0.25, "Yes", "No")</f>
        <v>Yes</v>
      </c>
      <c r="H7" s="39">
        <f t="shared" si="4"/>
        <v>0.63003663003663013</v>
      </c>
      <c r="I7" s="39">
        <f t="shared" si="5"/>
        <v>0.16483516483516486</v>
      </c>
      <c r="J7" s="39">
        <f t="shared" si="1"/>
        <v>0.20512820512820515</v>
      </c>
      <c r="K7" s="40" t="s">
        <v>72</v>
      </c>
      <c r="L7" s="41" t="e">
        <f t="shared" si="2"/>
        <v>#VALUE!</v>
      </c>
    </row>
    <row r="8" spans="1:17" x14ac:dyDescent="0.35">
      <c r="A8" s="35" t="s">
        <v>148</v>
      </c>
      <c r="B8" s="4">
        <v>16</v>
      </c>
      <c r="C8" s="4">
        <v>4.4000000000000004</v>
      </c>
      <c r="D8" s="4">
        <v>10.199999999999999</v>
      </c>
      <c r="E8" s="4">
        <v>8</v>
      </c>
      <c r="F8" s="4">
        <f t="shared" si="3"/>
        <v>202.39999999999998</v>
      </c>
      <c r="G8" s="8" t="str">
        <f t="shared" si="6"/>
        <v>No</v>
      </c>
      <c r="H8" s="36">
        <f t="shared" si="4"/>
        <v>0.52287581699346408</v>
      </c>
      <c r="I8" s="36">
        <f t="shared" si="5"/>
        <v>0.14379084967320263</v>
      </c>
      <c r="J8" s="42">
        <f t="shared" si="1"/>
        <v>0.33333333333333331</v>
      </c>
      <c r="K8" s="43" t="s">
        <v>72</v>
      </c>
      <c r="L8" s="44" t="e">
        <f t="shared" si="2"/>
        <v>#VALUE!</v>
      </c>
    </row>
    <row r="9" spans="1:17" x14ac:dyDescent="0.35">
      <c r="A9" s="35" t="s">
        <v>149</v>
      </c>
      <c r="B9" s="3">
        <v>5.2</v>
      </c>
      <c r="C9" s="3">
        <v>9</v>
      </c>
      <c r="D9" s="3">
        <v>5.3</v>
      </c>
      <c r="E9" s="3">
        <v>12</v>
      </c>
      <c r="F9" s="3">
        <f t="shared" si="3"/>
        <v>104.00000000000001</v>
      </c>
      <c r="G9" s="8" t="str">
        <f t="shared" si="6"/>
        <v>No</v>
      </c>
      <c r="H9" s="39">
        <f t="shared" si="4"/>
        <v>0.26666666666666666</v>
      </c>
      <c r="I9" s="39">
        <f t="shared" si="5"/>
        <v>0.46153846153846156</v>
      </c>
      <c r="J9" s="39">
        <f t="shared" si="1"/>
        <v>0.27179487179487177</v>
      </c>
      <c r="K9" s="40" t="s">
        <v>72</v>
      </c>
      <c r="L9" s="41" t="e">
        <f t="shared" si="2"/>
        <v>#VALUE!</v>
      </c>
    </row>
    <row r="10" spans="1:17" x14ac:dyDescent="0.35">
      <c r="A10" s="35"/>
      <c r="B10" s="4"/>
      <c r="C10" s="4"/>
      <c r="D10" s="4"/>
      <c r="E10" s="4"/>
      <c r="F10" s="4">
        <f t="shared" si="3"/>
        <v>0</v>
      </c>
      <c r="G10" s="8" t="e">
        <f t="shared" si="6"/>
        <v>#DIV/0!</v>
      </c>
      <c r="H10" s="36" t="e">
        <f t="shared" si="4"/>
        <v>#DIV/0!</v>
      </c>
      <c r="I10" s="36" t="e">
        <f t="shared" si="5"/>
        <v>#DIV/0!</v>
      </c>
      <c r="J10" s="42" t="e">
        <f t="shared" si="1"/>
        <v>#DIV/0!</v>
      </c>
      <c r="K10" s="43" t="s">
        <v>72</v>
      </c>
      <c r="L10" s="44" t="e">
        <f t="shared" si="2"/>
        <v>#VALUE!</v>
      </c>
    </row>
    <row r="11" spans="1:17" x14ac:dyDescent="0.35">
      <c r="A11" s="35"/>
      <c r="B11" s="3"/>
      <c r="C11" s="3"/>
      <c r="D11" s="3"/>
      <c r="E11" s="3"/>
      <c r="F11" s="3">
        <f t="shared" si="3"/>
        <v>0</v>
      </c>
      <c r="G11" s="8" t="e">
        <f t="shared" si="6"/>
        <v>#DIV/0!</v>
      </c>
      <c r="H11" s="39" t="e">
        <f t="shared" si="4"/>
        <v>#DIV/0!</v>
      </c>
      <c r="I11" s="39" t="e">
        <f t="shared" si="5"/>
        <v>#DIV/0!</v>
      </c>
      <c r="J11" s="39" t="e">
        <f t="shared" si="1"/>
        <v>#DIV/0!</v>
      </c>
      <c r="K11" s="40" t="s">
        <v>72</v>
      </c>
      <c r="L11" s="41" t="e">
        <f t="shared" si="2"/>
        <v>#VALUE!</v>
      </c>
    </row>
    <row r="12" spans="1:17" x14ac:dyDescent="0.35">
      <c r="A12" s="35"/>
      <c r="B12" s="4"/>
      <c r="C12" s="4"/>
      <c r="D12" s="4"/>
      <c r="E12" s="4"/>
      <c r="F12" s="4">
        <f t="shared" si="3"/>
        <v>0</v>
      </c>
      <c r="G12" s="8" t="e">
        <f t="shared" si="6"/>
        <v>#DIV/0!</v>
      </c>
      <c r="H12" s="36" t="e">
        <f t="shared" si="4"/>
        <v>#DIV/0!</v>
      </c>
      <c r="I12" s="36" t="e">
        <f t="shared" si="5"/>
        <v>#DIV/0!</v>
      </c>
      <c r="J12" s="42" t="e">
        <f t="shared" si="1"/>
        <v>#DIV/0!</v>
      </c>
      <c r="K12" s="43" t="s">
        <v>72</v>
      </c>
      <c r="L12" s="44" t="e">
        <f t="shared" si="2"/>
        <v>#VALUE!</v>
      </c>
    </row>
    <row r="13" spans="1:17" x14ac:dyDescent="0.35">
      <c r="A13" s="35"/>
      <c r="B13" s="3"/>
      <c r="C13" s="3"/>
      <c r="D13" s="3"/>
      <c r="E13" s="3"/>
      <c r="F13" s="3">
        <f t="shared" si="3"/>
        <v>0</v>
      </c>
      <c r="G13" s="8" t="e">
        <f t="shared" si="6"/>
        <v>#DIV/0!</v>
      </c>
      <c r="H13" s="39" t="e">
        <f t="shared" si="4"/>
        <v>#DIV/0!</v>
      </c>
      <c r="I13" s="39" t="e">
        <f t="shared" si="5"/>
        <v>#DIV/0!</v>
      </c>
      <c r="J13" s="39" t="e">
        <f t="shared" si="1"/>
        <v>#DIV/0!</v>
      </c>
      <c r="K13" s="40" t="s">
        <v>72</v>
      </c>
      <c r="L13" s="41" t="e">
        <f t="shared" si="2"/>
        <v>#VALUE!</v>
      </c>
    </row>
    <row r="14" spans="1:17" x14ac:dyDescent="0.35">
      <c r="A14" s="35"/>
      <c r="B14" s="4"/>
      <c r="C14" s="4"/>
      <c r="D14" s="4"/>
      <c r="E14" s="4"/>
      <c r="F14" s="4">
        <f t="shared" si="3"/>
        <v>0</v>
      </c>
      <c r="G14" s="8" t="e">
        <f t="shared" si="6"/>
        <v>#DIV/0!</v>
      </c>
      <c r="H14" s="36" t="e">
        <f t="shared" si="4"/>
        <v>#DIV/0!</v>
      </c>
      <c r="I14" s="36" t="e">
        <f t="shared" si="5"/>
        <v>#DIV/0!</v>
      </c>
      <c r="J14" s="42" t="e">
        <f t="shared" si="1"/>
        <v>#DIV/0!</v>
      </c>
      <c r="K14" s="43" t="s">
        <v>72</v>
      </c>
      <c r="L14" s="44" t="e">
        <f t="shared" si="2"/>
        <v>#VALUE!</v>
      </c>
    </row>
    <row r="15" spans="1:17" x14ac:dyDescent="0.35">
      <c r="A15" s="35"/>
      <c r="B15" s="3"/>
      <c r="C15" s="3"/>
      <c r="D15" s="3"/>
      <c r="E15" s="3"/>
      <c r="F15" s="3">
        <f t="shared" si="3"/>
        <v>0</v>
      </c>
      <c r="G15" s="8" t="e">
        <f t="shared" si="6"/>
        <v>#DIV/0!</v>
      </c>
      <c r="H15" s="39" t="e">
        <f t="shared" si="4"/>
        <v>#DIV/0!</v>
      </c>
      <c r="I15" s="39" t="e">
        <f t="shared" si="5"/>
        <v>#DIV/0!</v>
      </c>
      <c r="J15" s="39" t="e">
        <f t="shared" si="1"/>
        <v>#DIV/0!</v>
      </c>
      <c r="K15" s="40" t="s">
        <v>72</v>
      </c>
      <c r="L15" s="41" t="e">
        <f t="shared" si="2"/>
        <v>#VALUE!</v>
      </c>
    </row>
    <row r="16" spans="1:17" x14ac:dyDescent="0.35">
      <c r="A16" s="35"/>
      <c r="B16" s="4"/>
      <c r="C16" s="4"/>
      <c r="D16" s="4"/>
      <c r="E16" s="4"/>
      <c r="F16" s="4">
        <f t="shared" si="3"/>
        <v>0</v>
      </c>
      <c r="G16" s="8" t="e">
        <f t="shared" si="6"/>
        <v>#DIV/0!</v>
      </c>
      <c r="H16" s="36" t="e">
        <f t="shared" si="4"/>
        <v>#DIV/0!</v>
      </c>
      <c r="I16" s="36" t="e">
        <f t="shared" si="5"/>
        <v>#DIV/0!</v>
      </c>
      <c r="J16" s="42" t="e">
        <f t="shared" si="1"/>
        <v>#DIV/0!</v>
      </c>
      <c r="K16" s="43" t="s">
        <v>72</v>
      </c>
      <c r="L16" s="44" t="e">
        <f t="shared" si="2"/>
        <v>#VALUE!</v>
      </c>
    </row>
    <row r="17" spans="1:12" x14ac:dyDescent="0.35">
      <c r="A17" s="35"/>
      <c r="B17" s="3"/>
      <c r="C17" s="3"/>
      <c r="D17" s="3"/>
      <c r="E17" s="3"/>
      <c r="F17" s="3">
        <f t="shared" si="3"/>
        <v>0</v>
      </c>
      <c r="G17" s="8" t="e">
        <f t="shared" si="6"/>
        <v>#DIV/0!</v>
      </c>
      <c r="H17" s="39" t="e">
        <f t="shared" si="4"/>
        <v>#DIV/0!</v>
      </c>
      <c r="I17" s="39" t="e">
        <f t="shared" si="5"/>
        <v>#DIV/0!</v>
      </c>
      <c r="J17" s="39" t="e">
        <f t="shared" si="1"/>
        <v>#DIV/0!</v>
      </c>
      <c r="K17" s="40" t="s">
        <v>72</v>
      </c>
      <c r="L17" s="41" t="e">
        <f t="shared" si="2"/>
        <v>#VALUE!</v>
      </c>
    </row>
    <row r="18" spans="1:12" ht="15" thickBot="1" x14ac:dyDescent="0.4">
      <c r="A18" s="35"/>
      <c r="B18" s="4"/>
      <c r="C18" s="4"/>
      <c r="D18" s="4"/>
      <c r="E18" s="4"/>
      <c r="F18" s="4">
        <f t="shared" si="3"/>
        <v>0</v>
      </c>
      <c r="G18" s="8" t="e">
        <f t="shared" si="6"/>
        <v>#DIV/0!</v>
      </c>
      <c r="H18" s="36" t="e">
        <f t="shared" si="4"/>
        <v>#DIV/0!</v>
      </c>
      <c r="I18" s="36" t="e">
        <f t="shared" si="5"/>
        <v>#DIV/0!</v>
      </c>
      <c r="J18" s="42" t="e">
        <f t="shared" si="1"/>
        <v>#DIV/0!</v>
      </c>
      <c r="K18" s="43" t="s">
        <v>72</v>
      </c>
      <c r="L18" s="44" t="e">
        <f t="shared" si="2"/>
        <v>#VALUE!</v>
      </c>
    </row>
    <row r="19" spans="1:12" x14ac:dyDescent="0.35">
      <c r="A19" s="16" t="s">
        <v>157</v>
      </c>
      <c r="B19" s="10" t="s">
        <v>79</v>
      </c>
      <c r="C19" s="10" t="s">
        <v>80</v>
      </c>
      <c r="D19" s="10" t="s">
        <v>81</v>
      </c>
      <c r="E19" s="10" t="s">
        <v>82</v>
      </c>
      <c r="F19" s="10" t="s">
        <v>87</v>
      </c>
      <c r="G19" s="10" t="s">
        <v>85</v>
      </c>
      <c r="H19" s="10" t="s">
        <v>108</v>
      </c>
      <c r="I19" s="10" t="s">
        <v>109</v>
      </c>
      <c r="J19" s="10" t="s">
        <v>89</v>
      </c>
      <c r="K19" s="10" t="s">
        <v>90</v>
      </c>
      <c r="L19" s="11" t="s">
        <v>91</v>
      </c>
    </row>
    <row r="20" spans="1:12" x14ac:dyDescent="0.35">
      <c r="A20" s="35" t="s">
        <v>156</v>
      </c>
      <c r="B20" s="4">
        <v>34.9</v>
      </c>
      <c r="C20" s="4">
        <v>6.5</v>
      </c>
      <c r="D20" s="4">
        <v>5.3</v>
      </c>
      <c r="E20" s="4">
        <v>10</v>
      </c>
      <c r="F20" s="4">
        <f t="shared" si="3"/>
        <v>361.29999999999995</v>
      </c>
      <c r="G20" s="8" t="str">
        <f t="shared" si="6"/>
        <v>Yes</v>
      </c>
      <c r="H20" s="36">
        <f t="shared" si="4"/>
        <v>0.74732334047109217</v>
      </c>
      <c r="I20" s="36">
        <f t="shared" si="5"/>
        <v>0.13918629550321202</v>
      </c>
      <c r="J20" s="42">
        <f t="shared" si="1"/>
        <v>0.11349036402569594</v>
      </c>
      <c r="K20" s="43" t="s">
        <v>72</v>
      </c>
      <c r="L20" s="44" t="e">
        <f t="shared" si="2"/>
        <v>#VALUE!</v>
      </c>
    </row>
    <row r="21" spans="1:12" x14ac:dyDescent="0.35">
      <c r="A21" s="35" t="s">
        <v>155</v>
      </c>
      <c r="B21" s="3">
        <v>9.1</v>
      </c>
      <c r="C21" s="3">
        <v>4.5</v>
      </c>
      <c r="D21" s="3">
        <v>12.3</v>
      </c>
      <c r="E21" s="3">
        <v>10</v>
      </c>
      <c r="F21" s="3">
        <f t="shared" si="3"/>
        <v>149.1</v>
      </c>
      <c r="G21" s="8" t="str">
        <f t="shared" si="6"/>
        <v>No</v>
      </c>
      <c r="H21" s="39">
        <f t="shared" si="4"/>
        <v>0.35135135135135137</v>
      </c>
      <c r="I21" s="39">
        <f t="shared" si="5"/>
        <v>0.17374517374517376</v>
      </c>
      <c r="J21" s="39">
        <f t="shared" ref="J21:J35" si="7">D21/(SUM(B21:D21))</f>
        <v>0.47490347490347495</v>
      </c>
      <c r="K21" s="40" t="s">
        <v>72</v>
      </c>
      <c r="L21" s="41" t="e">
        <f t="shared" si="2"/>
        <v>#VALUE!</v>
      </c>
    </row>
    <row r="22" spans="1:12" x14ac:dyDescent="0.35">
      <c r="A22" s="35" t="s">
        <v>154</v>
      </c>
      <c r="B22" s="4">
        <v>8.5</v>
      </c>
      <c r="C22" s="4">
        <v>4.5999999999999996</v>
      </c>
      <c r="D22" s="4">
        <v>5.8</v>
      </c>
      <c r="E22" s="4">
        <v>16</v>
      </c>
      <c r="F22" s="4">
        <f t="shared" si="3"/>
        <v>118.10000000000001</v>
      </c>
      <c r="G22" s="8" t="str">
        <f t="shared" si="6"/>
        <v>No</v>
      </c>
      <c r="H22" s="36">
        <f t="shared" si="4"/>
        <v>0.44973544973544977</v>
      </c>
      <c r="I22" s="36">
        <f t="shared" si="5"/>
        <v>0.24338624338624337</v>
      </c>
      <c r="J22" s="42">
        <f t="shared" si="7"/>
        <v>0.30687830687830692</v>
      </c>
      <c r="K22" s="43" t="s">
        <v>72</v>
      </c>
      <c r="L22" s="44" t="e">
        <f t="shared" si="2"/>
        <v>#VALUE!</v>
      </c>
    </row>
    <row r="23" spans="1:12" x14ac:dyDescent="0.35">
      <c r="A23" s="35" t="s">
        <v>153</v>
      </c>
      <c r="B23" s="3">
        <v>34.4</v>
      </c>
      <c r="C23" s="3">
        <v>7.3</v>
      </c>
      <c r="D23" s="3">
        <v>8.3000000000000007</v>
      </c>
      <c r="E23" s="3">
        <v>16</v>
      </c>
      <c r="F23" s="3">
        <f t="shared" si="3"/>
        <v>371.99999999999994</v>
      </c>
      <c r="G23" s="8" t="str">
        <f t="shared" si="6"/>
        <v>Yes</v>
      </c>
      <c r="H23" s="39">
        <f t="shared" si="4"/>
        <v>0.68799999999999994</v>
      </c>
      <c r="I23" s="39">
        <f t="shared" si="5"/>
        <v>0.14599999999999999</v>
      </c>
      <c r="J23" s="39">
        <f t="shared" si="7"/>
        <v>0.16600000000000001</v>
      </c>
      <c r="K23" s="40" t="s">
        <v>72</v>
      </c>
      <c r="L23" s="41" t="e">
        <f t="shared" si="2"/>
        <v>#VALUE!</v>
      </c>
    </row>
    <row r="24" spans="1:12" x14ac:dyDescent="0.35">
      <c r="A24" s="35" t="s">
        <v>152</v>
      </c>
      <c r="B24" s="4">
        <v>41.4</v>
      </c>
      <c r="C24" s="4">
        <v>7.2</v>
      </c>
      <c r="D24" s="4">
        <v>4.7</v>
      </c>
      <c r="E24" s="4">
        <v>8</v>
      </c>
      <c r="F24" s="4">
        <f t="shared" si="3"/>
        <v>420.2</v>
      </c>
      <c r="G24" s="8" t="str">
        <f t="shared" si="6"/>
        <v>Yes</v>
      </c>
      <c r="H24" s="36">
        <f t="shared" si="4"/>
        <v>0.77673545966228885</v>
      </c>
      <c r="I24" s="36">
        <f t="shared" si="5"/>
        <v>0.13508442776735458</v>
      </c>
      <c r="J24" s="42">
        <f t="shared" si="7"/>
        <v>8.8180112570356475E-2</v>
      </c>
      <c r="K24" s="43" t="s">
        <v>72</v>
      </c>
      <c r="L24" s="44" t="e">
        <f t="shared" si="2"/>
        <v>#VALUE!</v>
      </c>
    </row>
    <row r="25" spans="1:12" x14ac:dyDescent="0.35">
      <c r="A25" s="35" t="s">
        <v>151</v>
      </c>
      <c r="B25" s="3">
        <v>4.2</v>
      </c>
      <c r="C25" s="3">
        <v>1.1000000000000001</v>
      </c>
      <c r="D25" s="3">
        <v>7.1</v>
      </c>
      <c r="E25" s="3">
        <v>24</v>
      </c>
      <c r="F25" s="3">
        <f>(B25*P$1)+(C25*P$2)+(D25*P$3)</f>
        <v>70.599999999999994</v>
      </c>
      <c r="G25" s="8" t="str">
        <f t="shared" si="6"/>
        <v>No</v>
      </c>
      <c r="H25" s="36">
        <f>B25/(SUM(B25:D25))</f>
        <v>0.33870967741935487</v>
      </c>
      <c r="I25" s="36">
        <f t="shared" ref="I25:I26" si="8">C25/(SUM(B25:D25))</f>
        <v>8.8709677419354843E-2</v>
      </c>
      <c r="J25" s="42">
        <f t="shared" ref="J25:J26" si="9">D25/(SUM(B25:D25))</f>
        <v>0.57258064516129026</v>
      </c>
      <c r="K25" s="40" t="s">
        <v>72</v>
      </c>
      <c r="L25" s="41" t="e">
        <f>K25/#REF!</f>
        <v>#VALUE!</v>
      </c>
    </row>
    <row r="26" spans="1:12" x14ac:dyDescent="0.35">
      <c r="A26" s="35" t="s">
        <v>150</v>
      </c>
      <c r="B26" s="4">
        <v>15.7</v>
      </c>
      <c r="C26" s="4">
        <v>5</v>
      </c>
      <c r="D26" s="4">
        <v>12.9</v>
      </c>
      <c r="E26" s="4">
        <v>15</v>
      </c>
      <c r="F26" s="4">
        <f>(B26*P$1)+(C26*P$2)+(D26*P$3)</f>
        <v>212.89999999999998</v>
      </c>
      <c r="G26" s="8" t="str">
        <f>IF((D26/SUM(B26:D26))&lt;0.25, "Yes", "No")</f>
        <v>No</v>
      </c>
      <c r="H26" s="36">
        <f t="shared" ref="H26" si="10">B26/(SUM(B26:D26))</f>
        <v>0.46726190476190471</v>
      </c>
      <c r="I26" s="36">
        <f t="shared" si="8"/>
        <v>0.14880952380952381</v>
      </c>
      <c r="J26" s="42">
        <f t="shared" si="9"/>
        <v>0.3839285714285714</v>
      </c>
      <c r="K26" s="43" t="s">
        <v>72</v>
      </c>
      <c r="L26" s="44" t="e">
        <f>K26/#REF!</f>
        <v>#VALUE!</v>
      </c>
    </row>
    <row r="27" spans="1:12" x14ac:dyDescent="0.35">
      <c r="A27" s="12"/>
      <c r="B27" s="3"/>
      <c r="C27" s="3"/>
      <c r="D27" s="3"/>
      <c r="E27" s="3"/>
      <c r="F27" s="3">
        <f t="shared" si="3"/>
        <v>0</v>
      </c>
      <c r="G27" s="8" t="e">
        <f t="shared" si="6"/>
        <v>#DIV/0!</v>
      </c>
      <c r="H27" s="39" t="e">
        <f t="shared" si="4"/>
        <v>#DIV/0!</v>
      </c>
      <c r="I27" s="39" t="e">
        <f t="shared" si="5"/>
        <v>#DIV/0!</v>
      </c>
      <c r="J27" s="39" t="e">
        <f t="shared" si="7"/>
        <v>#DIV/0!</v>
      </c>
      <c r="K27" s="40" t="s">
        <v>72</v>
      </c>
      <c r="L27" s="41" t="e">
        <f t="shared" si="2"/>
        <v>#VALUE!</v>
      </c>
    </row>
    <row r="28" spans="1:12" x14ac:dyDescent="0.35">
      <c r="A28" s="12"/>
      <c r="B28" s="4"/>
      <c r="C28" s="4"/>
      <c r="D28" s="4"/>
      <c r="E28" s="4"/>
      <c r="F28" s="4">
        <f t="shared" si="3"/>
        <v>0</v>
      </c>
      <c r="G28" s="8" t="e">
        <f t="shared" si="6"/>
        <v>#DIV/0!</v>
      </c>
      <c r="H28" s="36" t="e">
        <f t="shared" si="4"/>
        <v>#DIV/0!</v>
      </c>
      <c r="I28" s="36" t="e">
        <f t="shared" si="5"/>
        <v>#DIV/0!</v>
      </c>
      <c r="J28" s="42" t="e">
        <f t="shared" si="7"/>
        <v>#DIV/0!</v>
      </c>
      <c r="K28" s="43" t="s">
        <v>72</v>
      </c>
      <c r="L28" s="44" t="e">
        <f t="shared" si="2"/>
        <v>#VALUE!</v>
      </c>
    </row>
    <row r="29" spans="1:12" x14ac:dyDescent="0.35">
      <c r="A29" s="12"/>
      <c r="B29" s="3"/>
      <c r="C29" s="3"/>
      <c r="D29" s="3"/>
      <c r="E29" s="3"/>
      <c r="F29" s="3">
        <f t="shared" si="3"/>
        <v>0</v>
      </c>
      <c r="G29" s="8" t="e">
        <f t="shared" si="6"/>
        <v>#DIV/0!</v>
      </c>
      <c r="H29" s="39" t="e">
        <f t="shared" si="4"/>
        <v>#DIV/0!</v>
      </c>
      <c r="I29" s="39" t="e">
        <f t="shared" si="5"/>
        <v>#DIV/0!</v>
      </c>
      <c r="J29" s="39" t="e">
        <f t="shared" si="7"/>
        <v>#DIV/0!</v>
      </c>
      <c r="K29" s="40" t="s">
        <v>72</v>
      </c>
      <c r="L29" s="41" t="e">
        <f t="shared" si="2"/>
        <v>#VALUE!</v>
      </c>
    </row>
    <row r="30" spans="1:12" x14ac:dyDescent="0.35">
      <c r="A30" s="12"/>
      <c r="B30" s="4"/>
      <c r="C30" s="4"/>
      <c r="D30" s="4"/>
      <c r="E30" s="4"/>
      <c r="F30" s="4">
        <f t="shared" si="3"/>
        <v>0</v>
      </c>
      <c r="G30" s="8" t="e">
        <f t="shared" si="6"/>
        <v>#DIV/0!</v>
      </c>
      <c r="H30" s="36" t="e">
        <f t="shared" si="4"/>
        <v>#DIV/0!</v>
      </c>
      <c r="I30" s="36" t="e">
        <f t="shared" si="5"/>
        <v>#DIV/0!</v>
      </c>
      <c r="J30" s="42" t="e">
        <f t="shared" si="7"/>
        <v>#DIV/0!</v>
      </c>
      <c r="K30" s="43" t="s">
        <v>72</v>
      </c>
      <c r="L30" s="44" t="e">
        <f t="shared" si="2"/>
        <v>#VALUE!</v>
      </c>
    </row>
    <row r="31" spans="1:12" x14ac:dyDescent="0.35">
      <c r="A31" s="12"/>
      <c r="B31" s="3"/>
      <c r="C31" s="3"/>
      <c r="D31" s="3"/>
      <c r="E31" s="3"/>
      <c r="F31" s="3">
        <f t="shared" si="3"/>
        <v>0</v>
      </c>
      <c r="G31" s="8" t="e">
        <f t="shared" si="6"/>
        <v>#DIV/0!</v>
      </c>
      <c r="H31" s="36" t="e">
        <f t="shared" ref="H31:H32" si="11">B31/(SUM(B31:D31))</f>
        <v>#DIV/0!</v>
      </c>
      <c r="I31" s="36" t="e">
        <f t="shared" ref="I31:I32" si="12">C31/(SUM(B31:D31))</f>
        <v>#DIV/0!</v>
      </c>
      <c r="J31" s="42" t="e">
        <f t="shared" ref="J31:J32" si="13">D31/(SUM(B31:D31))</f>
        <v>#DIV/0!</v>
      </c>
      <c r="K31" s="40" t="s">
        <v>72</v>
      </c>
      <c r="L31" s="41" t="e">
        <f>K31/E25</f>
        <v>#VALUE!</v>
      </c>
    </row>
    <row r="32" spans="1:12" x14ac:dyDescent="0.35">
      <c r="A32" s="12"/>
      <c r="B32" s="4"/>
      <c r="C32" s="4"/>
      <c r="D32" s="4"/>
      <c r="E32" s="4"/>
      <c r="F32" s="4">
        <f t="shared" si="3"/>
        <v>0</v>
      </c>
      <c r="G32" s="8" t="e">
        <f t="shared" si="6"/>
        <v>#DIV/0!</v>
      </c>
      <c r="H32" s="36" t="e">
        <f t="shared" si="11"/>
        <v>#DIV/0!</v>
      </c>
      <c r="I32" s="36" t="e">
        <f t="shared" si="12"/>
        <v>#DIV/0!</v>
      </c>
      <c r="J32" s="42" t="e">
        <f t="shared" si="13"/>
        <v>#DIV/0!</v>
      </c>
      <c r="K32" s="43" t="s">
        <v>72</v>
      </c>
      <c r="L32" s="44" t="e">
        <f>K32/E26</f>
        <v>#VALUE!</v>
      </c>
    </row>
    <row r="33" spans="1:12" x14ac:dyDescent="0.35">
      <c r="A33" s="12"/>
      <c r="B33" s="3"/>
      <c r="C33" s="3"/>
      <c r="D33" s="3"/>
      <c r="E33" s="3"/>
      <c r="F33" s="3">
        <f t="shared" si="3"/>
        <v>0</v>
      </c>
      <c r="G33" s="8" t="e">
        <f t="shared" si="6"/>
        <v>#DIV/0!</v>
      </c>
      <c r="H33" s="39" t="e">
        <f t="shared" si="4"/>
        <v>#DIV/0!</v>
      </c>
      <c r="I33" s="39" t="e">
        <f t="shared" si="5"/>
        <v>#DIV/0!</v>
      </c>
      <c r="J33" s="39" t="e">
        <f t="shared" si="7"/>
        <v>#DIV/0!</v>
      </c>
      <c r="K33" s="40" t="s">
        <v>72</v>
      </c>
      <c r="L33" s="41" t="e">
        <f t="shared" si="2"/>
        <v>#VALUE!</v>
      </c>
    </row>
    <row r="34" spans="1:12" x14ac:dyDescent="0.35">
      <c r="A34" s="12"/>
      <c r="B34" s="4"/>
      <c r="C34" s="4"/>
      <c r="D34" s="4"/>
      <c r="E34" s="4"/>
      <c r="F34" s="4">
        <f t="shared" si="3"/>
        <v>0</v>
      </c>
      <c r="G34" s="8" t="e">
        <f t="shared" si="6"/>
        <v>#DIV/0!</v>
      </c>
      <c r="H34" s="36" t="e">
        <f t="shared" si="4"/>
        <v>#DIV/0!</v>
      </c>
      <c r="I34" s="36" t="e">
        <f t="shared" si="5"/>
        <v>#DIV/0!</v>
      </c>
      <c r="J34" s="42" t="e">
        <f t="shared" si="7"/>
        <v>#DIV/0!</v>
      </c>
      <c r="K34" s="43" t="s">
        <v>72</v>
      </c>
      <c r="L34" s="44" t="e">
        <f t="shared" si="2"/>
        <v>#VALUE!</v>
      </c>
    </row>
    <row r="35" spans="1:12" ht="15" thickBot="1" x14ac:dyDescent="0.4">
      <c r="A35" s="15"/>
      <c r="B35" s="24"/>
      <c r="C35" s="24"/>
      <c r="D35" s="24"/>
      <c r="E35" s="24"/>
      <c r="F35" s="3">
        <f t="shared" si="3"/>
        <v>0</v>
      </c>
      <c r="G35" s="3" t="e">
        <f t="shared" si="6"/>
        <v>#DIV/0!</v>
      </c>
      <c r="H35" s="50" t="e">
        <f t="shared" si="4"/>
        <v>#DIV/0!</v>
      </c>
      <c r="I35" s="50" t="e">
        <f t="shared" si="5"/>
        <v>#DIV/0!</v>
      </c>
      <c r="J35" s="50" t="e">
        <f t="shared" si="7"/>
        <v>#DIV/0!</v>
      </c>
      <c r="K35" s="48" t="s">
        <v>72</v>
      </c>
      <c r="L35" s="49" t="e">
        <f t="shared" si="2"/>
        <v>#VALUE!</v>
      </c>
    </row>
  </sheetData>
  <conditionalFormatting sqref="G2:G18 G20:G35">
    <cfRule type="containsText" dxfId="1" priority="3" operator="containsText" text="No">
      <formula>NOT(ISERROR(SEARCH("No",G2)))</formula>
    </cfRule>
    <cfRule type="containsText" dxfId="0" priority="4" operator="containsText" text="Yes">
      <formula>NOT(ISERROR(SEARCH("Yes",G2)))</formula>
    </cfRule>
  </conditionalFormatting>
  <conditionalFormatting sqref="H2:I18 H20:I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 J20: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" r:id="rId1" xr:uid="{340F68CC-1802-46A9-84C2-23315CBA6B56}"/>
    <hyperlink ref="A3" r:id="rId2" xr:uid="{2B8B7A51-8D24-47EE-B874-A390654F2E9A}"/>
    <hyperlink ref="A5" r:id="rId3" xr:uid="{567D4FF9-8DD0-4E99-962F-536F1787A0BE}"/>
    <hyperlink ref="A4" r:id="rId4" xr:uid="{C11E4606-9767-4AFB-B61C-7227FC1FB63E}"/>
    <hyperlink ref="A6" r:id="rId5" xr:uid="{73441358-F58B-4B1A-8413-DCC6341AE06B}"/>
    <hyperlink ref="A8" r:id="rId6" xr:uid="{6C13F4CF-7698-44C0-AC20-D42E1C7E6ED4}"/>
    <hyperlink ref="A9" r:id="rId7" xr:uid="{27D431D7-FC61-4BE8-B1D9-66C09C5C67C9}"/>
    <hyperlink ref="A26" r:id="rId8" xr:uid="{D5347038-0FFA-4C39-8220-9FABBF6FD2C9}"/>
    <hyperlink ref="A25" r:id="rId9" xr:uid="{CE93AD8C-3FC0-478A-9946-15646B0C97E4}"/>
    <hyperlink ref="A24" r:id="rId10" xr:uid="{700915CE-87CE-4803-AFA6-62783D92E6C7}"/>
    <hyperlink ref="A23" r:id="rId11" xr:uid="{535F00AA-046C-4061-944A-CA337117CDA6}"/>
    <hyperlink ref="A22" r:id="rId12" xr:uid="{6ECDC2F4-4A2C-4CA2-937E-8FA9917E613A}"/>
    <hyperlink ref="A21" r:id="rId13" xr:uid="{E1859A5B-6139-481B-8314-65692EBC0F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</vt:lpstr>
      <vt:lpstr>Monday</vt:lpstr>
      <vt:lpstr>Tuesday</vt:lpstr>
      <vt:lpstr>Wednesday</vt:lpstr>
      <vt:lpstr>Thursday</vt:lpstr>
      <vt:lpstr>Friday</vt:lpstr>
      <vt:lpstr>Weekly Totals</vt:lpstr>
      <vt:lpstr>Entrées</vt:lpstr>
      <vt:lpstr>Sides &amp; Shakes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2018-12-17T15:31:01Z</dcterms:created>
  <dcterms:modified xsi:type="dcterms:W3CDTF">2018-12-27T17:16:04Z</dcterms:modified>
</cp:coreProperties>
</file>