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406\OneDrive\Desktop\Uni\Fourth Year 2022\ACTL4001\Group Assigment\"/>
    </mc:Choice>
  </mc:AlternateContent>
  <xr:revisionPtr revIDLastSave="0" documentId="8_{2DCE715B-3065-4147-8127-D98E7AE73FFD}" xr6:coauthVersionLast="47" xr6:coauthVersionMax="47" xr10:uidLastSave="{00000000-0000-0000-0000-000000000000}"/>
  <bookViews>
    <workbookView xWindow="-108" yWindow="-108" windowWidth="23256" windowHeight="14016" firstSheet="1" activeTab="4" xr2:uid="{B41C2011-543E-401B-A9F8-DD1BDF5394A4}"/>
  </bookViews>
  <sheets>
    <sheet name="Salary projection" sheetId="2" r:id="rId1"/>
    <sheet name="Player lending projection" sheetId="1" r:id="rId2"/>
    <sheet name="Player lending SELECTION" sheetId="3" r:id="rId3"/>
    <sheet name="Player lending proj revenue" sheetId="4" r:id="rId4"/>
    <sheet name="Revenue table" sheetId="6" r:id="rId5"/>
  </sheets>
  <definedNames>
    <definedName name="_xlnm._FilterDatabase" localSheetId="3" hidden="1">'Player lending proj revenue'!$A$3:$O$48</definedName>
    <definedName name="_xlnm._FilterDatabase" localSheetId="1" hidden="1">'Player lending projection'!$A$2:$O$155</definedName>
    <definedName name="_xlnm._FilterDatabase" localSheetId="2" hidden="1">'Player lending SELECTION'!$A$2:$O$155</definedName>
    <definedName name="_xlnm._FilterDatabase" localSheetId="0" hidden="1">'Salary projection'!$A$8:$M$161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6" l="1"/>
  <c r="E2" i="6"/>
  <c r="F2" i="6"/>
  <c r="G2" i="6"/>
  <c r="H2" i="6"/>
  <c r="I2" i="6"/>
  <c r="J2" i="6"/>
  <c r="K2" i="6"/>
  <c r="L2" i="6"/>
  <c r="C2" i="6"/>
  <c r="B3" i="6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F3" i="4"/>
  <c r="G3" i="4" s="1"/>
  <c r="H3" i="4" s="1"/>
  <c r="I3" i="4" s="1"/>
  <c r="J3" i="4" s="1"/>
  <c r="K3" i="4" s="1"/>
  <c r="L3" i="4" s="1"/>
  <c r="M3" i="4" s="1"/>
  <c r="N3" i="4" s="1"/>
  <c r="O3" i="3"/>
  <c r="O8" i="3"/>
  <c r="O7" i="3"/>
  <c r="O6" i="3"/>
  <c r="O5" i="3"/>
  <c r="O4" i="3"/>
  <c r="O14" i="3"/>
  <c r="O13" i="3"/>
  <c r="O12" i="3"/>
  <c r="O11" i="3"/>
  <c r="O10" i="3"/>
  <c r="O9" i="3"/>
  <c r="O24" i="3"/>
  <c r="O23" i="3"/>
  <c r="O22" i="3"/>
  <c r="O21" i="3"/>
  <c r="O20" i="3"/>
  <c r="O19" i="3"/>
  <c r="O18" i="3"/>
  <c r="O17" i="3"/>
  <c r="O16" i="3"/>
  <c r="O15" i="3"/>
  <c r="O31" i="3"/>
  <c r="O30" i="3"/>
  <c r="O29" i="3"/>
  <c r="O28" i="3"/>
  <c r="O27" i="3"/>
  <c r="O26" i="3"/>
  <c r="O25" i="3"/>
  <c r="O40" i="3"/>
  <c r="O39" i="3"/>
  <c r="O38" i="3"/>
  <c r="O37" i="3"/>
  <c r="O36" i="3"/>
  <c r="O35" i="3"/>
  <c r="O34" i="3"/>
  <c r="O33" i="3"/>
  <c r="O32" i="3"/>
  <c r="O50" i="3"/>
  <c r="O49" i="3"/>
  <c r="O48" i="3"/>
  <c r="O47" i="3"/>
  <c r="O46" i="3"/>
  <c r="O45" i="3"/>
  <c r="O44" i="3"/>
  <c r="O43" i="3"/>
  <c r="O42" i="3"/>
  <c r="O41" i="3"/>
  <c r="O64" i="3"/>
  <c r="O63" i="3"/>
  <c r="O62" i="3"/>
  <c r="O61" i="3"/>
  <c r="O60" i="3"/>
  <c r="O59" i="3"/>
  <c r="O58" i="3"/>
  <c r="O57" i="3"/>
  <c r="O56" i="3"/>
  <c r="O55" i="3"/>
  <c r="O54" i="3"/>
  <c r="O53" i="3"/>
  <c r="O52" i="3"/>
  <c r="O51" i="3"/>
  <c r="O69" i="3"/>
  <c r="O68" i="3"/>
  <c r="O67" i="3"/>
  <c r="O66" i="3"/>
  <c r="O65" i="3"/>
  <c r="O96" i="3"/>
  <c r="O95" i="3"/>
  <c r="O94" i="3"/>
  <c r="O93" i="3"/>
  <c r="O92" i="3"/>
  <c r="O91" i="3"/>
  <c r="O90" i="3"/>
  <c r="O89" i="3"/>
  <c r="O88" i="3"/>
  <c r="O87" i="3"/>
  <c r="O86" i="3"/>
  <c r="O77" i="3"/>
  <c r="O76" i="3"/>
  <c r="O75" i="3"/>
  <c r="O74" i="3"/>
  <c r="O73" i="3"/>
  <c r="O72" i="3"/>
  <c r="O71" i="3"/>
  <c r="O70" i="3"/>
  <c r="O99" i="3"/>
  <c r="O98" i="3"/>
  <c r="O97" i="3"/>
  <c r="O108" i="3"/>
  <c r="O107" i="3"/>
  <c r="O106" i="3"/>
  <c r="O105" i="3"/>
  <c r="O104" i="3"/>
  <c r="O103" i="3"/>
  <c r="O102" i="3"/>
  <c r="O101" i="3"/>
  <c r="O100" i="3"/>
  <c r="O113" i="3"/>
  <c r="O112" i="3"/>
  <c r="O111" i="3"/>
  <c r="O110" i="3"/>
  <c r="O109" i="3"/>
  <c r="O124" i="3"/>
  <c r="O123" i="3"/>
  <c r="O122" i="3"/>
  <c r="O121" i="3"/>
  <c r="O120" i="3"/>
  <c r="O119" i="3"/>
  <c r="O118" i="3"/>
  <c r="O117" i="3"/>
  <c r="O116" i="3"/>
  <c r="O115" i="3"/>
  <c r="O114" i="3"/>
  <c r="O136" i="3"/>
  <c r="O135" i="3"/>
  <c r="O134" i="3"/>
  <c r="O133" i="3"/>
  <c r="O132" i="3"/>
  <c r="O131" i="3"/>
  <c r="O130" i="3"/>
  <c r="O129" i="3"/>
  <c r="O128" i="3"/>
  <c r="O127" i="3"/>
  <c r="O126" i="3"/>
  <c r="O125" i="3"/>
  <c r="O140" i="3"/>
  <c r="O139" i="3"/>
  <c r="O138" i="3"/>
  <c r="O137" i="3"/>
  <c r="O147" i="3"/>
  <c r="O146" i="3"/>
  <c r="O145" i="3"/>
  <c r="O144" i="3"/>
  <c r="O143" i="3"/>
  <c r="O142" i="3"/>
  <c r="O141" i="3"/>
  <c r="O148" i="3"/>
  <c r="O150" i="3"/>
  <c r="O149" i="3"/>
  <c r="O151" i="3"/>
  <c r="O153" i="3"/>
  <c r="O152" i="3"/>
  <c r="O155" i="3"/>
  <c r="O154" i="3"/>
  <c r="G2" i="3"/>
  <c r="H2" i="3" s="1"/>
  <c r="I2" i="3" s="1"/>
  <c r="J2" i="3" s="1"/>
  <c r="K2" i="3" s="1"/>
  <c r="L2" i="3" s="1"/>
  <c r="M2" i="3" s="1"/>
  <c r="N2" i="3" s="1"/>
  <c r="F2" i="3"/>
  <c r="O108" i="1" l="1"/>
  <c r="O22" i="1"/>
  <c r="O59" i="1"/>
  <c r="O23" i="1"/>
  <c r="O62" i="1"/>
  <c r="O89" i="1"/>
  <c r="O63" i="1"/>
  <c r="O94" i="1"/>
  <c r="O118" i="1"/>
  <c r="O134" i="1"/>
  <c r="O95" i="1"/>
  <c r="O96" i="1"/>
  <c r="O97" i="1"/>
  <c r="O109" i="1"/>
  <c r="O11" i="1"/>
  <c r="O12" i="1"/>
  <c r="O135" i="1"/>
  <c r="O119" i="1"/>
  <c r="O90" i="1"/>
  <c r="O50" i="1"/>
  <c r="O64" i="1"/>
  <c r="O65" i="1"/>
  <c r="O136" i="1"/>
  <c r="O66" i="1"/>
  <c r="O24" i="1"/>
  <c r="O25" i="1"/>
  <c r="O13" i="1"/>
  <c r="O14" i="1"/>
  <c r="O34" i="1"/>
  <c r="O18" i="1"/>
  <c r="O5" i="1"/>
  <c r="O6" i="1"/>
  <c r="O45" i="1"/>
  <c r="O67" i="1"/>
  <c r="O51" i="1"/>
  <c r="O144" i="1"/>
  <c r="O52" i="1"/>
  <c r="O98" i="1"/>
  <c r="O110" i="1"/>
  <c r="O35" i="1"/>
  <c r="O15" i="1"/>
  <c r="O99" i="1"/>
  <c r="O120" i="1"/>
  <c r="O68" i="1"/>
  <c r="O127" i="1"/>
  <c r="O53" i="1"/>
  <c r="O128" i="1"/>
  <c r="O36" i="1"/>
  <c r="O3" i="1"/>
  <c r="O54" i="1"/>
  <c r="O69" i="1"/>
  <c r="O100" i="1"/>
  <c r="O70" i="1"/>
  <c r="O111" i="1"/>
  <c r="O16" i="1"/>
  <c r="O60" i="1"/>
  <c r="O8" i="1"/>
  <c r="O37" i="1"/>
  <c r="O101" i="1"/>
  <c r="O145" i="1"/>
  <c r="O71" i="1"/>
  <c r="O112" i="1"/>
  <c r="O19" i="1"/>
  <c r="O102" i="1"/>
  <c r="O20" i="1"/>
  <c r="O72" i="1"/>
  <c r="O55" i="1"/>
  <c r="O17" i="1"/>
  <c r="O26" i="1"/>
  <c r="O121" i="1"/>
  <c r="O10" i="1"/>
  <c r="O150" i="1"/>
  <c r="O103" i="1"/>
  <c r="O122" i="1"/>
  <c r="O38" i="1"/>
  <c r="O39" i="1"/>
  <c r="O73" i="1"/>
  <c r="O56" i="1"/>
  <c r="O137" i="1"/>
  <c r="O123" i="1"/>
  <c r="O27" i="1"/>
  <c r="O151" i="1"/>
  <c r="O124" i="1"/>
  <c r="O113" i="1"/>
  <c r="O40" i="1"/>
  <c r="O129" i="1"/>
  <c r="O138" i="1"/>
  <c r="O125" i="1"/>
  <c r="O74" i="1"/>
  <c r="O114" i="1"/>
  <c r="O75" i="1"/>
  <c r="O115" i="1"/>
  <c r="O41" i="1"/>
  <c r="O76" i="1"/>
  <c r="O139" i="1"/>
  <c r="O141" i="1"/>
  <c r="O140" i="1"/>
  <c r="O130" i="1"/>
  <c r="O7" i="1"/>
  <c r="O146" i="1"/>
  <c r="O147" i="1"/>
  <c r="O104" i="1"/>
  <c r="O28" i="1"/>
  <c r="O131" i="1"/>
  <c r="O152" i="1"/>
  <c r="O29" i="1"/>
  <c r="O105" i="1"/>
  <c r="O46" i="1"/>
  <c r="O155" i="1"/>
  <c r="O142" i="1"/>
  <c r="O91" i="1"/>
  <c r="O148" i="1"/>
  <c r="O132" i="1"/>
  <c r="O47" i="1"/>
  <c r="O30" i="1"/>
  <c r="O4" i="1"/>
  <c r="O92" i="1"/>
  <c r="O116" i="1"/>
  <c r="O77" i="1"/>
  <c r="O57" i="1"/>
  <c r="O86" i="1"/>
  <c r="O133" i="1"/>
  <c r="O42" i="1"/>
  <c r="O21" i="1"/>
  <c r="O31" i="1"/>
  <c r="O58" i="1"/>
  <c r="O106" i="1"/>
  <c r="O32" i="1"/>
  <c r="O61" i="1"/>
  <c r="O126" i="1"/>
  <c r="O43" i="1"/>
  <c r="O153" i="1"/>
  <c r="O48" i="1"/>
  <c r="O44" i="1"/>
  <c r="O117" i="1"/>
  <c r="O143" i="1"/>
  <c r="O93" i="1"/>
  <c r="O107" i="1"/>
  <c r="O149" i="1"/>
  <c r="O9" i="1"/>
  <c r="O33" i="1"/>
  <c r="O87" i="1"/>
  <c r="O88" i="1"/>
  <c r="O49" i="1"/>
  <c r="O154" i="1"/>
  <c r="D72" i="2" l="1"/>
  <c r="E72" i="2" s="1"/>
  <c r="F72" i="2" s="1"/>
  <c r="G72" i="2" s="1"/>
  <c r="H72" i="2" s="1"/>
  <c r="I72" i="2" s="1"/>
  <c r="J72" i="2" s="1"/>
  <c r="K72" i="2" s="1"/>
  <c r="L72" i="2" s="1"/>
  <c r="M72" i="2" s="1"/>
  <c r="D1" i="2"/>
  <c r="E1" i="2" s="1"/>
  <c r="D68" i="2"/>
  <c r="E68" i="2" s="1"/>
  <c r="F68" i="2" s="1"/>
  <c r="G68" i="2" s="1"/>
  <c r="H68" i="2" s="1"/>
  <c r="I68" i="2" s="1"/>
  <c r="J68" i="2" s="1"/>
  <c r="K68" i="2" s="1"/>
  <c r="L68" i="2" s="1"/>
  <c r="M68" i="2" s="1"/>
  <c r="D79" i="2"/>
  <c r="E79" i="2" s="1"/>
  <c r="F79" i="2" s="1"/>
  <c r="G79" i="2" s="1"/>
  <c r="H79" i="2" s="1"/>
  <c r="I79" i="2" s="1"/>
  <c r="J79" i="2" s="1"/>
  <c r="K79" i="2" s="1"/>
  <c r="L79" i="2" s="1"/>
  <c r="M79" i="2" s="1"/>
  <c r="D85" i="2"/>
  <c r="E85" i="2" s="1"/>
  <c r="F85" i="2" s="1"/>
  <c r="G85" i="2" s="1"/>
  <c r="H85" i="2" s="1"/>
  <c r="I85" i="2" s="1"/>
  <c r="J85" i="2" s="1"/>
  <c r="K85" i="2" s="1"/>
  <c r="L85" i="2" s="1"/>
  <c r="M85" i="2" s="1"/>
  <c r="D55" i="2"/>
  <c r="E55" i="2" s="1"/>
  <c r="F55" i="2" s="1"/>
  <c r="G55" i="2" s="1"/>
  <c r="H55" i="2" s="1"/>
  <c r="I55" i="2" s="1"/>
  <c r="J55" i="2" s="1"/>
  <c r="K55" i="2" s="1"/>
  <c r="L55" i="2" s="1"/>
  <c r="M55" i="2" s="1"/>
  <c r="D74" i="2"/>
  <c r="E74" i="2" s="1"/>
  <c r="F74" i="2" s="1"/>
  <c r="G74" i="2" s="1"/>
  <c r="H74" i="2" s="1"/>
  <c r="I74" i="2" s="1"/>
  <c r="J74" i="2" s="1"/>
  <c r="K74" i="2" s="1"/>
  <c r="L74" i="2" s="1"/>
  <c r="M74" i="2" s="1"/>
  <c r="D134" i="2"/>
  <c r="E134" i="2" s="1"/>
  <c r="F134" i="2" s="1"/>
  <c r="G134" i="2" s="1"/>
  <c r="H134" i="2" s="1"/>
  <c r="I134" i="2" s="1"/>
  <c r="J134" i="2" s="1"/>
  <c r="K134" i="2" s="1"/>
  <c r="L134" i="2" s="1"/>
  <c r="M134" i="2" s="1"/>
  <c r="D64" i="2"/>
  <c r="E64" i="2" s="1"/>
  <c r="F64" i="2" s="1"/>
  <c r="G64" i="2" s="1"/>
  <c r="H64" i="2" s="1"/>
  <c r="I64" i="2" s="1"/>
  <c r="J64" i="2" s="1"/>
  <c r="K64" i="2" s="1"/>
  <c r="L64" i="2" s="1"/>
  <c r="M64" i="2" s="1"/>
  <c r="D130" i="2"/>
  <c r="E130" i="2" s="1"/>
  <c r="F130" i="2" s="1"/>
  <c r="G130" i="2" s="1"/>
  <c r="H130" i="2" s="1"/>
  <c r="I130" i="2" s="1"/>
  <c r="J130" i="2" s="1"/>
  <c r="K130" i="2" s="1"/>
  <c r="L130" i="2" s="1"/>
  <c r="M130" i="2" s="1"/>
  <c r="D9" i="2"/>
  <c r="D32" i="2"/>
  <c r="E32" i="2" s="1"/>
  <c r="F32" i="2" s="1"/>
  <c r="G32" i="2" s="1"/>
  <c r="H32" i="2" s="1"/>
  <c r="I32" i="2" s="1"/>
  <c r="J32" i="2" s="1"/>
  <c r="K32" i="2" s="1"/>
  <c r="L32" i="2" s="1"/>
  <c r="M32" i="2" s="1"/>
  <c r="D151" i="2"/>
  <c r="E151" i="2" s="1"/>
  <c r="F151" i="2" s="1"/>
  <c r="G151" i="2" s="1"/>
  <c r="H151" i="2" s="1"/>
  <c r="I151" i="2" s="1"/>
  <c r="J151" i="2" s="1"/>
  <c r="K151" i="2" s="1"/>
  <c r="L151" i="2" s="1"/>
  <c r="M151" i="2" s="1"/>
  <c r="D80" i="2"/>
  <c r="E80" i="2" s="1"/>
  <c r="F80" i="2" s="1"/>
  <c r="G80" i="2" s="1"/>
  <c r="H80" i="2" s="1"/>
  <c r="I80" i="2" s="1"/>
  <c r="J80" i="2" s="1"/>
  <c r="K80" i="2" s="1"/>
  <c r="L80" i="2" s="1"/>
  <c r="M80" i="2" s="1"/>
  <c r="D136" i="2"/>
  <c r="E136" i="2" s="1"/>
  <c r="F136" i="2" s="1"/>
  <c r="G136" i="2" s="1"/>
  <c r="H136" i="2" s="1"/>
  <c r="I136" i="2" s="1"/>
  <c r="J136" i="2" s="1"/>
  <c r="K136" i="2" s="1"/>
  <c r="L136" i="2" s="1"/>
  <c r="M136" i="2" s="1"/>
  <c r="D10" i="2"/>
  <c r="D104" i="2"/>
  <c r="E104" i="2" s="1"/>
  <c r="F104" i="2" s="1"/>
  <c r="G104" i="2" s="1"/>
  <c r="H104" i="2" s="1"/>
  <c r="I104" i="2" s="1"/>
  <c r="J104" i="2" s="1"/>
  <c r="K104" i="2" s="1"/>
  <c r="L104" i="2" s="1"/>
  <c r="M104" i="2" s="1"/>
  <c r="D129" i="2"/>
  <c r="E129" i="2" s="1"/>
  <c r="F129" i="2" s="1"/>
  <c r="G129" i="2" s="1"/>
  <c r="H129" i="2" s="1"/>
  <c r="I129" i="2" s="1"/>
  <c r="J129" i="2" s="1"/>
  <c r="K129" i="2" s="1"/>
  <c r="L129" i="2" s="1"/>
  <c r="M129" i="2" s="1"/>
  <c r="D11" i="2"/>
  <c r="E80" i="3" s="1"/>
  <c r="D12" i="2"/>
  <c r="E81" i="3" s="1"/>
  <c r="D115" i="2"/>
  <c r="E115" i="2" s="1"/>
  <c r="F115" i="2" s="1"/>
  <c r="G115" i="2" s="1"/>
  <c r="H115" i="2" s="1"/>
  <c r="I115" i="2" s="1"/>
  <c r="J115" i="2" s="1"/>
  <c r="K115" i="2" s="1"/>
  <c r="L115" i="2" s="1"/>
  <c r="M115" i="2" s="1"/>
  <c r="D149" i="2"/>
  <c r="E149" i="2" s="1"/>
  <c r="F149" i="2" s="1"/>
  <c r="G149" i="2" s="1"/>
  <c r="H149" i="2" s="1"/>
  <c r="I149" i="2" s="1"/>
  <c r="J149" i="2" s="1"/>
  <c r="K149" i="2" s="1"/>
  <c r="L149" i="2" s="1"/>
  <c r="M149" i="2" s="1"/>
  <c r="D48" i="2"/>
  <c r="E48" i="2" s="1"/>
  <c r="F48" i="2" s="1"/>
  <c r="G48" i="2" s="1"/>
  <c r="H48" i="2" s="1"/>
  <c r="I48" i="2" s="1"/>
  <c r="J48" i="2" s="1"/>
  <c r="K48" i="2" s="1"/>
  <c r="L48" i="2" s="1"/>
  <c r="M48" i="2" s="1"/>
  <c r="D17" i="2"/>
  <c r="D73" i="2"/>
  <c r="E73" i="2" s="1"/>
  <c r="F73" i="2" s="1"/>
  <c r="G73" i="2" s="1"/>
  <c r="H73" i="2" s="1"/>
  <c r="I73" i="2" s="1"/>
  <c r="J73" i="2" s="1"/>
  <c r="K73" i="2" s="1"/>
  <c r="L73" i="2" s="1"/>
  <c r="M73" i="2" s="1"/>
  <c r="D44" i="2"/>
  <c r="E44" i="2" s="1"/>
  <c r="F44" i="2" s="1"/>
  <c r="G44" i="2" s="1"/>
  <c r="H44" i="2" s="1"/>
  <c r="I44" i="2" s="1"/>
  <c r="J44" i="2" s="1"/>
  <c r="K44" i="2" s="1"/>
  <c r="L44" i="2" s="1"/>
  <c r="M44" i="2" s="1"/>
  <c r="D13" i="2"/>
  <c r="E82" i="3" s="1"/>
  <c r="D14" i="2"/>
  <c r="E83" i="3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D28" i="2"/>
  <c r="E28" i="2" s="1"/>
  <c r="F28" i="2" s="1"/>
  <c r="G28" i="2" s="1"/>
  <c r="H28" i="2" s="1"/>
  <c r="I28" i="2" s="1"/>
  <c r="J28" i="2" s="1"/>
  <c r="K28" i="2" s="1"/>
  <c r="L28" i="2" s="1"/>
  <c r="M28" i="2" s="1"/>
  <c r="D15" i="2"/>
  <c r="E84" i="3" s="1"/>
  <c r="D135" i="2"/>
  <c r="E135" i="2" s="1"/>
  <c r="F135" i="2" s="1"/>
  <c r="G135" i="2" s="1"/>
  <c r="H135" i="2" s="1"/>
  <c r="I135" i="2" s="1"/>
  <c r="J135" i="2" s="1"/>
  <c r="K135" i="2" s="1"/>
  <c r="L135" i="2" s="1"/>
  <c r="M135" i="2" s="1"/>
  <c r="D16" i="2"/>
  <c r="E85" i="3" s="1"/>
  <c r="D71" i="2"/>
  <c r="E71" i="2" s="1"/>
  <c r="F71" i="2" s="1"/>
  <c r="G71" i="2" s="1"/>
  <c r="H71" i="2" s="1"/>
  <c r="I71" i="2" s="1"/>
  <c r="J71" i="2" s="1"/>
  <c r="K71" i="2" s="1"/>
  <c r="L71" i="2" s="1"/>
  <c r="M71" i="2" s="1"/>
  <c r="E8" i="2"/>
  <c r="F8" i="2" s="1"/>
  <c r="G8" i="2" s="1"/>
  <c r="H8" i="2" s="1"/>
  <c r="I8" i="2" s="1"/>
  <c r="J8" i="2" s="1"/>
  <c r="K8" i="2" s="1"/>
  <c r="L8" i="2" s="1"/>
  <c r="M8" i="2" s="1"/>
  <c r="E72" i="3" l="1"/>
  <c r="D37" i="2"/>
  <c r="E37" i="2" s="1"/>
  <c r="F37" i="2" s="1"/>
  <c r="G37" i="2" s="1"/>
  <c r="H37" i="2" s="1"/>
  <c r="I37" i="2" s="1"/>
  <c r="J37" i="2" s="1"/>
  <c r="K37" i="2" s="1"/>
  <c r="L37" i="2" s="1"/>
  <c r="M37" i="2" s="1"/>
  <c r="D141" i="2"/>
  <c r="E141" i="2" s="1"/>
  <c r="F141" i="2" s="1"/>
  <c r="G141" i="2" s="1"/>
  <c r="H141" i="2" s="1"/>
  <c r="I141" i="2" s="1"/>
  <c r="J141" i="2" s="1"/>
  <c r="K141" i="2" s="1"/>
  <c r="L141" i="2" s="1"/>
  <c r="M141" i="2" s="1"/>
  <c r="D52" i="2"/>
  <c r="E52" i="2" s="1"/>
  <c r="F52" i="2" s="1"/>
  <c r="G52" i="2" s="1"/>
  <c r="H52" i="2" s="1"/>
  <c r="I52" i="2" s="1"/>
  <c r="J52" i="2" s="1"/>
  <c r="K52" i="2" s="1"/>
  <c r="L52" i="2" s="1"/>
  <c r="M52" i="2" s="1"/>
  <c r="D63" i="2"/>
  <c r="E63" i="2" s="1"/>
  <c r="F63" i="2" s="1"/>
  <c r="G63" i="2" s="1"/>
  <c r="H63" i="2" s="1"/>
  <c r="I63" i="2" s="1"/>
  <c r="J63" i="2" s="1"/>
  <c r="K63" i="2" s="1"/>
  <c r="L63" i="2" s="1"/>
  <c r="M63" i="2" s="1"/>
  <c r="E99" i="3"/>
  <c r="D145" i="2"/>
  <c r="E145" i="2" s="1"/>
  <c r="F145" i="2" s="1"/>
  <c r="G145" i="2" s="1"/>
  <c r="H145" i="2" s="1"/>
  <c r="I145" i="2" s="1"/>
  <c r="J145" i="2" s="1"/>
  <c r="K145" i="2" s="1"/>
  <c r="L145" i="2" s="1"/>
  <c r="M145" i="2" s="1"/>
  <c r="D112" i="2"/>
  <c r="E112" i="2" s="1"/>
  <c r="F112" i="2" s="1"/>
  <c r="G112" i="2" s="1"/>
  <c r="H112" i="2" s="1"/>
  <c r="I112" i="2" s="1"/>
  <c r="J112" i="2" s="1"/>
  <c r="K112" i="2" s="1"/>
  <c r="L112" i="2" s="1"/>
  <c r="M112" i="2" s="1"/>
  <c r="E29" i="3"/>
  <c r="D120" i="2"/>
  <c r="E120" i="2" s="1"/>
  <c r="F120" i="2" s="1"/>
  <c r="G120" i="2" s="1"/>
  <c r="H120" i="2" s="1"/>
  <c r="I120" i="2" s="1"/>
  <c r="J120" i="2" s="1"/>
  <c r="K120" i="2" s="1"/>
  <c r="L120" i="2" s="1"/>
  <c r="M120" i="2" s="1"/>
  <c r="D57" i="2"/>
  <c r="E57" i="2" s="1"/>
  <c r="F57" i="2" s="1"/>
  <c r="G57" i="2" s="1"/>
  <c r="H57" i="2" s="1"/>
  <c r="I57" i="2" s="1"/>
  <c r="J57" i="2" s="1"/>
  <c r="K57" i="2" s="1"/>
  <c r="L57" i="2" s="1"/>
  <c r="M57" i="2" s="1"/>
  <c r="E17" i="2"/>
  <c r="F17" i="2" s="1"/>
  <c r="G17" i="2" s="1"/>
  <c r="H17" i="2" s="1"/>
  <c r="I17" i="2" s="1"/>
  <c r="J17" i="2" s="1"/>
  <c r="K17" i="2" s="1"/>
  <c r="L17" i="2" s="1"/>
  <c r="M17" i="2" s="1"/>
  <c r="D25" i="2"/>
  <c r="E25" i="2" s="1"/>
  <c r="F25" i="2" s="1"/>
  <c r="G25" i="2" s="1"/>
  <c r="H25" i="2" s="1"/>
  <c r="I25" i="2" s="1"/>
  <c r="J25" i="2" s="1"/>
  <c r="K25" i="2" s="1"/>
  <c r="L25" i="2" s="1"/>
  <c r="M25" i="2" s="1"/>
  <c r="D70" i="2"/>
  <c r="E70" i="2" s="1"/>
  <c r="F70" i="2" s="1"/>
  <c r="G70" i="2" s="1"/>
  <c r="H70" i="2" s="1"/>
  <c r="I70" i="2" s="1"/>
  <c r="J70" i="2" s="1"/>
  <c r="K70" i="2" s="1"/>
  <c r="L70" i="2" s="1"/>
  <c r="M70" i="2" s="1"/>
  <c r="D98" i="2"/>
  <c r="E98" i="2" s="1"/>
  <c r="F98" i="2" s="1"/>
  <c r="G98" i="2" s="1"/>
  <c r="H98" i="2" s="1"/>
  <c r="I98" i="2" s="1"/>
  <c r="J98" i="2" s="1"/>
  <c r="K98" i="2" s="1"/>
  <c r="L98" i="2" s="1"/>
  <c r="M98" i="2" s="1"/>
  <c r="D18" i="2"/>
  <c r="E18" i="2" s="1"/>
  <c r="F18" i="2" s="1"/>
  <c r="G18" i="2" s="1"/>
  <c r="H18" i="2" s="1"/>
  <c r="I18" i="2" s="1"/>
  <c r="J18" i="2" s="1"/>
  <c r="K18" i="2" s="1"/>
  <c r="L18" i="2" s="1"/>
  <c r="M18" i="2" s="1"/>
  <c r="D56" i="2"/>
  <c r="E56" i="2" s="1"/>
  <c r="F56" i="2" s="1"/>
  <c r="G56" i="2" s="1"/>
  <c r="H56" i="2" s="1"/>
  <c r="I56" i="2" s="1"/>
  <c r="J56" i="2" s="1"/>
  <c r="K56" i="2" s="1"/>
  <c r="L56" i="2" s="1"/>
  <c r="M56" i="2" s="1"/>
  <c r="E109" i="3"/>
  <c r="D49" i="2"/>
  <c r="E49" i="2" s="1"/>
  <c r="F49" i="2" s="1"/>
  <c r="G49" i="2" s="1"/>
  <c r="H49" i="2" s="1"/>
  <c r="I49" i="2" s="1"/>
  <c r="J49" i="2" s="1"/>
  <c r="K49" i="2" s="1"/>
  <c r="L49" i="2" s="1"/>
  <c r="M49" i="2" s="1"/>
  <c r="D117" i="2"/>
  <c r="E117" i="2" s="1"/>
  <c r="F117" i="2" s="1"/>
  <c r="G117" i="2" s="1"/>
  <c r="H117" i="2" s="1"/>
  <c r="I117" i="2" s="1"/>
  <c r="J117" i="2" s="1"/>
  <c r="K117" i="2" s="1"/>
  <c r="L117" i="2" s="1"/>
  <c r="M117" i="2" s="1"/>
  <c r="D97" i="2"/>
  <c r="E97" i="2" s="1"/>
  <c r="F97" i="2" s="1"/>
  <c r="G97" i="2" s="1"/>
  <c r="H97" i="2" s="1"/>
  <c r="I97" i="2" s="1"/>
  <c r="J97" i="2" s="1"/>
  <c r="K97" i="2" s="1"/>
  <c r="L97" i="2" s="1"/>
  <c r="M97" i="2" s="1"/>
  <c r="D125" i="2"/>
  <c r="E125" i="2" s="1"/>
  <c r="F125" i="2" s="1"/>
  <c r="G125" i="2" s="1"/>
  <c r="H125" i="2" s="1"/>
  <c r="I125" i="2" s="1"/>
  <c r="J125" i="2" s="1"/>
  <c r="K125" i="2" s="1"/>
  <c r="L125" i="2" s="1"/>
  <c r="M125" i="2" s="1"/>
  <c r="E40" i="3"/>
  <c r="D146" i="2"/>
  <c r="E146" i="2" s="1"/>
  <c r="F146" i="2" s="1"/>
  <c r="G146" i="2" s="1"/>
  <c r="H146" i="2" s="1"/>
  <c r="I146" i="2" s="1"/>
  <c r="J146" i="2" s="1"/>
  <c r="K146" i="2" s="1"/>
  <c r="L146" i="2" s="1"/>
  <c r="M146" i="2" s="1"/>
  <c r="D157" i="2"/>
  <c r="E157" i="2" s="1"/>
  <c r="F157" i="2" s="1"/>
  <c r="G157" i="2" s="1"/>
  <c r="H157" i="2" s="1"/>
  <c r="I157" i="2" s="1"/>
  <c r="J157" i="2" s="1"/>
  <c r="K157" i="2" s="1"/>
  <c r="L157" i="2" s="1"/>
  <c r="M157" i="2" s="1"/>
  <c r="E8" i="3"/>
  <c r="D161" i="2"/>
  <c r="E161" i="2" s="1"/>
  <c r="F161" i="2" s="1"/>
  <c r="G161" i="2" s="1"/>
  <c r="H161" i="2" s="1"/>
  <c r="I161" i="2" s="1"/>
  <c r="J161" i="2" s="1"/>
  <c r="K161" i="2" s="1"/>
  <c r="L161" i="2" s="1"/>
  <c r="M161" i="2" s="1"/>
  <c r="D100" i="2"/>
  <c r="E100" i="2" s="1"/>
  <c r="F100" i="2" s="1"/>
  <c r="G100" i="2" s="1"/>
  <c r="H100" i="2" s="1"/>
  <c r="I100" i="2" s="1"/>
  <c r="J100" i="2" s="1"/>
  <c r="K100" i="2" s="1"/>
  <c r="L100" i="2" s="1"/>
  <c r="M100" i="2" s="1"/>
  <c r="E147" i="3"/>
  <c r="D84" i="2"/>
  <c r="E84" i="2" s="1"/>
  <c r="F84" i="2" s="1"/>
  <c r="G84" i="2" s="1"/>
  <c r="H84" i="2" s="1"/>
  <c r="I84" i="2" s="1"/>
  <c r="J84" i="2" s="1"/>
  <c r="K84" i="2" s="1"/>
  <c r="L84" i="2" s="1"/>
  <c r="M84" i="2" s="1"/>
  <c r="D147" i="2"/>
  <c r="E147" i="2" s="1"/>
  <c r="F147" i="2" s="1"/>
  <c r="G147" i="2" s="1"/>
  <c r="H147" i="2" s="1"/>
  <c r="I147" i="2" s="1"/>
  <c r="J147" i="2" s="1"/>
  <c r="K147" i="2" s="1"/>
  <c r="L147" i="2" s="1"/>
  <c r="M147" i="2" s="1"/>
  <c r="D62" i="2"/>
  <c r="E62" i="2" s="1"/>
  <c r="F62" i="2" s="1"/>
  <c r="G62" i="2" s="1"/>
  <c r="H62" i="2" s="1"/>
  <c r="I62" i="2" s="1"/>
  <c r="J62" i="2" s="1"/>
  <c r="K62" i="2" s="1"/>
  <c r="L62" i="2" s="1"/>
  <c r="M62" i="2" s="1"/>
  <c r="D110" i="2"/>
  <c r="E110" i="2" s="1"/>
  <c r="F110" i="2" s="1"/>
  <c r="G110" i="2" s="1"/>
  <c r="H110" i="2" s="1"/>
  <c r="I110" i="2" s="1"/>
  <c r="J110" i="2" s="1"/>
  <c r="K110" i="2" s="1"/>
  <c r="L110" i="2" s="1"/>
  <c r="M110" i="2" s="1"/>
  <c r="D36" i="2"/>
  <c r="E36" i="2" s="1"/>
  <c r="F36" i="2" s="1"/>
  <c r="G36" i="2" s="1"/>
  <c r="H36" i="2" s="1"/>
  <c r="I36" i="2" s="1"/>
  <c r="J36" i="2" s="1"/>
  <c r="K36" i="2" s="1"/>
  <c r="L36" i="2" s="1"/>
  <c r="M36" i="2" s="1"/>
  <c r="D43" i="2"/>
  <c r="E43" i="2" s="1"/>
  <c r="F43" i="2" s="1"/>
  <c r="G43" i="2" s="1"/>
  <c r="H43" i="2" s="1"/>
  <c r="I43" i="2" s="1"/>
  <c r="J43" i="2" s="1"/>
  <c r="K43" i="2" s="1"/>
  <c r="L43" i="2" s="1"/>
  <c r="M43" i="2" s="1"/>
  <c r="D95" i="2"/>
  <c r="E95" i="2" s="1"/>
  <c r="F95" i="2" s="1"/>
  <c r="G95" i="2" s="1"/>
  <c r="H95" i="2" s="1"/>
  <c r="I95" i="2" s="1"/>
  <c r="J95" i="2" s="1"/>
  <c r="K95" i="2" s="1"/>
  <c r="L95" i="2" s="1"/>
  <c r="M95" i="2" s="1"/>
  <c r="D140" i="2"/>
  <c r="E140" i="2" s="1"/>
  <c r="F140" i="2" s="1"/>
  <c r="G140" i="2" s="1"/>
  <c r="H140" i="2" s="1"/>
  <c r="I140" i="2" s="1"/>
  <c r="J140" i="2" s="1"/>
  <c r="K140" i="2" s="1"/>
  <c r="L140" i="2" s="1"/>
  <c r="M140" i="2" s="1"/>
  <c r="D76" i="2"/>
  <c r="E76" i="2" s="1"/>
  <c r="F76" i="2" s="1"/>
  <c r="G76" i="2" s="1"/>
  <c r="H76" i="2" s="1"/>
  <c r="I76" i="2" s="1"/>
  <c r="J76" i="2" s="1"/>
  <c r="K76" i="2" s="1"/>
  <c r="L76" i="2" s="1"/>
  <c r="M76" i="2" s="1"/>
  <c r="D30" i="2"/>
  <c r="E30" i="2" s="1"/>
  <c r="F30" i="2" s="1"/>
  <c r="G30" i="2" s="1"/>
  <c r="H30" i="2" s="1"/>
  <c r="I30" i="2" s="1"/>
  <c r="J30" i="2" s="1"/>
  <c r="K30" i="2" s="1"/>
  <c r="L30" i="2" s="1"/>
  <c r="M30" i="2" s="1"/>
  <c r="E132" i="3"/>
  <c r="D122" i="2"/>
  <c r="E122" i="2" s="1"/>
  <c r="F122" i="2" s="1"/>
  <c r="G122" i="2" s="1"/>
  <c r="H122" i="2" s="1"/>
  <c r="I122" i="2" s="1"/>
  <c r="J122" i="2" s="1"/>
  <c r="K122" i="2" s="1"/>
  <c r="L122" i="2" s="1"/>
  <c r="M122" i="2" s="1"/>
  <c r="D87" i="2"/>
  <c r="E87" i="2" s="1"/>
  <c r="F87" i="2" s="1"/>
  <c r="G87" i="2" s="1"/>
  <c r="H87" i="2" s="1"/>
  <c r="I87" i="2" s="1"/>
  <c r="J87" i="2" s="1"/>
  <c r="K87" i="2" s="1"/>
  <c r="L87" i="2" s="1"/>
  <c r="M87" i="2" s="1"/>
  <c r="E96" i="3"/>
  <c r="D159" i="2"/>
  <c r="E159" i="2" s="1"/>
  <c r="F159" i="2" s="1"/>
  <c r="G159" i="2" s="1"/>
  <c r="H159" i="2" s="1"/>
  <c r="I159" i="2" s="1"/>
  <c r="J159" i="2" s="1"/>
  <c r="K159" i="2" s="1"/>
  <c r="L159" i="2" s="1"/>
  <c r="M159" i="2" s="1"/>
  <c r="D47" i="2"/>
  <c r="E47" i="2" s="1"/>
  <c r="F47" i="2" s="1"/>
  <c r="G47" i="2" s="1"/>
  <c r="H47" i="2" s="1"/>
  <c r="I47" i="2" s="1"/>
  <c r="J47" i="2" s="1"/>
  <c r="K47" i="2" s="1"/>
  <c r="L47" i="2" s="1"/>
  <c r="M47" i="2" s="1"/>
  <c r="D38" i="2"/>
  <c r="E38" i="2" s="1"/>
  <c r="F38" i="2" s="1"/>
  <c r="G38" i="2" s="1"/>
  <c r="H38" i="2" s="1"/>
  <c r="I38" i="2" s="1"/>
  <c r="J38" i="2" s="1"/>
  <c r="K38" i="2" s="1"/>
  <c r="L38" i="2" s="1"/>
  <c r="M38" i="2" s="1"/>
  <c r="D133" i="2"/>
  <c r="E133" i="2" s="1"/>
  <c r="F133" i="2" s="1"/>
  <c r="G133" i="2" s="1"/>
  <c r="H133" i="2" s="1"/>
  <c r="I133" i="2" s="1"/>
  <c r="J133" i="2" s="1"/>
  <c r="K133" i="2" s="1"/>
  <c r="L133" i="2" s="1"/>
  <c r="M133" i="2" s="1"/>
  <c r="D90" i="2"/>
  <c r="E90" i="2" s="1"/>
  <c r="F90" i="2" s="1"/>
  <c r="G90" i="2" s="1"/>
  <c r="H90" i="2" s="1"/>
  <c r="I90" i="2" s="1"/>
  <c r="J90" i="2" s="1"/>
  <c r="K90" i="2" s="1"/>
  <c r="L90" i="2" s="1"/>
  <c r="M90" i="2" s="1"/>
  <c r="D54" i="2"/>
  <c r="E54" i="2" s="1"/>
  <c r="F54" i="2" s="1"/>
  <c r="G54" i="2" s="1"/>
  <c r="H54" i="2" s="1"/>
  <c r="I54" i="2" s="1"/>
  <c r="J54" i="2" s="1"/>
  <c r="K54" i="2" s="1"/>
  <c r="L54" i="2" s="1"/>
  <c r="M54" i="2" s="1"/>
  <c r="D19" i="2"/>
  <c r="E19" i="2" s="1"/>
  <c r="F19" i="2" s="1"/>
  <c r="G19" i="2" s="1"/>
  <c r="H19" i="2" s="1"/>
  <c r="I19" i="2" s="1"/>
  <c r="J19" i="2" s="1"/>
  <c r="K19" i="2" s="1"/>
  <c r="L19" i="2" s="1"/>
  <c r="M19" i="2" s="1"/>
  <c r="D35" i="2"/>
  <c r="E35" i="2" s="1"/>
  <c r="F35" i="2" s="1"/>
  <c r="G35" i="2" s="1"/>
  <c r="H35" i="2" s="1"/>
  <c r="I35" i="2" s="1"/>
  <c r="J35" i="2" s="1"/>
  <c r="K35" i="2" s="1"/>
  <c r="L35" i="2" s="1"/>
  <c r="M35" i="2" s="1"/>
  <c r="D94" i="2"/>
  <c r="E94" i="2" s="1"/>
  <c r="F94" i="2" s="1"/>
  <c r="G94" i="2" s="1"/>
  <c r="H94" i="2" s="1"/>
  <c r="I94" i="2" s="1"/>
  <c r="J94" i="2" s="1"/>
  <c r="K94" i="2" s="1"/>
  <c r="L94" i="2" s="1"/>
  <c r="M94" i="2" s="1"/>
  <c r="D24" i="2"/>
  <c r="E24" i="2" s="1"/>
  <c r="F24" i="2" s="1"/>
  <c r="G24" i="2" s="1"/>
  <c r="H24" i="2" s="1"/>
  <c r="I24" i="2" s="1"/>
  <c r="J24" i="2" s="1"/>
  <c r="K24" i="2" s="1"/>
  <c r="L24" i="2" s="1"/>
  <c r="M24" i="2" s="1"/>
  <c r="D89" i="2"/>
  <c r="E89" i="2" s="1"/>
  <c r="F89" i="2" s="1"/>
  <c r="G89" i="2" s="1"/>
  <c r="H89" i="2" s="1"/>
  <c r="I89" i="2" s="1"/>
  <c r="J89" i="2" s="1"/>
  <c r="K89" i="2" s="1"/>
  <c r="L89" i="2" s="1"/>
  <c r="M89" i="2" s="1"/>
  <c r="D65" i="2"/>
  <c r="E65" i="2" s="1"/>
  <c r="F65" i="2" s="1"/>
  <c r="G65" i="2" s="1"/>
  <c r="H65" i="2" s="1"/>
  <c r="I65" i="2" s="1"/>
  <c r="J65" i="2" s="1"/>
  <c r="K65" i="2" s="1"/>
  <c r="L65" i="2" s="1"/>
  <c r="M65" i="2" s="1"/>
  <c r="E71" i="3"/>
  <c r="D23" i="2"/>
  <c r="E23" i="2" s="1"/>
  <c r="F23" i="2" s="1"/>
  <c r="G23" i="2" s="1"/>
  <c r="H23" i="2" s="1"/>
  <c r="I23" i="2" s="1"/>
  <c r="J23" i="2" s="1"/>
  <c r="K23" i="2" s="1"/>
  <c r="L23" i="2" s="1"/>
  <c r="M23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E95" i="3"/>
  <c r="D158" i="2"/>
  <c r="E158" i="2" s="1"/>
  <c r="F158" i="2" s="1"/>
  <c r="G158" i="2" s="1"/>
  <c r="H158" i="2" s="1"/>
  <c r="I158" i="2" s="1"/>
  <c r="J158" i="2" s="1"/>
  <c r="K158" i="2" s="1"/>
  <c r="L158" i="2" s="1"/>
  <c r="M158" i="2" s="1"/>
  <c r="D59" i="2"/>
  <c r="E59" i="2" s="1"/>
  <c r="F59" i="2" s="1"/>
  <c r="G59" i="2" s="1"/>
  <c r="H59" i="2" s="1"/>
  <c r="I59" i="2" s="1"/>
  <c r="J59" i="2" s="1"/>
  <c r="K59" i="2" s="1"/>
  <c r="L59" i="2" s="1"/>
  <c r="M59" i="2" s="1"/>
  <c r="E131" i="3"/>
  <c r="D119" i="2"/>
  <c r="E119" i="2" s="1"/>
  <c r="F119" i="2" s="1"/>
  <c r="G119" i="2" s="1"/>
  <c r="H119" i="2" s="1"/>
  <c r="I119" i="2" s="1"/>
  <c r="J119" i="2" s="1"/>
  <c r="K119" i="2" s="1"/>
  <c r="L119" i="2" s="1"/>
  <c r="M119" i="2" s="1"/>
  <c r="D123" i="2"/>
  <c r="E123" i="2" s="1"/>
  <c r="F123" i="2" s="1"/>
  <c r="G123" i="2" s="1"/>
  <c r="H123" i="2" s="1"/>
  <c r="I123" i="2" s="1"/>
  <c r="J123" i="2" s="1"/>
  <c r="K123" i="2" s="1"/>
  <c r="L123" i="2" s="1"/>
  <c r="M123" i="2" s="1"/>
  <c r="E21" i="3"/>
  <c r="D113" i="2"/>
  <c r="E113" i="2" s="1"/>
  <c r="F113" i="2" s="1"/>
  <c r="G113" i="2" s="1"/>
  <c r="H113" i="2" s="1"/>
  <c r="I113" i="2" s="1"/>
  <c r="J113" i="2" s="1"/>
  <c r="K113" i="2" s="1"/>
  <c r="L113" i="2" s="1"/>
  <c r="M113" i="2" s="1"/>
  <c r="D83" i="2"/>
  <c r="E83" i="2" s="1"/>
  <c r="F83" i="2" s="1"/>
  <c r="G83" i="2" s="1"/>
  <c r="H83" i="2" s="1"/>
  <c r="I83" i="2" s="1"/>
  <c r="J83" i="2" s="1"/>
  <c r="K83" i="2" s="1"/>
  <c r="L83" i="2" s="1"/>
  <c r="M83" i="2" s="1"/>
  <c r="D99" i="2"/>
  <c r="E99" i="2" s="1"/>
  <c r="F99" i="2" s="1"/>
  <c r="G99" i="2" s="1"/>
  <c r="H99" i="2" s="1"/>
  <c r="I99" i="2" s="1"/>
  <c r="J99" i="2" s="1"/>
  <c r="K99" i="2" s="1"/>
  <c r="L99" i="2" s="1"/>
  <c r="M99" i="2" s="1"/>
  <c r="D51" i="2"/>
  <c r="E51" i="2" s="1"/>
  <c r="F51" i="2" s="1"/>
  <c r="G51" i="2" s="1"/>
  <c r="H51" i="2" s="1"/>
  <c r="I51" i="2" s="1"/>
  <c r="J51" i="2" s="1"/>
  <c r="K51" i="2" s="1"/>
  <c r="L51" i="2" s="1"/>
  <c r="M51" i="2" s="1"/>
  <c r="D127" i="2"/>
  <c r="E127" i="2" s="1"/>
  <c r="F127" i="2" s="1"/>
  <c r="G127" i="2" s="1"/>
  <c r="H127" i="2" s="1"/>
  <c r="I127" i="2" s="1"/>
  <c r="J127" i="2" s="1"/>
  <c r="K127" i="2" s="1"/>
  <c r="L127" i="2" s="1"/>
  <c r="M127" i="2" s="1"/>
  <c r="D121" i="2"/>
  <c r="E121" i="2" s="1"/>
  <c r="F121" i="2" s="1"/>
  <c r="G121" i="2" s="1"/>
  <c r="H121" i="2" s="1"/>
  <c r="I121" i="2" s="1"/>
  <c r="J121" i="2" s="1"/>
  <c r="K121" i="2" s="1"/>
  <c r="L121" i="2" s="1"/>
  <c r="M121" i="2" s="1"/>
  <c r="E45" i="3"/>
  <c r="D78" i="2"/>
  <c r="E78" i="2" s="1"/>
  <c r="F78" i="2" s="1"/>
  <c r="G78" i="2" s="1"/>
  <c r="H78" i="2" s="1"/>
  <c r="I78" i="2" s="1"/>
  <c r="J78" i="2" s="1"/>
  <c r="K78" i="2" s="1"/>
  <c r="L78" i="2" s="1"/>
  <c r="M78" i="2" s="1"/>
  <c r="D109" i="2"/>
  <c r="E109" i="2" s="1"/>
  <c r="F109" i="2" s="1"/>
  <c r="G109" i="2" s="1"/>
  <c r="H109" i="2" s="1"/>
  <c r="I109" i="2" s="1"/>
  <c r="J109" i="2" s="1"/>
  <c r="K109" i="2" s="1"/>
  <c r="L109" i="2" s="1"/>
  <c r="M109" i="2" s="1"/>
  <c r="E133" i="3"/>
  <c r="D131" i="2"/>
  <c r="E131" i="2" s="1"/>
  <c r="F131" i="2" s="1"/>
  <c r="G131" i="2" s="1"/>
  <c r="H131" i="2" s="1"/>
  <c r="I131" i="2" s="1"/>
  <c r="J131" i="2" s="1"/>
  <c r="K131" i="2" s="1"/>
  <c r="L131" i="2" s="1"/>
  <c r="M131" i="2" s="1"/>
  <c r="E74" i="3"/>
  <c r="D40" i="2"/>
  <c r="E40" i="2" s="1"/>
  <c r="F40" i="2" s="1"/>
  <c r="G40" i="2" s="1"/>
  <c r="H40" i="2" s="1"/>
  <c r="I40" i="2" s="1"/>
  <c r="J40" i="2" s="1"/>
  <c r="K40" i="2" s="1"/>
  <c r="L40" i="2" s="1"/>
  <c r="M40" i="2" s="1"/>
  <c r="D152" i="2"/>
  <c r="E152" i="2" s="1"/>
  <c r="F152" i="2" s="1"/>
  <c r="G152" i="2" s="1"/>
  <c r="H152" i="2" s="1"/>
  <c r="I152" i="2" s="1"/>
  <c r="J152" i="2" s="1"/>
  <c r="K152" i="2" s="1"/>
  <c r="L152" i="2" s="1"/>
  <c r="M152" i="2" s="1"/>
  <c r="D88" i="2"/>
  <c r="E88" i="2" s="1"/>
  <c r="F88" i="2" s="1"/>
  <c r="G88" i="2" s="1"/>
  <c r="H88" i="2" s="1"/>
  <c r="I88" i="2" s="1"/>
  <c r="J88" i="2" s="1"/>
  <c r="K88" i="2" s="1"/>
  <c r="L88" i="2" s="1"/>
  <c r="M88" i="2" s="1"/>
  <c r="E75" i="3"/>
  <c r="D50" i="2"/>
  <c r="E50" i="2" s="1"/>
  <c r="F50" i="2" s="1"/>
  <c r="G50" i="2" s="1"/>
  <c r="H50" i="2" s="1"/>
  <c r="I50" i="2" s="1"/>
  <c r="J50" i="2" s="1"/>
  <c r="K50" i="2" s="1"/>
  <c r="L50" i="2" s="1"/>
  <c r="M50" i="2" s="1"/>
  <c r="D160" i="2"/>
  <c r="E160" i="2" s="1"/>
  <c r="F160" i="2" s="1"/>
  <c r="G160" i="2" s="1"/>
  <c r="H160" i="2" s="1"/>
  <c r="I160" i="2" s="1"/>
  <c r="J160" i="2" s="1"/>
  <c r="K160" i="2" s="1"/>
  <c r="L160" i="2" s="1"/>
  <c r="M160" i="2" s="1"/>
  <c r="E7" i="3"/>
  <c r="D148" i="2"/>
  <c r="E148" i="2" s="1"/>
  <c r="F148" i="2" s="1"/>
  <c r="G148" i="2" s="1"/>
  <c r="H148" i="2" s="1"/>
  <c r="I148" i="2" s="1"/>
  <c r="J148" i="2" s="1"/>
  <c r="K148" i="2" s="1"/>
  <c r="L148" i="2" s="1"/>
  <c r="M148" i="2" s="1"/>
  <c r="D102" i="2"/>
  <c r="E102" i="2" s="1"/>
  <c r="F102" i="2" s="1"/>
  <c r="G102" i="2" s="1"/>
  <c r="H102" i="2" s="1"/>
  <c r="I102" i="2" s="1"/>
  <c r="J102" i="2" s="1"/>
  <c r="K102" i="2" s="1"/>
  <c r="L102" i="2" s="1"/>
  <c r="M102" i="2" s="1"/>
  <c r="D105" i="2"/>
  <c r="E105" i="2" s="1"/>
  <c r="F105" i="2" s="1"/>
  <c r="G105" i="2" s="1"/>
  <c r="H105" i="2" s="1"/>
  <c r="I105" i="2" s="1"/>
  <c r="J105" i="2" s="1"/>
  <c r="K105" i="2" s="1"/>
  <c r="L105" i="2" s="1"/>
  <c r="M105" i="2" s="1"/>
  <c r="D93" i="2"/>
  <c r="E93" i="2" s="1"/>
  <c r="F93" i="2" s="1"/>
  <c r="G93" i="2" s="1"/>
  <c r="H93" i="2" s="1"/>
  <c r="I93" i="2" s="1"/>
  <c r="J93" i="2" s="1"/>
  <c r="K93" i="2" s="1"/>
  <c r="L93" i="2" s="1"/>
  <c r="M93" i="2" s="1"/>
  <c r="E63" i="3"/>
  <c r="D143" i="2"/>
  <c r="E143" i="2" s="1"/>
  <c r="F143" i="2" s="1"/>
  <c r="G143" i="2" s="1"/>
  <c r="H143" i="2" s="1"/>
  <c r="I143" i="2" s="1"/>
  <c r="J143" i="2" s="1"/>
  <c r="K143" i="2" s="1"/>
  <c r="L143" i="2" s="1"/>
  <c r="M143" i="2" s="1"/>
  <c r="D155" i="2"/>
  <c r="E155" i="2" s="1"/>
  <c r="F155" i="2" s="1"/>
  <c r="G155" i="2" s="1"/>
  <c r="H155" i="2" s="1"/>
  <c r="I155" i="2" s="1"/>
  <c r="J155" i="2" s="1"/>
  <c r="K155" i="2" s="1"/>
  <c r="L155" i="2" s="1"/>
  <c r="M155" i="2" s="1"/>
  <c r="D31" i="2"/>
  <c r="E31" i="2" s="1"/>
  <c r="F31" i="2" s="1"/>
  <c r="G31" i="2" s="1"/>
  <c r="H31" i="2" s="1"/>
  <c r="I31" i="2" s="1"/>
  <c r="J31" i="2" s="1"/>
  <c r="K31" i="2" s="1"/>
  <c r="L31" i="2" s="1"/>
  <c r="M31" i="2" s="1"/>
  <c r="D69" i="2"/>
  <c r="E69" i="2" s="1"/>
  <c r="F69" i="2" s="1"/>
  <c r="G69" i="2" s="1"/>
  <c r="H69" i="2" s="1"/>
  <c r="I69" i="2" s="1"/>
  <c r="J69" i="2" s="1"/>
  <c r="K69" i="2" s="1"/>
  <c r="L69" i="2" s="1"/>
  <c r="M69" i="2" s="1"/>
  <c r="D58" i="2"/>
  <c r="E58" i="2" s="1"/>
  <c r="F58" i="2" s="1"/>
  <c r="G58" i="2" s="1"/>
  <c r="H58" i="2" s="1"/>
  <c r="I58" i="2" s="1"/>
  <c r="J58" i="2" s="1"/>
  <c r="K58" i="2" s="1"/>
  <c r="L58" i="2" s="1"/>
  <c r="M58" i="2" s="1"/>
  <c r="D61" i="2"/>
  <c r="E61" i="2" s="1"/>
  <c r="F61" i="2" s="1"/>
  <c r="G61" i="2" s="1"/>
  <c r="H61" i="2" s="1"/>
  <c r="I61" i="2" s="1"/>
  <c r="J61" i="2" s="1"/>
  <c r="K61" i="2" s="1"/>
  <c r="L61" i="2" s="1"/>
  <c r="M61" i="2" s="1"/>
  <c r="D92" i="2"/>
  <c r="E92" i="2" s="1"/>
  <c r="F92" i="2" s="1"/>
  <c r="G92" i="2" s="1"/>
  <c r="H92" i="2" s="1"/>
  <c r="I92" i="2" s="1"/>
  <c r="J92" i="2" s="1"/>
  <c r="K92" i="2" s="1"/>
  <c r="L92" i="2" s="1"/>
  <c r="M92" i="2" s="1"/>
  <c r="D45" i="2"/>
  <c r="E45" i="2" s="1"/>
  <c r="F45" i="2" s="1"/>
  <c r="G45" i="2" s="1"/>
  <c r="H45" i="2" s="1"/>
  <c r="I45" i="2" s="1"/>
  <c r="J45" i="2" s="1"/>
  <c r="K45" i="2" s="1"/>
  <c r="L45" i="2" s="1"/>
  <c r="M45" i="2" s="1"/>
  <c r="D106" i="2"/>
  <c r="E106" i="2" s="1"/>
  <c r="F106" i="2" s="1"/>
  <c r="G106" i="2" s="1"/>
  <c r="H106" i="2" s="1"/>
  <c r="I106" i="2" s="1"/>
  <c r="J106" i="2" s="1"/>
  <c r="K106" i="2" s="1"/>
  <c r="L106" i="2" s="1"/>
  <c r="M106" i="2" s="1"/>
  <c r="D103" i="2"/>
  <c r="E103" i="2" s="1"/>
  <c r="F103" i="2" s="1"/>
  <c r="G103" i="2" s="1"/>
  <c r="H103" i="2" s="1"/>
  <c r="I103" i="2" s="1"/>
  <c r="J103" i="2" s="1"/>
  <c r="K103" i="2" s="1"/>
  <c r="L103" i="2" s="1"/>
  <c r="M103" i="2" s="1"/>
  <c r="E118" i="3"/>
  <c r="D91" i="2"/>
  <c r="E91" i="2" s="1"/>
  <c r="F91" i="2" s="1"/>
  <c r="G91" i="2" s="1"/>
  <c r="H91" i="2" s="1"/>
  <c r="I91" i="2" s="1"/>
  <c r="J91" i="2" s="1"/>
  <c r="K91" i="2" s="1"/>
  <c r="L91" i="2" s="1"/>
  <c r="M91" i="2" s="1"/>
  <c r="D21" i="2"/>
  <c r="E21" i="2" s="1"/>
  <c r="F21" i="2" s="1"/>
  <c r="G21" i="2" s="1"/>
  <c r="H21" i="2" s="1"/>
  <c r="I21" i="2" s="1"/>
  <c r="J21" i="2" s="1"/>
  <c r="K21" i="2" s="1"/>
  <c r="L21" i="2" s="1"/>
  <c r="M21" i="2" s="1"/>
  <c r="E88" i="3"/>
  <c r="D82" i="2"/>
  <c r="E82" i="2" s="1"/>
  <c r="F82" i="2" s="1"/>
  <c r="G82" i="2" s="1"/>
  <c r="H82" i="2" s="1"/>
  <c r="I82" i="2" s="1"/>
  <c r="J82" i="2" s="1"/>
  <c r="K82" i="2" s="1"/>
  <c r="L82" i="2" s="1"/>
  <c r="M82" i="2" s="1"/>
  <c r="D142" i="2"/>
  <c r="E142" i="2" s="1"/>
  <c r="F142" i="2" s="1"/>
  <c r="G142" i="2" s="1"/>
  <c r="H142" i="2" s="1"/>
  <c r="I142" i="2" s="1"/>
  <c r="J142" i="2" s="1"/>
  <c r="K142" i="2" s="1"/>
  <c r="L142" i="2" s="1"/>
  <c r="M142" i="2" s="1"/>
  <c r="D33" i="2"/>
  <c r="E33" i="2" s="1"/>
  <c r="F33" i="2" s="1"/>
  <c r="G33" i="2" s="1"/>
  <c r="H33" i="2" s="1"/>
  <c r="I33" i="2" s="1"/>
  <c r="J33" i="2" s="1"/>
  <c r="K33" i="2" s="1"/>
  <c r="L33" i="2" s="1"/>
  <c r="M33" i="2" s="1"/>
  <c r="D114" i="2"/>
  <c r="E114" i="2" s="1"/>
  <c r="F114" i="2" s="1"/>
  <c r="G114" i="2" s="1"/>
  <c r="H114" i="2" s="1"/>
  <c r="I114" i="2" s="1"/>
  <c r="J114" i="2" s="1"/>
  <c r="K114" i="2" s="1"/>
  <c r="L114" i="2" s="1"/>
  <c r="M114" i="2" s="1"/>
  <c r="D138" i="2"/>
  <c r="E138" i="2" s="1"/>
  <c r="F138" i="2" s="1"/>
  <c r="G138" i="2" s="1"/>
  <c r="H138" i="2" s="1"/>
  <c r="I138" i="2" s="1"/>
  <c r="J138" i="2" s="1"/>
  <c r="K138" i="2" s="1"/>
  <c r="L138" i="2" s="1"/>
  <c r="M138" i="2" s="1"/>
  <c r="D75" i="2"/>
  <c r="E75" i="2" s="1"/>
  <c r="F75" i="2" s="1"/>
  <c r="G75" i="2" s="1"/>
  <c r="H75" i="2" s="1"/>
  <c r="I75" i="2" s="1"/>
  <c r="J75" i="2" s="1"/>
  <c r="K75" i="2" s="1"/>
  <c r="L75" i="2" s="1"/>
  <c r="M75" i="2" s="1"/>
  <c r="D154" i="2"/>
  <c r="E154" i="2" s="1"/>
  <c r="F154" i="2" s="1"/>
  <c r="G154" i="2" s="1"/>
  <c r="H154" i="2" s="1"/>
  <c r="I154" i="2" s="1"/>
  <c r="J154" i="2" s="1"/>
  <c r="K154" i="2" s="1"/>
  <c r="L154" i="2" s="1"/>
  <c r="M154" i="2" s="1"/>
  <c r="D46" i="2"/>
  <c r="E46" i="2" s="1"/>
  <c r="F46" i="2" s="1"/>
  <c r="G46" i="2" s="1"/>
  <c r="H46" i="2" s="1"/>
  <c r="I46" i="2" s="1"/>
  <c r="J46" i="2" s="1"/>
  <c r="K46" i="2" s="1"/>
  <c r="L46" i="2" s="1"/>
  <c r="M46" i="2" s="1"/>
  <c r="E91" i="3"/>
  <c r="D107" i="2"/>
  <c r="E107" i="2" s="1"/>
  <c r="F107" i="2" s="1"/>
  <c r="G107" i="2" s="1"/>
  <c r="H107" i="2" s="1"/>
  <c r="I107" i="2" s="1"/>
  <c r="J107" i="2" s="1"/>
  <c r="K107" i="2" s="1"/>
  <c r="L107" i="2" s="1"/>
  <c r="M107" i="2" s="1"/>
  <c r="D118" i="2"/>
  <c r="E118" i="2" s="1"/>
  <c r="F118" i="2" s="1"/>
  <c r="G118" i="2" s="1"/>
  <c r="H118" i="2" s="1"/>
  <c r="I118" i="2" s="1"/>
  <c r="J118" i="2" s="1"/>
  <c r="K118" i="2" s="1"/>
  <c r="L118" i="2" s="1"/>
  <c r="M118" i="2" s="1"/>
  <c r="D139" i="2"/>
  <c r="E139" i="2" s="1"/>
  <c r="F139" i="2" s="1"/>
  <c r="G139" i="2" s="1"/>
  <c r="H139" i="2" s="1"/>
  <c r="I139" i="2" s="1"/>
  <c r="J139" i="2" s="1"/>
  <c r="K139" i="2" s="1"/>
  <c r="L139" i="2" s="1"/>
  <c r="M139" i="2" s="1"/>
  <c r="E35" i="3"/>
  <c r="D86" i="2"/>
  <c r="E86" i="2" s="1"/>
  <c r="F86" i="2" s="1"/>
  <c r="G86" i="2" s="1"/>
  <c r="H86" i="2" s="1"/>
  <c r="I86" i="2" s="1"/>
  <c r="J86" i="2" s="1"/>
  <c r="K86" i="2" s="1"/>
  <c r="L86" i="2" s="1"/>
  <c r="M86" i="2" s="1"/>
  <c r="D128" i="2"/>
  <c r="E128" i="2" s="1"/>
  <c r="F128" i="2" s="1"/>
  <c r="G128" i="2" s="1"/>
  <c r="H128" i="2" s="1"/>
  <c r="I128" i="2" s="1"/>
  <c r="J128" i="2" s="1"/>
  <c r="K128" i="2" s="1"/>
  <c r="L128" i="2" s="1"/>
  <c r="M128" i="2" s="1"/>
  <c r="D34" i="2"/>
  <c r="E34" i="2" s="1"/>
  <c r="F34" i="2" s="1"/>
  <c r="G34" i="2" s="1"/>
  <c r="H34" i="2" s="1"/>
  <c r="I34" i="2" s="1"/>
  <c r="J34" i="2" s="1"/>
  <c r="K34" i="2" s="1"/>
  <c r="L34" i="2" s="1"/>
  <c r="M34" i="2" s="1"/>
  <c r="D111" i="2"/>
  <c r="E111" i="2" s="1"/>
  <c r="F111" i="2" s="1"/>
  <c r="G111" i="2" s="1"/>
  <c r="H111" i="2" s="1"/>
  <c r="I111" i="2" s="1"/>
  <c r="J111" i="2" s="1"/>
  <c r="K111" i="2" s="1"/>
  <c r="L111" i="2" s="1"/>
  <c r="M111" i="2" s="1"/>
  <c r="D156" i="2"/>
  <c r="E156" i="2" s="1"/>
  <c r="F156" i="2" s="1"/>
  <c r="G156" i="2" s="1"/>
  <c r="H156" i="2" s="1"/>
  <c r="I156" i="2" s="1"/>
  <c r="J156" i="2" s="1"/>
  <c r="K156" i="2" s="1"/>
  <c r="L156" i="2" s="1"/>
  <c r="M156" i="2" s="1"/>
  <c r="E37" i="3"/>
  <c r="D96" i="2"/>
  <c r="E96" i="2" s="1"/>
  <c r="F96" i="2" s="1"/>
  <c r="G96" i="2" s="1"/>
  <c r="H96" i="2" s="1"/>
  <c r="I96" i="2" s="1"/>
  <c r="J96" i="2" s="1"/>
  <c r="K96" i="2" s="1"/>
  <c r="L96" i="2" s="1"/>
  <c r="M96" i="2" s="1"/>
  <c r="D81" i="2"/>
  <c r="E81" i="2" s="1"/>
  <c r="F81" i="2" s="1"/>
  <c r="G81" i="2" s="1"/>
  <c r="H81" i="2" s="1"/>
  <c r="I81" i="2" s="1"/>
  <c r="J81" i="2" s="1"/>
  <c r="K81" i="2" s="1"/>
  <c r="L81" i="2" s="1"/>
  <c r="M81" i="2" s="1"/>
  <c r="D42" i="2"/>
  <c r="E42" i="2" s="1"/>
  <c r="F42" i="2" s="1"/>
  <c r="G42" i="2" s="1"/>
  <c r="H42" i="2" s="1"/>
  <c r="I42" i="2" s="1"/>
  <c r="J42" i="2" s="1"/>
  <c r="K42" i="2" s="1"/>
  <c r="L42" i="2" s="1"/>
  <c r="M42" i="2" s="1"/>
  <c r="D67" i="2"/>
  <c r="E67" i="2" s="1"/>
  <c r="F67" i="2" s="1"/>
  <c r="G67" i="2" s="1"/>
  <c r="H67" i="2" s="1"/>
  <c r="I67" i="2" s="1"/>
  <c r="J67" i="2" s="1"/>
  <c r="K67" i="2" s="1"/>
  <c r="L67" i="2" s="1"/>
  <c r="M6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D144" i="2"/>
  <c r="E144" i="2" s="1"/>
  <c r="F144" i="2" s="1"/>
  <c r="G144" i="2" s="1"/>
  <c r="H144" i="2" s="1"/>
  <c r="I144" i="2" s="1"/>
  <c r="J144" i="2" s="1"/>
  <c r="K144" i="2" s="1"/>
  <c r="L144" i="2" s="1"/>
  <c r="M144" i="2" s="1"/>
  <c r="D39" i="2"/>
  <c r="E39" i="2" s="1"/>
  <c r="F39" i="2" s="1"/>
  <c r="G39" i="2" s="1"/>
  <c r="H39" i="2" s="1"/>
  <c r="I39" i="2" s="1"/>
  <c r="J39" i="2" s="1"/>
  <c r="K39" i="2" s="1"/>
  <c r="L39" i="2" s="1"/>
  <c r="M39" i="2" s="1"/>
  <c r="D20" i="2"/>
  <c r="E20" i="2" s="1"/>
  <c r="F20" i="2" s="1"/>
  <c r="G20" i="2" s="1"/>
  <c r="H20" i="2" s="1"/>
  <c r="I20" i="2" s="1"/>
  <c r="J20" i="2" s="1"/>
  <c r="K20" i="2" s="1"/>
  <c r="L20" i="2" s="1"/>
  <c r="M20" i="2" s="1"/>
  <c r="D153" i="2"/>
  <c r="E153" i="2" s="1"/>
  <c r="F153" i="2" s="1"/>
  <c r="G153" i="2" s="1"/>
  <c r="H153" i="2" s="1"/>
  <c r="I153" i="2" s="1"/>
  <c r="J153" i="2" s="1"/>
  <c r="K153" i="2" s="1"/>
  <c r="L153" i="2" s="1"/>
  <c r="M153" i="2" s="1"/>
  <c r="D150" i="2"/>
  <c r="E150" i="2" s="1"/>
  <c r="F150" i="2" s="1"/>
  <c r="G150" i="2" s="1"/>
  <c r="H150" i="2" s="1"/>
  <c r="I150" i="2" s="1"/>
  <c r="J150" i="2" s="1"/>
  <c r="K150" i="2" s="1"/>
  <c r="L150" i="2" s="1"/>
  <c r="M150" i="2" s="1"/>
  <c r="D132" i="2"/>
  <c r="E132" i="2" s="1"/>
  <c r="F132" i="2" s="1"/>
  <c r="G132" i="2" s="1"/>
  <c r="H132" i="2" s="1"/>
  <c r="I132" i="2" s="1"/>
  <c r="J132" i="2" s="1"/>
  <c r="K132" i="2" s="1"/>
  <c r="L132" i="2" s="1"/>
  <c r="M132" i="2" s="1"/>
  <c r="D137" i="2"/>
  <c r="E137" i="2" s="1"/>
  <c r="F137" i="2" s="1"/>
  <c r="G137" i="2" s="1"/>
  <c r="H137" i="2" s="1"/>
  <c r="I137" i="2" s="1"/>
  <c r="J137" i="2" s="1"/>
  <c r="K137" i="2" s="1"/>
  <c r="L137" i="2" s="1"/>
  <c r="M137" i="2" s="1"/>
  <c r="D108" i="2"/>
  <c r="E108" i="2" s="1"/>
  <c r="F108" i="2" s="1"/>
  <c r="G108" i="2" s="1"/>
  <c r="H108" i="2" s="1"/>
  <c r="I108" i="2" s="1"/>
  <c r="J108" i="2" s="1"/>
  <c r="K108" i="2" s="1"/>
  <c r="L108" i="2" s="1"/>
  <c r="M108" i="2" s="1"/>
  <c r="D66" i="2"/>
  <c r="E66" i="2" s="1"/>
  <c r="F66" i="2" s="1"/>
  <c r="G66" i="2" s="1"/>
  <c r="H66" i="2" s="1"/>
  <c r="I66" i="2" s="1"/>
  <c r="J66" i="2" s="1"/>
  <c r="K66" i="2" s="1"/>
  <c r="L66" i="2" s="1"/>
  <c r="M66" i="2" s="1"/>
  <c r="E11" i="3"/>
  <c r="D116" i="2"/>
  <c r="E116" i="2" s="1"/>
  <c r="F116" i="2" s="1"/>
  <c r="G116" i="2" s="1"/>
  <c r="H116" i="2" s="1"/>
  <c r="I116" i="2" s="1"/>
  <c r="J116" i="2" s="1"/>
  <c r="K116" i="2" s="1"/>
  <c r="L116" i="2" s="1"/>
  <c r="M116" i="2" s="1"/>
  <c r="D29" i="2"/>
  <c r="E29" i="2" s="1"/>
  <c r="F29" i="2" s="1"/>
  <c r="G29" i="2" s="1"/>
  <c r="H29" i="2" s="1"/>
  <c r="I29" i="2" s="1"/>
  <c r="J29" i="2" s="1"/>
  <c r="K29" i="2" s="1"/>
  <c r="L29" i="2" s="1"/>
  <c r="M29" i="2" s="1"/>
  <c r="D77" i="2"/>
  <c r="E77" i="2" s="1"/>
  <c r="F77" i="2" s="1"/>
  <c r="G77" i="2" s="1"/>
  <c r="H77" i="2" s="1"/>
  <c r="I77" i="2" s="1"/>
  <c r="J77" i="2" s="1"/>
  <c r="K77" i="2" s="1"/>
  <c r="L77" i="2" s="1"/>
  <c r="M77" i="2" s="1"/>
  <c r="D124" i="2"/>
  <c r="E124" i="2" s="1"/>
  <c r="F124" i="2" s="1"/>
  <c r="G124" i="2" s="1"/>
  <c r="H124" i="2" s="1"/>
  <c r="I124" i="2" s="1"/>
  <c r="J124" i="2" s="1"/>
  <c r="K124" i="2" s="1"/>
  <c r="L124" i="2" s="1"/>
  <c r="M124" i="2" s="1"/>
  <c r="D101" i="2"/>
  <c r="E101" i="2" s="1"/>
  <c r="F101" i="2" s="1"/>
  <c r="G101" i="2" s="1"/>
  <c r="H101" i="2" s="1"/>
  <c r="I101" i="2" s="1"/>
  <c r="J101" i="2" s="1"/>
  <c r="K101" i="2" s="1"/>
  <c r="L101" i="2" s="1"/>
  <c r="M101" i="2" s="1"/>
  <c r="D41" i="2"/>
  <c r="E41" i="2" s="1"/>
  <c r="F41" i="2" s="1"/>
  <c r="G41" i="2" s="1"/>
  <c r="H41" i="2" s="1"/>
  <c r="I41" i="2" s="1"/>
  <c r="J41" i="2" s="1"/>
  <c r="K41" i="2" s="1"/>
  <c r="L41" i="2" s="1"/>
  <c r="M41" i="2" s="1"/>
  <c r="D60" i="2"/>
  <c r="E60" i="2" s="1"/>
  <c r="F60" i="2" s="1"/>
  <c r="G60" i="2" s="1"/>
  <c r="H60" i="2" s="1"/>
  <c r="I60" i="2" s="1"/>
  <c r="J60" i="2" s="1"/>
  <c r="K60" i="2" s="1"/>
  <c r="L60" i="2" s="1"/>
  <c r="M60" i="2" s="1"/>
  <c r="D126" i="2"/>
  <c r="E126" i="2" s="1"/>
  <c r="F126" i="2" s="1"/>
  <c r="G126" i="2" s="1"/>
  <c r="H126" i="2" s="1"/>
  <c r="I126" i="2" s="1"/>
  <c r="J126" i="2" s="1"/>
  <c r="K126" i="2" s="1"/>
  <c r="L126" i="2" s="1"/>
  <c r="M126" i="2" s="1"/>
  <c r="D53" i="2"/>
  <c r="E53" i="2" s="1"/>
  <c r="F53" i="2" s="1"/>
  <c r="G53" i="2" s="1"/>
  <c r="H53" i="2" s="1"/>
  <c r="I53" i="2" s="1"/>
  <c r="J53" i="2" s="1"/>
  <c r="K53" i="2" s="1"/>
  <c r="L53" i="2" s="1"/>
  <c r="M53" i="2" s="1"/>
  <c r="E146" i="3"/>
  <c r="E106" i="3"/>
  <c r="E93" i="3"/>
  <c r="E28" i="4"/>
  <c r="E8" i="4"/>
  <c r="E9" i="3"/>
  <c r="E24" i="4"/>
  <c r="E41" i="3"/>
  <c r="E151" i="3"/>
  <c r="E39" i="3"/>
  <c r="E19" i="4"/>
  <c r="E32" i="3"/>
  <c r="E5" i="3"/>
  <c r="E125" i="3"/>
  <c r="E21" i="4"/>
  <c r="E34" i="3"/>
  <c r="E44" i="4"/>
  <c r="E130" i="3"/>
  <c r="E4" i="4"/>
  <c r="E3" i="3"/>
  <c r="E35" i="4"/>
  <c r="E47" i="4"/>
  <c r="E59" i="3"/>
  <c r="E111" i="3"/>
  <c r="E26" i="1"/>
  <c r="E129" i="3"/>
  <c r="E52" i="3"/>
  <c r="E53" i="3"/>
  <c r="E23" i="4"/>
  <c r="E38" i="3"/>
  <c r="E9" i="4"/>
  <c r="E10" i="3"/>
  <c r="E25" i="4"/>
  <c r="E32" i="4"/>
  <c r="E73" i="3"/>
  <c r="E22" i="4"/>
  <c r="E36" i="3"/>
  <c r="E9" i="2"/>
  <c r="F9" i="2" s="1"/>
  <c r="E78" i="3"/>
  <c r="E35" i="1"/>
  <c r="E39" i="4"/>
  <c r="E115" i="3"/>
  <c r="E6" i="3"/>
  <c r="E7" i="4"/>
  <c r="E24" i="3"/>
  <c r="E46" i="4"/>
  <c r="E141" i="3"/>
  <c r="E142" i="3"/>
  <c r="E70" i="1"/>
  <c r="E33" i="4"/>
  <c r="E86" i="3"/>
  <c r="E38" i="4"/>
  <c r="E114" i="3"/>
  <c r="E27" i="4"/>
  <c r="E47" i="3"/>
  <c r="E31" i="4"/>
  <c r="E70" i="3"/>
  <c r="E50" i="3"/>
  <c r="E116" i="3"/>
  <c r="E11" i="4"/>
  <c r="E16" i="3"/>
  <c r="E138" i="3"/>
  <c r="E18" i="4"/>
  <c r="E45" i="4"/>
  <c r="E137" i="3"/>
  <c r="E41" i="4"/>
  <c r="E122" i="3"/>
  <c r="E33" i="3"/>
  <c r="E107" i="3"/>
  <c r="E14" i="4"/>
  <c r="E20" i="3"/>
  <c r="E49" i="3"/>
  <c r="E57" i="3"/>
  <c r="E30" i="4"/>
  <c r="E65" i="3"/>
  <c r="E149" i="3"/>
  <c r="E112" i="3"/>
  <c r="E30" i="3"/>
  <c r="E10" i="2"/>
  <c r="E79" i="3"/>
  <c r="E12" i="4"/>
  <c r="E17" i="3"/>
  <c r="E43" i="4"/>
  <c r="E126" i="3"/>
  <c r="E37" i="1"/>
  <c r="E117" i="3"/>
  <c r="E29" i="4"/>
  <c r="E54" i="3"/>
  <c r="E34" i="4"/>
  <c r="E87" i="3"/>
  <c r="E40" i="4"/>
  <c r="E120" i="3"/>
  <c r="E36" i="4"/>
  <c r="E110" i="1"/>
  <c r="E43" i="3"/>
  <c r="E60" i="1"/>
  <c r="E98" i="3"/>
  <c r="E121" i="1"/>
  <c r="E13" i="2"/>
  <c r="F13" i="2" s="1"/>
  <c r="E82" i="1"/>
  <c r="E21" i="1"/>
  <c r="E145" i="1"/>
  <c r="E29" i="1"/>
  <c r="E10" i="1"/>
  <c r="E12" i="2"/>
  <c r="E81" i="1"/>
  <c r="E88" i="1"/>
  <c r="E65" i="1"/>
  <c r="E122" i="1"/>
  <c r="E59" i="1"/>
  <c r="E78" i="1"/>
  <c r="E155" i="1"/>
  <c r="E15" i="2"/>
  <c r="E84" i="1"/>
  <c r="E90" i="1"/>
  <c r="E3" i="1"/>
  <c r="E63" i="1"/>
  <c r="E87" i="1"/>
  <c r="E120" i="1"/>
  <c r="E28" i="1"/>
  <c r="E140" i="1"/>
  <c r="E124" i="1"/>
  <c r="E152" i="1"/>
  <c r="E112" i="1"/>
  <c r="E30" i="1"/>
  <c r="E66" i="1"/>
  <c r="E67" i="1"/>
  <c r="E153" i="1"/>
  <c r="E74" i="1"/>
  <c r="E73" i="1"/>
  <c r="E106" i="1"/>
  <c r="E11" i="1"/>
  <c r="E16" i="1"/>
  <c r="E36" i="1"/>
  <c r="E57" i="1"/>
  <c r="E34" i="1"/>
  <c r="E114" i="1"/>
  <c r="E38" i="1"/>
  <c r="E11" i="2"/>
  <c r="F11" i="2" s="1"/>
  <c r="E80" i="1"/>
  <c r="E62" i="1"/>
  <c r="E72" i="1"/>
  <c r="E102" i="1"/>
  <c r="E79" i="1"/>
  <c r="E125" i="1"/>
  <c r="E16" i="2"/>
  <c r="E85" i="1"/>
  <c r="E133" i="1"/>
  <c r="E18" i="1"/>
  <c r="E75" i="1"/>
  <c r="E42" i="1"/>
  <c r="E135" i="1"/>
  <c r="E12" i="1"/>
  <c r="E123" i="1"/>
  <c r="E25" i="1"/>
  <c r="E69" i="1"/>
  <c r="E89" i="1"/>
  <c r="E32" i="1"/>
  <c r="E136" i="1"/>
  <c r="E23" i="1"/>
  <c r="E93" i="1"/>
  <c r="E47" i="1"/>
  <c r="E7" i="1"/>
  <c r="E8" i="1"/>
  <c r="E14" i="2"/>
  <c r="E83" i="1"/>
  <c r="E86" i="1"/>
  <c r="E115" i="1"/>
  <c r="E146" i="1"/>
  <c r="E97" i="1"/>
  <c r="E71" i="1"/>
  <c r="E40" i="1"/>
  <c r="E68" i="1"/>
  <c r="E19" i="1"/>
  <c r="E139" i="1"/>
  <c r="E119" i="1"/>
  <c r="E132" i="1"/>
  <c r="E64" i="1"/>
  <c r="E31" i="1"/>
  <c r="E144" i="1"/>
  <c r="E61" i="1"/>
  <c r="E131" i="1"/>
  <c r="E108" i="1"/>
  <c r="E118" i="1"/>
  <c r="E45" i="1"/>
  <c r="E95" i="1"/>
  <c r="E96" i="1"/>
  <c r="E27" i="1"/>
  <c r="E126" i="1"/>
  <c r="E154" i="1"/>
  <c r="E17" i="1"/>
  <c r="E53" i="1"/>
  <c r="E76" i="1"/>
  <c r="E100" i="1"/>
  <c r="E116" i="1"/>
  <c r="E117" i="1"/>
  <c r="E48" i="1"/>
  <c r="E77" i="1"/>
  <c r="F1" i="2"/>
  <c r="F10" i="2"/>
  <c r="F117" i="3"/>
  <c r="F43" i="3"/>
  <c r="F129" i="3"/>
  <c r="F98" i="3"/>
  <c r="F2" i="1"/>
  <c r="G2" i="1" s="1"/>
  <c r="H2" i="1" s="1"/>
  <c r="I2" i="1" s="1"/>
  <c r="J2" i="1" s="1"/>
  <c r="K2" i="1" s="1"/>
  <c r="L2" i="1" s="1"/>
  <c r="M2" i="1" s="1"/>
  <c r="N2" i="1" s="1"/>
  <c r="E49" i="1" l="1"/>
  <c r="E130" i="1"/>
  <c r="E15" i="4"/>
  <c r="E44" i="3"/>
  <c r="E69" i="3"/>
  <c r="E150" i="3"/>
  <c r="E64" i="3"/>
  <c r="E56" i="3"/>
  <c r="E113" i="3"/>
  <c r="E67" i="3"/>
  <c r="E113" i="1"/>
  <c r="E111" i="1"/>
  <c r="E92" i="1"/>
  <c r="E26" i="4"/>
  <c r="E48" i="3"/>
  <c r="E77" i="3"/>
  <c r="E89" i="3"/>
  <c r="E137" i="1"/>
  <c r="E52" i="1"/>
  <c r="E4" i="1"/>
  <c r="E9" i="1"/>
  <c r="E22" i="1"/>
  <c r="E91" i="1"/>
  <c r="E141" i="1"/>
  <c r="E50" i="1"/>
  <c r="E103" i="1"/>
  <c r="E107" i="1"/>
  <c r="E143" i="1"/>
  <c r="E102" i="3"/>
  <c r="E28" i="3"/>
  <c r="E100" i="3"/>
  <c r="E76" i="3"/>
  <c r="E94" i="3"/>
  <c r="E128" i="3"/>
  <c r="E31" i="3"/>
  <c r="E90" i="3"/>
  <c r="E154" i="3"/>
  <c r="E97" i="3"/>
  <c r="E103" i="3"/>
  <c r="E24" i="1"/>
  <c r="E54" i="1"/>
  <c r="E148" i="1"/>
  <c r="E39" i="1"/>
  <c r="E55" i="1"/>
  <c r="E56" i="1"/>
  <c r="E18" i="3"/>
  <c r="E42" i="4"/>
  <c r="E37" i="4"/>
  <c r="E127" i="3"/>
  <c r="E155" i="3"/>
  <c r="E13" i="3"/>
  <c r="E119" i="3"/>
  <c r="E105" i="3"/>
  <c r="E60" i="3"/>
  <c r="E99" i="1"/>
  <c r="E13" i="4"/>
  <c r="E43" i="1"/>
  <c r="E104" i="3"/>
  <c r="E14" i="3"/>
  <c r="E101" i="3"/>
  <c r="E123" i="3"/>
  <c r="E136" i="3"/>
  <c r="E12" i="3"/>
  <c r="E145" i="3"/>
  <c r="E46" i="1"/>
  <c r="E44" i="1"/>
  <c r="E101" i="1"/>
  <c r="E58" i="1"/>
  <c r="E129" i="1"/>
  <c r="E51" i="1"/>
  <c r="E6" i="1"/>
  <c r="E5" i="1"/>
  <c r="E124" i="3"/>
  <c r="E61" i="3"/>
  <c r="E25" i="3"/>
  <c r="E121" i="3"/>
  <c r="E134" i="1"/>
  <c r="E27" i="3"/>
  <c r="E17" i="4"/>
  <c r="E153" i="3"/>
  <c r="E10" i="4"/>
  <c r="E16" i="4"/>
  <c r="E138" i="1"/>
  <c r="E109" i="1"/>
  <c r="E20" i="4"/>
  <c r="E6" i="4"/>
  <c r="E135" i="3"/>
  <c r="E19" i="3"/>
  <c r="E55" i="3"/>
  <c r="E15" i="3"/>
  <c r="E151" i="1"/>
  <c r="E20" i="1"/>
  <c r="E41" i="1"/>
  <c r="E5" i="4"/>
  <c r="E50" i="4" s="1"/>
  <c r="E152" i="3"/>
  <c r="E66" i="3"/>
  <c r="E68" i="3"/>
  <c r="E148" i="3"/>
  <c r="E140" i="3"/>
  <c r="E92" i="3"/>
  <c r="E46" i="3"/>
  <c r="E22" i="3"/>
  <c r="E134" i="3"/>
  <c r="E23" i="3"/>
  <c r="E139" i="3"/>
  <c r="E58" i="3"/>
  <c r="E147" i="1"/>
  <c r="E98" i="1"/>
  <c r="E33" i="1"/>
  <c r="E15" i="1"/>
  <c r="E142" i="1"/>
  <c r="E104" i="1"/>
  <c r="E149" i="1"/>
  <c r="E4" i="3"/>
  <c r="E48" i="4"/>
  <c r="E144" i="3"/>
  <c r="E128" i="1"/>
  <c r="E13" i="1"/>
  <c r="E110" i="3"/>
  <c r="E108" i="3"/>
  <c r="E62" i="3"/>
  <c r="E14" i="1"/>
  <c r="E26" i="3"/>
  <c r="E127" i="1"/>
  <c r="E150" i="1"/>
  <c r="E105" i="1"/>
  <c r="E94" i="1"/>
  <c r="E42" i="3"/>
  <c r="E143" i="3"/>
  <c r="E51" i="3"/>
  <c r="G52" i="3"/>
  <c r="G53" i="3"/>
  <c r="G66" i="1"/>
  <c r="G74" i="3"/>
  <c r="G131" i="1"/>
  <c r="G29" i="3"/>
  <c r="G36" i="1"/>
  <c r="G116" i="3"/>
  <c r="G98" i="1"/>
  <c r="G55" i="3"/>
  <c r="G55" i="1"/>
  <c r="G105" i="3"/>
  <c r="G86" i="1"/>
  <c r="G94" i="3"/>
  <c r="G82" i="1"/>
  <c r="G82" i="3"/>
  <c r="G10" i="1"/>
  <c r="G148" i="3"/>
  <c r="F15" i="1"/>
  <c r="F145" i="3"/>
  <c r="F128" i="1"/>
  <c r="F16" i="4"/>
  <c r="F26" i="3"/>
  <c r="F68" i="1"/>
  <c r="F76" i="3"/>
  <c r="G29" i="1"/>
  <c r="G132" i="3"/>
  <c r="G33" i="1"/>
  <c r="G136" i="3"/>
  <c r="G125" i="1"/>
  <c r="G39" i="3"/>
  <c r="G8" i="1"/>
  <c r="G149" i="3"/>
  <c r="G148" i="1"/>
  <c r="G13" i="3"/>
  <c r="G19" i="1"/>
  <c r="G138" i="3"/>
  <c r="G34" i="1"/>
  <c r="G38" i="4"/>
  <c r="G114" i="3"/>
  <c r="G30" i="1"/>
  <c r="G133" i="3"/>
  <c r="F53" i="1"/>
  <c r="F103" i="3"/>
  <c r="F154" i="1"/>
  <c r="F8" i="3"/>
  <c r="F23" i="1"/>
  <c r="F43" i="4"/>
  <c r="F126" i="3"/>
  <c r="F69" i="1"/>
  <c r="F77" i="3"/>
  <c r="F9" i="1"/>
  <c r="F150" i="3"/>
  <c r="F104" i="1"/>
  <c r="F61" i="3"/>
  <c r="F101" i="1"/>
  <c r="F58" i="3"/>
  <c r="F80" i="1"/>
  <c r="F80" i="3"/>
  <c r="F34" i="1"/>
  <c r="F38" i="4"/>
  <c r="F114" i="3"/>
  <c r="F10" i="1"/>
  <c r="F148" i="3"/>
  <c r="F21" i="1"/>
  <c r="F140" i="3"/>
  <c r="F79" i="1"/>
  <c r="F79" i="3"/>
  <c r="F137" i="1"/>
  <c r="F13" i="4"/>
  <c r="F18" i="3"/>
  <c r="G155" i="1"/>
  <c r="G4" i="4"/>
  <c r="G3" i="3"/>
  <c r="G7" i="1"/>
  <c r="G151" i="3"/>
  <c r="G135" i="1"/>
  <c r="G11" i="4"/>
  <c r="G16" i="3"/>
  <c r="F151" i="1"/>
  <c r="F6" i="4"/>
  <c r="F5" i="3"/>
  <c r="F7" i="1"/>
  <c r="F151" i="3"/>
  <c r="G59" i="1"/>
  <c r="G97" i="3"/>
  <c r="G44" i="1"/>
  <c r="G124" i="3"/>
  <c r="G140" i="1"/>
  <c r="G21" i="3"/>
  <c r="F136" i="1"/>
  <c r="F12" i="4"/>
  <c r="F17" i="3"/>
  <c r="F25" i="1"/>
  <c r="F128" i="3"/>
  <c r="F75" i="1"/>
  <c r="F91" i="3"/>
  <c r="F133" i="1"/>
  <c r="F31" i="3"/>
  <c r="F58" i="1"/>
  <c r="F108" i="3"/>
  <c r="F38" i="1"/>
  <c r="F118" i="3"/>
  <c r="F39" i="1"/>
  <c r="F119" i="3"/>
  <c r="F48" i="4"/>
  <c r="F152" i="3"/>
  <c r="F153" i="3"/>
  <c r="F29" i="1"/>
  <c r="F132" i="3"/>
  <c r="F82" i="1"/>
  <c r="F82" i="3"/>
  <c r="F132" i="1"/>
  <c r="F30" i="3"/>
  <c r="F100" i="1"/>
  <c r="F57" i="3"/>
  <c r="F47" i="1"/>
  <c r="F111" i="3"/>
  <c r="F52" i="3"/>
  <c r="F53" i="3"/>
  <c r="F111" i="1"/>
  <c r="F26" i="4"/>
  <c r="F44" i="3"/>
  <c r="F144" i="1"/>
  <c r="F8" i="4"/>
  <c r="F9" i="3"/>
  <c r="F24" i="1"/>
  <c r="F127" i="3"/>
  <c r="F97" i="1"/>
  <c r="F29" i="4"/>
  <c r="F54" i="3"/>
  <c r="F86" i="1"/>
  <c r="F94" i="3"/>
  <c r="F39" i="4"/>
  <c r="F115" i="3"/>
  <c r="G20" i="1"/>
  <c r="G139" i="3"/>
  <c r="G75" i="1"/>
  <c r="G91" i="3"/>
  <c r="F33" i="4"/>
  <c r="F86" i="3"/>
  <c r="G48" i="1"/>
  <c r="G112" i="3"/>
  <c r="F47" i="4"/>
  <c r="F144" i="3"/>
  <c r="F143" i="3"/>
  <c r="F43" i="1"/>
  <c r="F123" i="3"/>
  <c r="F33" i="1"/>
  <c r="F136" i="3"/>
  <c r="G87" i="1"/>
  <c r="G95" i="3"/>
  <c r="G22" i="1"/>
  <c r="G42" i="4"/>
  <c r="G125" i="3"/>
  <c r="G93" i="1"/>
  <c r="G69" i="3"/>
  <c r="G100" i="1"/>
  <c r="G57" i="3"/>
  <c r="G45" i="4"/>
  <c r="G58" i="1"/>
  <c r="G108" i="3"/>
  <c r="G46" i="4"/>
  <c r="G141" i="3"/>
  <c r="G142" i="3"/>
  <c r="G28" i="1"/>
  <c r="G131" i="3"/>
  <c r="G117" i="1"/>
  <c r="G50" i="3"/>
  <c r="F147" i="1"/>
  <c r="F12" i="3"/>
  <c r="F118" i="1"/>
  <c r="F19" i="4"/>
  <c r="F32" i="3"/>
  <c r="F141" i="1"/>
  <c r="F22" i="3"/>
  <c r="F31" i="1"/>
  <c r="F134" i="3"/>
  <c r="F52" i="1"/>
  <c r="F36" i="4"/>
  <c r="F102" i="3"/>
  <c r="F40" i="1"/>
  <c r="F40" i="4"/>
  <c r="F120" i="3"/>
  <c r="F146" i="1"/>
  <c r="F11" i="3"/>
  <c r="F83" i="1"/>
  <c r="F83" i="3"/>
  <c r="F46" i="4"/>
  <c r="F141" i="3"/>
  <c r="F142" i="3"/>
  <c r="F74" i="1"/>
  <c r="F90" i="3"/>
  <c r="F67" i="1"/>
  <c r="F75" i="3"/>
  <c r="F30" i="1"/>
  <c r="F133" i="3"/>
  <c r="F91" i="1"/>
  <c r="F67" i="3"/>
  <c r="F140" i="1"/>
  <c r="F21" i="3"/>
  <c r="F87" i="1"/>
  <c r="F95" i="3"/>
  <c r="F94" i="1"/>
  <c r="F28" i="4"/>
  <c r="F51" i="3"/>
  <c r="F84" i="1"/>
  <c r="F84" i="3"/>
  <c r="F122" i="1"/>
  <c r="F22" i="4"/>
  <c r="F36" i="3"/>
  <c r="F117" i="1"/>
  <c r="F50" i="3"/>
  <c r="F77" i="1"/>
  <c r="F93" i="3"/>
  <c r="G147" i="1"/>
  <c r="G12" i="3"/>
  <c r="G69" i="1"/>
  <c r="G77" i="3"/>
  <c r="G127" i="1"/>
  <c r="G25" i="3"/>
  <c r="G91" i="1"/>
  <c r="G67" i="3"/>
  <c r="F73" i="1"/>
  <c r="F89" i="3"/>
  <c r="F152" i="1"/>
  <c r="F6" i="3"/>
  <c r="F7" i="4"/>
  <c r="F3" i="1"/>
  <c r="F154" i="3"/>
  <c r="F98" i="1"/>
  <c r="F55" i="3"/>
  <c r="F44" i="1"/>
  <c r="F124" i="3"/>
  <c r="F32" i="1"/>
  <c r="F135" i="3"/>
  <c r="F20" i="1"/>
  <c r="F139" i="3"/>
  <c r="F148" i="1"/>
  <c r="F13" i="3"/>
  <c r="F18" i="1"/>
  <c r="F45" i="4"/>
  <c r="F137" i="3"/>
  <c r="F85" i="1"/>
  <c r="F85" i="3"/>
  <c r="F72" i="1"/>
  <c r="F88" i="3"/>
  <c r="F138" i="1"/>
  <c r="F19" i="3"/>
  <c r="F127" i="1"/>
  <c r="F25" i="3"/>
  <c r="F88" i="1"/>
  <c r="F96" i="3"/>
  <c r="F109" i="1"/>
  <c r="F25" i="4"/>
  <c r="F42" i="3"/>
  <c r="F121" i="1"/>
  <c r="F35" i="3"/>
  <c r="F48" i="1"/>
  <c r="F112" i="3"/>
  <c r="F116" i="1"/>
  <c r="F49" i="3"/>
  <c r="F119" i="1"/>
  <c r="F20" i="4"/>
  <c r="F33" i="3"/>
  <c r="F19" i="1"/>
  <c r="F138" i="3"/>
  <c r="F78" i="1"/>
  <c r="F78" i="3"/>
  <c r="F102" i="1"/>
  <c r="F59" i="3"/>
  <c r="F131" i="1"/>
  <c r="F29" i="3"/>
  <c r="F49" i="1"/>
  <c r="F113" i="3"/>
  <c r="F55" i="1"/>
  <c r="F105" i="3"/>
  <c r="F130" i="1"/>
  <c r="F18" i="4"/>
  <c r="F28" i="3"/>
  <c r="G122" i="1"/>
  <c r="G22" i="4"/>
  <c r="G36" i="3"/>
  <c r="G48" i="4"/>
  <c r="G152" i="3"/>
  <c r="G153" i="3"/>
  <c r="G47" i="1"/>
  <c r="G111" i="3"/>
  <c r="G136" i="1"/>
  <c r="G12" i="4"/>
  <c r="G17" i="3"/>
  <c r="G139" i="1"/>
  <c r="G14" i="4"/>
  <c r="G20" i="3"/>
  <c r="G133" i="1"/>
  <c r="G31" i="3"/>
  <c r="G80" i="1"/>
  <c r="G80" i="3"/>
  <c r="G153" i="1"/>
  <c r="G7" i="3"/>
  <c r="G16" i="1"/>
  <c r="G146" i="3"/>
  <c r="F45" i="1"/>
  <c r="F109" i="3"/>
  <c r="F108" i="1"/>
  <c r="F24" i="4"/>
  <c r="F41" i="3"/>
  <c r="F61" i="1"/>
  <c r="F99" i="3"/>
  <c r="F64" i="1"/>
  <c r="F72" i="3"/>
  <c r="F142" i="1"/>
  <c r="F23" i="3"/>
  <c r="F46" i="1"/>
  <c r="F110" i="3"/>
  <c r="F54" i="1"/>
  <c r="F104" i="3"/>
  <c r="F4" i="1"/>
  <c r="F155" i="3"/>
  <c r="F149" i="1"/>
  <c r="F14" i="3"/>
  <c r="F129" i="1"/>
  <c r="F17" i="4"/>
  <c r="F27" i="3"/>
  <c r="F150" i="1"/>
  <c r="F4" i="3"/>
  <c r="F5" i="4"/>
  <c r="F41" i="1"/>
  <c r="F121" i="3"/>
  <c r="F51" i="1"/>
  <c r="F101" i="3"/>
  <c r="F105" i="1"/>
  <c r="F62" i="3"/>
  <c r="F134" i="1"/>
  <c r="F10" i="4"/>
  <c r="F15" i="3"/>
  <c r="F56" i="1"/>
  <c r="F37" i="4"/>
  <c r="F106" i="3"/>
  <c r="F92" i="1"/>
  <c r="F68" i="3"/>
  <c r="F155" i="1"/>
  <c r="F3" i="3"/>
  <c r="F4" i="4"/>
  <c r="F66" i="1"/>
  <c r="F74" i="3"/>
  <c r="F120" i="1"/>
  <c r="F21" i="4"/>
  <c r="F34" i="3"/>
  <c r="F57" i="1"/>
  <c r="F107" i="3"/>
  <c r="F36" i="1"/>
  <c r="F116" i="3"/>
  <c r="G137" i="1"/>
  <c r="G13" i="4"/>
  <c r="G18" i="3"/>
  <c r="G63" i="1"/>
  <c r="G71" i="3"/>
  <c r="G78" i="1"/>
  <c r="G78" i="3"/>
  <c r="G141" i="1"/>
  <c r="G22" i="3"/>
  <c r="G40" i="1"/>
  <c r="G40" i="4"/>
  <c r="G120" i="3"/>
  <c r="G23" i="1"/>
  <c r="G43" i="4"/>
  <c r="G126" i="3"/>
  <c r="G116" i="1"/>
  <c r="G49" i="3"/>
  <c r="G101" i="1"/>
  <c r="G58" i="3"/>
  <c r="G72" i="1"/>
  <c r="G88" i="3"/>
  <c r="G77" i="1"/>
  <c r="G93" i="3"/>
  <c r="F50" i="1"/>
  <c r="F35" i="4"/>
  <c r="F100" i="3"/>
  <c r="F17" i="1"/>
  <c r="F147" i="3"/>
  <c r="F126" i="1"/>
  <c r="F40" i="3"/>
  <c r="G88" i="1"/>
  <c r="G96" i="3"/>
  <c r="G102" i="1"/>
  <c r="G59" i="3"/>
  <c r="G94" i="1"/>
  <c r="G28" i="4"/>
  <c r="G51" i="3"/>
  <c r="G146" i="1"/>
  <c r="G11" i="3"/>
  <c r="G79" i="1"/>
  <c r="G79" i="3"/>
  <c r="G38" i="1"/>
  <c r="G118" i="3"/>
  <c r="G67" i="1"/>
  <c r="G75" i="3"/>
  <c r="G65" i="1"/>
  <c r="G32" i="4"/>
  <c r="G73" i="3"/>
  <c r="F76" i="1"/>
  <c r="F92" i="3"/>
  <c r="F113" i="1"/>
  <c r="F46" i="3"/>
  <c r="F27" i="1"/>
  <c r="F44" i="4"/>
  <c r="F130" i="3"/>
  <c r="F93" i="1"/>
  <c r="F69" i="3"/>
  <c r="F89" i="1"/>
  <c r="F30" i="4"/>
  <c r="F65" i="3"/>
  <c r="F123" i="1"/>
  <c r="F37" i="3"/>
  <c r="F42" i="1"/>
  <c r="F41" i="4"/>
  <c r="F122" i="3"/>
  <c r="F107" i="1"/>
  <c r="F64" i="3"/>
  <c r="F62" i="1"/>
  <c r="F31" i="4"/>
  <c r="F70" i="3"/>
  <c r="F114" i="1"/>
  <c r="F27" i="4"/>
  <c r="F47" i="3"/>
  <c r="F99" i="1"/>
  <c r="F56" i="3"/>
  <c r="F81" i="1"/>
  <c r="F81" i="3"/>
  <c r="F145" i="1"/>
  <c r="F9" i="4"/>
  <c r="F10" i="3"/>
  <c r="F8" i="1"/>
  <c r="F149" i="3"/>
  <c r="F22" i="1"/>
  <c r="F42" i="4"/>
  <c r="F125" i="3"/>
  <c r="G154" i="1"/>
  <c r="G8" i="3"/>
  <c r="G90" i="1"/>
  <c r="G66" i="3"/>
  <c r="G118" i="1"/>
  <c r="G19" i="4"/>
  <c r="G32" i="3"/>
  <c r="G31" i="1"/>
  <c r="G134" i="3"/>
  <c r="G115" i="1"/>
  <c r="G48" i="3"/>
  <c r="G132" i="1"/>
  <c r="G30" i="3"/>
  <c r="G57" i="1"/>
  <c r="G107" i="3"/>
  <c r="G121" i="1"/>
  <c r="G35" i="3"/>
  <c r="G143" i="1"/>
  <c r="G15" i="4"/>
  <c r="G24" i="3"/>
  <c r="G109" i="1"/>
  <c r="G25" i="4"/>
  <c r="G42" i="3"/>
  <c r="F71" i="1"/>
  <c r="F34" i="4"/>
  <c r="F87" i="3"/>
  <c r="F115" i="1"/>
  <c r="F48" i="3"/>
  <c r="F103" i="1"/>
  <c r="F60" i="3"/>
  <c r="F106" i="1"/>
  <c r="F63" i="3"/>
  <c r="F153" i="1"/>
  <c r="F7" i="3"/>
  <c r="F143" i="1"/>
  <c r="F15" i="4"/>
  <c r="F24" i="3"/>
  <c r="F112" i="1"/>
  <c r="F45" i="3"/>
  <c r="F124" i="1"/>
  <c r="F23" i="4"/>
  <c r="F38" i="3"/>
  <c r="F28" i="1"/>
  <c r="F131" i="3"/>
  <c r="F63" i="1"/>
  <c r="F71" i="3"/>
  <c r="F90" i="1"/>
  <c r="F66" i="3"/>
  <c r="F59" i="1"/>
  <c r="F97" i="3"/>
  <c r="F65" i="1"/>
  <c r="F32" i="4"/>
  <c r="F73" i="3"/>
  <c r="F139" i="1"/>
  <c r="F14" i="4"/>
  <c r="F20" i="3"/>
  <c r="F135" i="1"/>
  <c r="F11" i="4"/>
  <c r="F16" i="3"/>
  <c r="F125" i="1"/>
  <c r="F39" i="3"/>
  <c r="F16" i="1"/>
  <c r="F146" i="3"/>
  <c r="F14" i="2"/>
  <c r="G14" i="2" s="1"/>
  <c r="F15" i="2"/>
  <c r="F12" i="2"/>
  <c r="G14" i="1"/>
  <c r="G13" i="1"/>
  <c r="G95" i="1"/>
  <c r="G96" i="1"/>
  <c r="F70" i="1"/>
  <c r="G11" i="1"/>
  <c r="G12" i="1"/>
  <c r="F60" i="1"/>
  <c r="F95" i="1"/>
  <c r="F96" i="1"/>
  <c r="F14" i="1"/>
  <c r="F13" i="1"/>
  <c r="F6" i="1"/>
  <c r="F5" i="1"/>
  <c r="G5" i="1"/>
  <c r="G6" i="1"/>
  <c r="F35" i="1"/>
  <c r="F16" i="2"/>
  <c r="F11" i="1"/>
  <c r="F12" i="1"/>
  <c r="F26" i="1"/>
  <c r="F110" i="1"/>
  <c r="F37" i="1"/>
  <c r="G10" i="2"/>
  <c r="G128" i="3"/>
  <c r="G9" i="2"/>
  <c r="G90" i="3"/>
  <c r="G40" i="3"/>
  <c r="G113" i="3"/>
  <c r="G1" i="2"/>
  <c r="G21" i="4" l="1"/>
  <c r="G102" i="3"/>
  <c r="G36" i="4"/>
  <c r="G52" i="1"/>
  <c r="G120" i="1"/>
  <c r="G34" i="3"/>
  <c r="G137" i="3"/>
  <c r="G18" i="1"/>
  <c r="H136" i="1"/>
  <c r="H17" i="3"/>
  <c r="H12" i="4"/>
  <c r="H142" i="1"/>
  <c r="H23" i="3"/>
  <c r="H97" i="1"/>
  <c r="H29" i="4"/>
  <c r="H54" i="3"/>
  <c r="H19" i="1"/>
  <c r="H138" i="3"/>
  <c r="H100" i="1"/>
  <c r="H57" i="3"/>
  <c r="G112" i="1"/>
  <c r="G45" i="3"/>
  <c r="G64" i="1"/>
  <c r="G72" i="3"/>
  <c r="G46" i="1"/>
  <c r="G110" i="3"/>
  <c r="G149" i="1"/>
  <c r="G14" i="3"/>
  <c r="G9" i="1"/>
  <c r="G150" i="3"/>
  <c r="G105" i="1"/>
  <c r="G62" i="3"/>
  <c r="H153" i="1"/>
  <c r="H7" i="3"/>
  <c r="H68" i="1"/>
  <c r="H76" i="3"/>
  <c r="H31" i="1"/>
  <c r="H134" i="3"/>
  <c r="H69" i="1"/>
  <c r="H77" i="3"/>
  <c r="G62" i="1"/>
  <c r="G31" i="4"/>
  <c r="G70" i="3"/>
  <c r="H77" i="1"/>
  <c r="H93" i="3"/>
  <c r="H28" i="1"/>
  <c r="H131" i="3"/>
  <c r="H109" i="1"/>
  <c r="H25" i="4"/>
  <c r="H42" i="3"/>
  <c r="G71" i="1"/>
  <c r="G34" i="4"/>
  <c r="G87" i="3"/>
  <c r="G4" i="1"/>
  <c r="G155" i="3"/>
  <c r="G42" i="1"/>
  <c r="G41" i="4"/>
  <c r="G122" i="3"/>
  <c r="G76" i="1"/>
  <c r="G92" i="3"/>
  <c r="G73" i="1"/>
  <c r="G89" i="3"/>
  <c r="G128" i="1"/>
  <c r="G16" i="4"/>
  <c r="G26" i="3"/>
  <c r="H16" i="1"/>
  <c r="H146" i="3"/>
  <c r="H111" i="1"/>
  <c r="H44" i="3"/>
  <c r="H26" i="4"/>
  <c r="H33" i="1"/>
  <c r="H136" i="3"/>
  <c r="G37" i="4"/>
  <c r="G106" i="3"/>
  <c r="H40" i="1"/>
  <c r="H40" i="4"/>
  <c r="H120" i="3"/>
  <c r="H75" i="1"/>
  <c r="H91" i="3"/>
  <c r="G85" i="1"/>
  <c r="G85" i="3"/>
  <c r="G108" i="1"/>
  <c r="G24" i="4"/>
  <c r="G41" i="3"/>
  <c r="G45" i="1"/>
  <c r="G109" i="3"/>
  <c r="G138" i="1"/>
  <c r="G19" i="3"/>
  <c r="G150" i="1"/>
  <c r="G4" i="3"/>
  <c r="G5" i="4"/>
  <c r="G99" i="1"/>
  <c r="G56" i="3"/>
  <c r="G43" i="1"/>
  <c r="G123" i="3"/>
  <c r="G3" i="1"/>
  <c r="G154" i="3"/>
  <c r="H50" i="1"/>
  <c r="G50" i="1"/>
  <c r="G35" i="4"/>
  <c r="G100" i="3"/>
  <c r="G47" i="4"/>
  <c r="G143" i="3"/>
  <c r="G144" i="3"/>
  <c r="G17" i="1"/>
  <c r="G147" i="3"/>
  <c r="G107" i="1"/>
  <c r="G64" i="3"/>
  <c r="H44" i="1"/>
  <c r="H124" i="3"/>
  <c r="G113" i="1"/>
  <c r="G46" i="3"/>
  <c r="G53" i="1"/>
  <c r="G103" i="3"/>
  <c r="G68" i="1"/>
  <c r="G76" i="3"/>
  <c r="F50" i="4"/>
  <c r="D3" i="6" s="1"/>
  <c r="G37" i="1"/>
  <c r="G117" i="3"/>
  <c r="G130" i="1"/>
  <c r="G18" i="4"/>
  <c r="G28" i="3"/>
  <c r="G151" i="1"/>
  <c r="G6" i="4"/>
  <c r="G5" i="3"/>
  <c r="H155" i="1"/>
  <c r="H3" i="3"/>
  <c r="H4" i="4"/>
  <c r="H36" i="1"/>
  <c r="H116" i="3"/>
  <c r="H123" i="1"/>
  <c r="H37" i="3"/>
  <c r="H127" i="1"/>
  <c r="H25" i="3"/>
  <c r="G152" i="1"/>
  <c r="G6" i="3"/>
  <c r="G7" i="4"/>
  <c r="H117" i="1"/>
  <c r="H50" i="3"/>
  <c r="H48" i="4"/>
  <c r="H152" i="3"/>
  <c r="H153" i="3"/>
  <c r="H65" i="1"/>
  <c r="H32" i="4"/>
  <c r="H73" i="3"/>
  <c r="G106" i="1"/>
  <c r="G63" i="3"/>
  <c r="G35" i="1"/>
  <c r="G39" i="4"/>
  <c r="G115" i="3"/>
  <c r="G21" i="1"/>
  <c r="G140" i="3"/>
  <c r="G145" i="1"/>
  <c r="G9" i="4"/>
  <c r="G10" i="3"/>
  <c r="G142" i="1"/>
  <c r="G23" i="3"/>
  <c r="G84" i="1"/>
  <c r="G84" i="3"/>
  <c r="H146" i="1"/>
  <c r="H11" i="3"/>
  <c r="H132" i="1"/>
  <c r="H30" i="3"/>
  <c r="H38" i="1"/>
  <c r="H118" i="3"/>
  <c r="G89" i="1"/>
  <c r="G30" i="4"/>
  <c r="G65" i="3"/>
  <c r="G83" i="1"/>
  <c r="G83" i="3"/>
  <c r="G15" i="1"/>
  <c r="G145" i="3"/>
  <c r="H47" i="1"/>
  <c r="H111" i="3"/>
  <c r="H35" i="1"/>
  <c r="H39" i="4"/>
  <c r="H115" i="3"/>
  <c r="G110" i="1"/>
  <c r="G43" i="3"/>
  <c r="G41" i="1"/>
  <c r="G121" i="3"/>
  <c r="G104" i="1"/>
  <c r="G61" i="3"/>
  <c r="G70" i="1"/>
  <c r="G33" i="4"/>
  <c r="G86" i="3"/>
  <c r="G54" i="1"/>
  <c r="G104" i="3"/>
  <c r="H30" i="1"/>
  <c r="H133" i="3"/>
  <c r="H83" i="1"/>
  <c r="H83" i="3"/>
  <c r="H72" i="1"/>
  <c r="H88" i="3"/>
  <c r="G114" i="1"/>
  <c r="G27" i="4"/>
  <c r="G47" i="3"/>
  <c r="G134" i="1"/>
  <c r="G10" i="4"/>
  <c r="G15" i="3"/>
  <c r="G92" i="1"/>
  <c r="G68" i="3"/>
  <c r="G61" i="1"/>
  <c r="G99" i="3"/>
  <c r="H148" i="1"/>
  <c r="H13" i="3"/>
  <c r="G39" i="1"/>
  <c r="G119" i="3"/>
  <c r="H88" i="1"/>
  <c r="H96" i="3"/>
  <c r="H78" i="1"/>
  <c r="H78" i="3"/>
  <c r="G119" i="1"/>
  <c r="G20" i="4"/>
  <c r="G33" i="3"/>
  <c r="H125" i="1"/>
  <c r="H39" i="3"/>
  <c r="G15" i="2"/>
  <c r="G26" i="1"/>
  <c r="G129" i="3"/>
  <c r="G32" i="1"/>
  <c r="G135" i="3"/>
  <c r="G27" i="1"/>
  <c r="G44" i="4"/>
  <c r="G130" i="3"/>
  <c r="G129" i="1"/>
  <c r="G17" i="4"/>
  <c r="G27" i="3"/>
  <c r="G144" i="1"/>
  <c r="G8" i="4"/>
  <c r="G9" i="3"/>
  <c r="G24" i="1"/>
  <c r="G127" i="3"/>
  <c r="H61" i="1"/>
  <c r="H99" i="3"/>
  <c r="H129" i="1"/>
  <c r="H17" i="4"/>
  <c r="H27" i="3"/>
  <c r="G123" i="1"/>
  <c r="G37" i="3"/>
  <c r="G81" i="1"/>
  <c r="G81" i="3"/>
  <c r="H29" i="1"/>
  <c r="H132" i="3"/>
  <c r="H51" i="1"/>
  <c r="H101" i="3"/>
  <c r="H23" i="1"/>
  <c r="H43" i="4"/>
  <c r="H126" i="3"/>
  <c r="H57" i="1"/>
  <c r="H107" i="3"/>
  <c r="H122" i="1"/>
  <c r="H22" i="4"/>
  <c r="H36" i="3"/>
  <c r="G12" i="2"/>
  <c r="G124" i="1"/>
  <c r="G23" i="4"/>
  <c r="G38" i="3"/>
  <c r="H79" i="1"/>
  <c r="H79" i="3"/>
  <c r="G103" i="1"/>
  <c r="G60" i="3"/>
  <c r="G60" i="1"/>
  <c r="G98" i="3"/>
  <c r="G51" i="1"/>
  <c r="G101" i="3"/>
  <c r="G111" i="1"/>
  <c r="G26" i="4"/>
  <c r="G44" i="3"/>
  <c r="G97" i="1"/>
  <c r="G29" i="4"/>
  <c r="G54" i="3"/>
  <c r="G126" i="1"/>
  <c r="G56" i="1"/>
  <c r="G25" i="1"/>
  <c r="G74" i="1"/>
  <c r="H6" i="1"/>
  <c r="H5" i="1"/>
  <c r="G49" i="1"/>
  <c r="H1" i="2"/>
  <c r="H129" i="3"/>
  <c r="H94" i="3"/>
  <c r="H74" i="3"/>
  <c r="G16" i="2"/>
  <c r="H85" i="3" s="1"/>
  <c r="H43" i="3"/>
  <c r="H147" i="3"/>
  <c r="H19" i="3"/>
  <c r="H69" i="3"/>
  <c r="H89" i="3"/>
  <c r="H49" i="3"/>
  <c r="G11" i="2"/>
  <c r="H66" i="3"/>
  <c r="H104" i="3"/>
  <c r="H98" i="3"/>
  <c r="H135" i="3"/>
  <c r="H105" i="3"/>
  <c r="H150" i="3"/>
  <c r="H139" i="3"/>
  <c r="G13" i="2"/>
  <c r="H22" i="3"/>
  <c r="H64" i="3"/>
  <c r="H154" i="3"/>
  <c r="H140" i="3"/>
  <c r="H155" i="3"/>
  <c r="H21" i="3"/>
  <c r="H34" i="3" l="1"/>
  <c r="H21" i="4"/>
  <c r="H120" i="1"/>
  <c r="H100" i="3"/>
  <c r="H35" i="4"/>
  <c r="H102" i="1"/>
  <c r="H59" i="3"/>
  <c r="H135" i="1"/>
  <c r="H11" i="4"/>
  <c r="H16" i="3"/>
  <c r="I142" i="1"/>
  <c r="I23" i="3"/>
  <c r="H46" i="4"/>
  <c r="H141" i="3"/>
  <c r="H142" i="3"/>
  <c r="G50" i="4"/>
  <c r="E3" i="6" s="1"/>
  <c r="H105" i="1"/>
  <c r="H62" i="3"/>
  <c r="I122" i="1"/>
  <c r="I22" i="4"/>
  <c r="I36" i="3"/>
  <c r="I50" i="1"/>
  <c r="I35" i="4"/>
  <c r="I100" i="3"/>
  <c r="I68" i="1"/>
  <c r="I76" i="3"/>
  <c r="H81" i="1"/>
  <c r="H81" i="3"/>
  <c r="H15" i="4"/>
  <c r="H24" i="3"/>
  <c r="H39" i="1"/>
  <c r="H119" i="3"/>
  <c r="I136" i="1"/>
  <c r="I12" i="4"/>
  <c r="I17" i="3"/>
  <c r="H124" i="1"/>
  <c r="H23" i="4"/>
  <c r="H38" i="3"/>
  <c r="H152" i="1"/>
  <c r="H6" i="3"/>
  <c r="H7" i="4"/>
  <c r="H46" i="1"/>
  <c r="H110" i="3"/>
  <c r="H53" i="1"/>
  <c r="H103" i="3"/>
  <c r="I47" i="1"/>
  <c r="I111" i="3"/>
  <c r="H108" i="1"/>
  <c r="H24" i="4"/>
  <c r="H41" i="3"/>
  <c r="H94" i="1"/>
  <c r="H51" i="3"/>
  <c r="H28" i="4"/>
  <c r="H67" i="1"/>
  <c r="H75" i="3"/>
  <c r="H154" i="1"/>
  <c r="H8" i="3"/>
  <c r="H134" i="1"/>
  <c r="H10" i="4"/>
  <c r="H15" i="3"/>
  <c r="H56" i="1"/>
  <c r="H37" i="4"/>
  <c r="H106" i="3"/>
  <c r="H34" i="4"/>
  <c r="H87" i="3"/>
  <c r="H18" i="1"/>
  <c r="H45" i="4"/>
  <c r="H137" i="3"/>
  <c r="H82" i="1"/>
  <c r="H82" i="3"/>
  <c r="I40" i="1"/>
  <c r="I40" i="4"/>
  <c r="I120" i="3"/>
  <c r="H98" i="1"/>
  <c r="H55" i="3"/>
  <c r="H63" i="1"/>
  <c r="H71" i="3"/>
  <c r="H43" i="1"/>
  <c r="H123" i="3"/>
  <c r="H10" i="1"/>
  <c r="H148" i="3"/>
  <c r="I35" i="1"/>
  <c r="I39" i="4"/>
  <c r="I115" i="3"/>
  <c r="H114" i="1"/>
  <c r="H27" i="4"/>
  <c r="H47" i="3"/>
  <c r="H101" i="1"/>
  <c r="H58" i="3"/>
  <c r="H7" i="1"/>
  <c r="H151" i="3"/>
  <c r="I28" i="1"/>
  <c r="I131" i="3"/>
  <c r="H27" i="1"/>
  <c r="H44" i="4"/>
  <c r="H130" i="3"/>
  <c r="H113" i="1"/>
  <c r="H46" i="3"/>
  <c r="H9" i="3"/>
  <c r="H8" i="4"/>
  <c r="H19" i="4"/>
  <c r="H32" i="3"/>
  <c r="H31" i="4"/>
  <c r="H70" i="3"/>
  <c r="I69" i="1"/>
  <c r="I77" i="3"/>
  <c r="H103" i="1"/>
  <c r="H60" i="3"/>
  <c r="H126" i="1"/>
  <c r="H40" i="3"/>
  <c r="H15" i="1"/>
  <c r="H145" i="3"/>
  <c r="H131" i="1"/>
  <c r="H29" i="3"/>
  <c r="H119" i="1"/>
  <c r="H33" i="3"/>
  <c r="H20" i="4"/>
  <c r="I49" i="1"/>
  <c r="I113" i="3"/>
  <c r="H59" i="1"/>
  <c r="H97" i="3"/>
  <c r="H150" i="1"/>
  <c r="H4" i="3"/>
  <c r="H5" i="4"/>
  <c r="H8" i="1"/>
  <c r="H149" i="3"/>
  <c r="H41" i="1"/>
  <c r="H121" i="3"/>
  <c r="H133" i="1"/>
  <c r="H31" i="3"/>
  <c r="I72" i="1"/>
  <c r="I88" i="3"/>
  <c r="H87" i="1"/>
  <c r="H95" i="3"/>
  <c r="I76" i="1"/>
  <c r="I92" i="3"/>
  <c r="H52" i="3"/>
  <c r="H53" i="3"/>
  <c r="H121" i="1"/>
  <c r="H35" i="3"/>
  <c r="H34" i="1"/>
  <c r="H38" i="4"/>
  <c r="H114" i="3"/>
  <c r="H80" i="1"/>
  <c r="H80" i="3"/>
  <c r="H128" i="1"/>
  <c r="H16" i="4"/>
  <c r="H26" i="3"/>
  <c r="I99" i="1"/>
  <c r="I56" i="3"/>
  <c r="H70" i="1"/>
  <c r="H33" i="4"/>
  <c r="H86" i="3"/>
  <c r="H137" i="1"/>
  <c r="H13" i="4"/>
  <c r="H18" i="3"/>
  <c r="H115" i="1"/>
  <c r="H48" i="3"/>
  <c r="H64" i="1"/>
  <c r="H72" i="3"/>
  <c r="H151" i="1"/>
  <c r="H5" i="3"/>
  <c r="H6" i="4"/>
  <c r="H48" i="1"/>
  <c r="H112" i="3"/>
  <c r="H74" i="1"/>
  <c r="H90" i="3"/>
  <c r="H104" i="1"/>
  <c r="H61" i="3"/>
  <c r="H24" i="1"/>
  <c r="H127" i="3"/>
  <c r="I125" i="1"/>
  <c r="I39" i="3"/>
  <c r="H45" i="1"/>
  <c r="H109" i="3"/>
  <c r="H147" i="1"/>
  <c r="H12" i="3"/>
  <c r="H42" i="1"/>
  <c r="H41" i="4"/>
  <c r="H122" i="3"/>
  <c r="H106" i="1"/>
  <c r="H63" i="3"/>
  <c r="I109" i="1"/>
  <c r="I25" i="4"/>
  <c r="I42" i="3"/>
  <c r="H92" i="1"/>
  <c r="H68" i="3"/>
  <c r="H89" i="1"/>
  <c r="H30" i="4"/>
  <c r="H65" i="3"/>
  <c r="H91" i="1"/>
  <c r="H67" i="3"/>
  <c r="H149" i="1"/>
  <c r="H14" i="3"/>
  <c r="H58" i="1"/>
  <c r="H108" i="3"/>
  <c r="H49" i="1"/>
  <c r="H113" i="3"/>
  <c r="H99" i="1"/>
  <c r="H56" i="3"/>
  <c r="H37" i="1"/>
  <c r="H117" i="3"/>
  <c r="H84" i="1"/>
  <c r="H84" i="3"/>
  <c r="H76" i="1"/>
  <c r="H92" i="3"/>
  <c r="H112" i="1"/>
  <c r="H45" i="3"/>
  <c r="H14" i="4"/>
  <c r="H20" i="3"/>
  <c r="H47" i="4"/>
  <c r="H143" i="3"/>
  <c r="H144" i="3"/>
  <c r="H36" i="4"/>
  <c r="H102" i="3"/>
  <c r="H9" i="4"/>
  <c r="H10" i="3"/>
  <c r="H42" i="4"/>
  <c r="H125" i="3"/>
  <c r="H18" i="4"/>
  <c r="H28" i="3"/>
  <c r="H25" i="1"/>
  <c r="H128" i="3"/>
  <c r="H145" i="1"/>
  <c r="H17" i="1"/>
  <c r="H22" i="1"/>
  <c r="H32" i="1"/>
  <c r="H54" i="1"/>
  <c r="H12" i="1"/>
  <c r="H11" i="1"/>
  <c r="H73" i="1"/>
  <c r="H138" i="1"/>
  <c r="H110" i="1"/>
  <c r="H66" i="1"/>
  <c r="H26" i="1"/>
  <c r="H107" i="1"/>
  <c r="H21" i="1"/>
  <c r="H71" i="1"/>
  <c r="H141" i="1"/>
  <c r="H55" i="1"/>
  <c r="H4" i="1"/>
  <c r="H95" i="1"/>
  <c r="H96" i="1"/>
  <c r="H60" i="1"/>
  <c r="H143" i="1"/>
  <c r="H14" i="1"/>
  <c r="H13" i="1"/>
  <c r="H52" i="1"/>
  <c r="H16" i="2"/>
  <c r="H85" i="1"/>
  <c r="H130" i="1"/>
  <c r="H140" i="1"/>
  <c r="H3" i="1"/>
  <c r="H20" i="1"/>
  <c r="H9" i="1"/>
  <c r="H139" i="1"/>
  <c r="H90" i="1"/>
  <c r="H116" i="1"/>
  <c r="H93" i="1"/>
  <c r="H144" i="1"/>
  <c r="H118" i="1"/>
  <c r="H86" i="1"/>
  <c r="H62" i="1"/>
  <c r="H10" i="2"/>
  <c r="H15" i="2"/>
  <c r="H14" i="2"/>
  <c r="I11" i="3"/>
  <c r="I118" i="3"/>
  <c r="I149" i="3"/>
  <c r="I60" i="3"/>
  <c r="I25" i="3"/>
  <c r="H12" i="2"/>
  <c r="I81" i="3" s="1"/>
  <c r="I97" i="3"/>
  <c r="I1" i="2"/>
  <c r="H13" i="2"/>
  <c r="H11" i="2"/>
  <c r="I80" i="3" s="1"/>
  <c r="I145" i="3"/>
  <c r="H9" i="2"/>
  <c r="I14" i="3"/>
  <c r="I132" i="3"/>
  <c r="I99" i="3"/>
  <c r="I130" i="3" l="1"/>
  <c r="I44" i="4"/>
  <c r="I27" i="1"/>
  <c r="I98" i="1"/>
  <c r="I55" i="3"/>
  <c r="I144" i="1"/>
  <c r="I8" i="4"/>
  <c r="I9" i="3"/>
  <c r="I53" i="3"/>
  <c r="I52" i="3"/>
  <c r="I58" i="1"/>
  <c r="I108" i="3"/>
  <c r="I106" i="1"/>
  <c r="I63" i="3"/>
  <c r="I37" i="1"/>
  <c r="I117" i="3"/>
  <c r="I65" i="1"/>
  <c r="I32" i="4"/>
  <c r="I73" i="3"/>
  <c r="I128" i="1"/>
  <c r="I16" i="4"/>
  <c r="I26" i="3"/>
  <c r="I88" i="1"/>
  <c r="I96" i="3"/>
  <c r="I74" i="1"/>
  <c r="I90" i="3"/>
  <c r="I113" i="1"/>
  <c r="I46" i="3"/>
  <c r="I155" i="1"/>
  <c r="I3" i="3"/>
  <c r="I4" i="4"/>
  <c r="I154" i="1"/>
  <c r="I8" i="3"/>
  <c r="I46" i="1"/>
  <c r="I110" i="3"/>
  <c r="I62" i="1"/>
  <c r="I31" i="4"/>
  <c r="I70" i="3"/>
  <c r="I93" i="1"/>
  <c r="I69" i="3"/>
  <c r="I9" i="1"/>
  <c r="I150" i="3"/>
  <c r="I130" i="1"/>
  <c r="I18" i="4"/>
  <c r="I28" i="3"/>
  <c r="I4" i="1"/>
  <c r="I155" i="3"/>
  <c r="I21" i="1"/>
  <c r="I140" i="3"/>
  <c r="I110" i="1"/>
  <c r="I43" i="3"/>
  <c r="I41" i="1"/>
  <c r="I121" i="3"/>
  <c r="I47" i="4"/>
  <c r="I144" i="3"/>
  <c r="I143" i="3"/>
  <c r="I97" i="1"/>
  <c r="I29" i="4"/>
  <c r="I54" i="3"/>
  <c r="I152" i="1"/>
  <c r="I6" i="3"/>
  <c r="I7" i="4"/>
  <c r="I75" i="1"/>
  <c r="I91" i="3"/>
  <c r="I19" i="1"/>
  <c r="I138" i="3"/>
  <c r="I101" i="1"/>
  <c r="I58" i="3"/>
  <c r="I84" i="1"/>
  <c r="I84" i="3"/>
  <c r="I139" i="1"/>
  <c r="I14" i="4"/>
  <c r="I20" i="3"/>
  <c r="I71" i="1"/>
  <c r="I34" i="4"/>
  <c r="I87" i="3"/>
  <c r="I48" i="4"/>
  <c r="I153" i="3"/>
  <c r="I152" i="3"/>
  <c r="I112" i="1"/>
  <c r="I45" i="3"/>
  <c r="I41" i="4"/>
  <c r="I122" i="3"/>
  <c r="I151" i="1"/>
  <c r="I5" i="3"/>
  <c r="I6" i="4"/>
  <c r="I100" i="1"/>
  <c r="I57" i="3"/>
  <c r="I67" i="1"/>
  <c r="I75" i="3"/>
  <c r="I143" i="1"/>
  <c r="I15" i="4"/>
  <c r="I24" i="3"/>
  <c r="I54" i="1"/>
  <c r="I104" i="3"/>
  <c r="I145" i="1"/>
  <c r="I9" i="4"/>
  <c r="I10" i="3"/>
  <c r="I91" i="1"/>
  <c r="I67" i="3"/>
  <c r="I147" i="1"/>
  <c r="I12" i="3"/>
  <c r="I121" i="1"/>
  <c r="I35" i="3"/>
  <c r="I51" i="1"/>
  <c r="I101" i="3"/>
  <c r="I64" i="1"/>
  <c r="I72" i="3"/>
  <c r="I117" i="1"/>
  <c r="I50" i="3"/>
  <c r="I104" i="1"/>
  <c r="I61" i="3"/>
  <c r="I30" i="1"/>
  <c r="I133" i="3"/>
  <c r="I123" i="1"/>
  <c r="I37" i="3"/>
  <c r="I135" i="1"/>
  <c r="I11" i="4"/>
  <c r="I16" i="3"/>
  <c r="I94" i="1"/>
  <c r="I28" i="4"/>
  <c r="I51" i="3"/>
  <c r="I124" i="1"/>
  <c r="I23" i="4"/>
  <c r="I38" i="3"/>
  <c r="I86" i="1"/>
  <c r="I94" i="3"/>
  <c r="I116" i="1"/>
  <c r="I49" i="3"/>
  <c r="I20" i="1"/>
  <c r="I139" i="3"/>
  <c r="I85" i="1"/>
  <c r="I85" i="3"/>
  <c r="I55" i="1"/>
  <c r="I105" i="3"/>
  <c r="I107" i="1"/>
  <c r="I64" i="3"/>
  <c r="I138" i="1"/>
  <c r="I19" i="3"/>
  <c r="I56" i="1"/>
  <c r="I37" i="4"/>
  <c r="I106" i="3"/>
  <c r="I102" i="1"/>
  <c r="I59" i="3"/>
  <c r="J56" i="1"/>
  <c r="J37" i="4"/>
  <c r="J106" i="3"/>
  <c r="I45" i="1"/>
  <c r="I109" i="3"/>
  <c r="I132" i="1"/>
  <c r="I30" i="3"/>
  <c r="I115" i="1"/>
  <c r="I48" i="3"/>
  <c r="J90" i="1"/>
  <c r="J66" i="3"/>
  <c r="I16" i="1"/>
  <c r="I146" i="3"/>
  <c r="I10" i="1"/>
  <c r="I148" i="3"/>
  <c r="I105" i="1"/>
  <c r="I62" i="3"/>
  <c r="I108" i="1"/>
  <c r="I24" i="4"/>
  <c r="I41" i="3"/>
  <c r="I57" i="1"/>
  <c r="I107" i="3"/>
  <c r="I60" i="1"/>
  <c r="I98" i="3"/>
  <c r="I32" i="1"/>
  <c r="I135" i="3"/>
  <c r="I34" i="1"/>
  <c r="I38" i="4"/>
  <c r="I114" i="3"/>
  <c r="I89" i="1"/>
  <c r="I30" i="4"/>
  <c r="I65" i="3"/>
  <c r="I126" i="1"/>
  <c r="I40" i="3"/>
  <c r="I148" i="1"/>
  <c r="I13" i="3"/>
  <c r="J35" i="1"/>
  <c r="J39" i="4"/>
  <c r="J115" i="3"/>
  <c r="I92" i="1"/>
  <c r="I68" i="3"/>
  <c r="I25" i="1"/>
  <c r="I128" i="3"/>
  <c r="I82" i="1"/>
  <c r="I82" i="3"/>
  <c r="I119" i="1"/>
  <c r="I20" i="4"/>
  <c r="I33" i="3"/>
  <c r="I137" i="1"/>
  <c r="I13" i="4"/>
  <c r="I18" i="3"/>
  <c r="I150" i="1"/>
  <c r="I5" i="4"/>
  <c r="I4" i="3"/>
  <c r="I43" i="1"/>
  <c r="I123" i="3"/>
  <c r="I83" i="1"/>
  <c r="I83" i="3"/>
  <c r="I44" i="1"/>
  <c r="I124" i="3"/>
  <c r="I31" i="1"/>
  <c r="I134" i="3"/>
  <c r="I118" i="1"/>
  <c r="I19" i="4"/>
  <c r="I32" i="3"/>
  <c r="I90" i="1"/>
  <c r="I66" i="3"/>
  <c r="I3" i="1"/>
  <c r="I154" i="3"/>
  <c r="I52" i="1"/>
  <c r="I36" i="4"/>
  <c r="I102" i="3"/>
  <c r="I141" i="1"/>
  <c r="I22" i="3"/>
  <c r="I26" i="1"/>
  <c r="I129" i="3"/>
  <c r="I73" i="1"/>
  <c r="I89" i="3"/>
  <c r="H50" i="4"/>
  <c r="F3" i="6" s="1"/>
  <c r="I131" i="1"/>
  <c r="I29" i="3"/>
  <c r="I36" i="1"/>
  <c r="I116" i="3"/>
  <c r="I24" i="1"/>
  <c r="I127" i="3"/>
  <c r="I140" i="1"/>
  <c r="I21" i="3"/>
  <c r="I26" i="4"/>
  <c r="I44" i="3"/>
  <c r="I33" i="1"/>
  <c r="I136" i="3"/>
  <c r="I120" i="1"/>
  <c r="I21" i="4"/>
  <c r="I34" i="3"/>
  <c r="I78" i="1"/>
  <c r="I78" i="3"/>
  <c r="I18" i="1"/>
  <c r="I45" i="4"/>
  <c r="I137" i="3"/>
  <c r="I48" i="1"/>
  <c r="I112" i="3"/>
  <c r="I70" i="1"/>
  <c r="I33" i="4"/>
  <c r="I86" i="3"/>
  <c r="I87" i="1"/>
  <c r="I95" i="3"/>
  <c r="I7" i="1"/>
  <c r="I151" i="3"/>
  <c r="I63" i="1"/>
  <c r="I71" i="3"/>
  <c r="I153" i="1"/>
  <c r="I7" i="3"/>
  <c r="I77" i="1"/>
  <c r="I93" i="3"/>
  <c r="I79" i="1"/>
  <c r="I79" i="3"/>
  <c r="I22" i="1"/>
  <c r="I42" i="4"/>
  <c r="I125" i="3"/>
  <c r="I66" i="1"/>
  <c r="I74" i="3"/>
  <c r="J40" i="1"/>
  <c r="J40" i="4"/>
  <c r="J120" i="3"/>
  <c r="I134" i="1"/>
  <c r="I10" i="4"/>
  <c r="I15" i="3"/>
  <c r="I133" i="1"/>
  <c r="I31" i="3"/>
  <c r="I39" i="1"/>
  <c r="I119" i="3"/>
  <c r="I114" i="1"/>
  <c r="I27" i="4"/>
  <c r="I47" i="3"/>
  <c r="I129" i="1"/>
  <c r="I17" i="4"/>
  <c r="I27" i="3"/>
  <c r="I23" i="1"/>
  <c r="I43" i="4"/>
  <c r="I126" i="3"/>
  <c r="I53" i="1"/>
  <c r="I103" i="3"/>
  <c r="I46" i="4"/>
  <c r="I142" i="3"/>
  <c r="I141" i="3"/>
  <c r="I17" i="1"/>
  <c r="I147" i="3"/>
  <c r="I8" i="1"/>
  <c r="I6" i="1"/>
  <c r="I5" i="1"/>
  <c r="I111" i="1"/>
  <c r="I15" i="1"/>
  <c r="I12" i="2"/>
  <c r="I81" i="1"/>
  <c r="I127" i="1"/>
  <c r="I96" i="1"/>
  <c r="I95" i="1"/>
  <c r="I61" i="1"/>
  <c r="I14" i="1"/>
  <c r="I13" i="1"/>
  <c r="I12" i="1"/>
  <c r="I11" i="1"/>
  <c r="I149" i="1"/>
  <c r="I42" i="1"/>
  <c r="I11" i="2"/>
  <c r="I80" i="1"/>
  <c r="I59" i="1"/>
  <c r="I29" i="1"/>
  <c r="I103" i="1"/>
  <c r="I38" i="1"/>
  <c r="I146" i="1"/>
  <c r="J75" i="3"/>
  <c r="J76" i="3"/>
  <c r="J35" i="3"/>
  <c r="J101" i="3"/>
  <c r="J39" i="3"/>
  <c r="J45" i="3"/>
  <c r="J31" i="3"/>
  <c r="J150" i="3"/>
  <c r="J133" i="3"/>
  <c r="J37" i="3"/>
  <c r="J105" i="3"/>
  <c r="J96" i="3"/>
  <c r="J22" i="3"/>
  <c r="J148" i="3"/>
  <c r="J89" i="3"/>
  <c r="J19" i="3"/>
  <c r="J21" i="3"/>
  <c r="J128" i="3"/>
  <c r="J155" i="3"/>
  <c r="J123" i="3"/>
  <c r="I14" i="2"/>
  <c r="J83" i="3" s="1"/>
  <c r="J134" i="3"/>
  <c r="J136" i="3"/>
  <c r="I9" i="2"/>
  <c r="J78" i="3" s="1"/>
  <c r="J61" i="3"/>
  <c r="J131" i="3"/>
  <c r="J90" i="3"/>
  <c r="J77" i="3"/>
  <c r="J71" i="3"/>
  <c r="I10" i="2"/>
  <c r="J79" i="3" s="1"/>
  <c r="J23" i="3"/>
  <c r="J109" i="3"/>
  <c r="J30" i="3"/>
  <c r="J135" i="3"/>
  <c r="J62" i="3"/>
  <c r="I13" i="2"/>
  <c r="J82" i="3" s="1"/>
  <c r="J64" i="3"/>
  <c r="J119" i="3"/>
  <c r="J121" i="3"/>
  <c r="J59" i="3"/>
  <c r="J48" i="3"/>
  <c r="J13" i="3"/>
  <c r="J94" i="3"/>
  <c r="J58" i="3"/>
  <c r="J55" i="3"/>
  <c r="J116" i="3"/>
  <c r="I15" i="2"/>
  <c r="J84" i="3" s="1"/>
  <c r="J127" i="3"/>
  <c r="J113" i="3"/>
  <c r="J98" i="3"/>
  <c r="J103" i="3"/>
  <c r="I16" i="2"/>
  <c r="J85" i="3" s="1"/>
  <c r="J108" i="3"/>
  <c r="J63" i="3"/>
  <c r="J1" i="2"/>
  <c r="J69" i="3"/>
  <c r="J95" i="3"/>
  <c r="J111" i="3"/>
  <c r="J139" i="3"/>
  <c r="J46" i="3"/>
  <c r="J8" i="3"/>
  <c r="J110" i="3"/>
  <c r="J43" i="3"/>
  <c r="J75" i="1" l="1"/>
  <c r="J91" i="3"/>
  <c r="J33" i="4"/>
  <c r="J86" i="3"/>
  <c r="J42" i="4"/>
  <c r="J125" i="3"/>
  <c r="J19" i="1"/>
  <c r="J138" i="3"/>
  <c r="J3" i="3"/>
  <c r="J4" i="4"/>
  <c r="J22" i="4"/>
  <c r="J36" i="3"/>
  <c r="J29" i="4"/>
  <c r="J54" i="3"/>
  <c r="J19" i="4"/>
  <c r="J32" i="3"/>
  <c r="K153" i="3"/>
  <c r="J31" i="4"/>
  <c r="J70" i="3"/>
  <c r="J21" i="4"/>
  <c r="J34" i="3"/>
  <c r="J23" i="4"/>
  <c r="J38" i="3"/>
  <c r="J72" i="1"/>
  <c r="J88" i="3"/>
  <c r="K59" i="1"/>
  <c r="K97" i="3"/>
  <c r="J94" i="1"/>
  <c r="J28" i="4"/>
  <c r="J51" i="3"/>
  <c r="J134" i="1"/>
  <c r="J10" i="4"/>
  <c r="J15" i="3"/>
  <c r="J29" i="1"/>
  <c r="J132" i="3"/>
  <c r="J111" i="1"/>
  <c r="J26" i="4"/>
  <c r="J44" i="3"/>
  <c r="J16" i="4"/>
  <c r="J26" i="3"/>
  <c r="J77" i="1"/>
  <c r="J93" i="3"/>
  <c r="J117" i="1"/>
  <c r="J50" i="3"/>
  <c r="J99" i="1"/>
  <c r="J56" i="3"/>
  <c r="J53" i="3"/>
  <c r="J52" i="3"/>
  <c r="J57" i="1"/>
  <c r="J107" i="3"/>
  <c r="J126" i="1"/>
  <c r="J40" i="3"/>
  <c r="J11" i="4"/>
  <c r="J16" i="3"/>
  <c r="K40" i="1"/>
  <c r="K40" i="4"/>
  <c r="K120" i="3"/>
  <c r="K127" i="1"/>
  <c r="K25" i="3"/>
  <c r="J5" i="4"/>
  <c r="J4" i="3"/>
  <c r="J46" i="4"/>
  <c r="J142" i="3"/>
  <c r="J141" i="3"/>
  <c r="J153" i="1"/>
  <c r="J7" i="3"/>
  <c r="J64" i="1"/>
  <c r="J72" i="3"/>
  <c r="J54" i="1"/>
  <c r="J104" i="3"/>
  <c r="J34" i="1"/>
  <c r="J38" i="4"/>
  <c r="J114" i="3"/>
  <c r="J108" i="1"/>
  <c r="J24" i="4"/>
  <c r="J41" i="3"/>
  <c r="J89" i="1"/>
  <c r="J30" i="4"/>
  <c r="J65" i="3"/>
  <c r="J146" i="1"/>
  <c r="J11" i="3"/>
  <c r="J59" i="1"/>
  <c r="J97" i="3"/>
  <c r="J127" i="1"/>
  <c r="J25" i="3"/>
  <c r="I50" i="4"/>
  <c r="G3" i="6" s="1"/>
  <c r="J18" i="4"/>
  <c r="J28" i="3"/>
  <c r="J5" i="3"/>
  <c r="J6" i="4"/>
  <c r="J7" i="4"/>
  <c r="J6" i="3"/>
  <c r="J48" i="4"/>
  <c r="J152" i="3"/>
  <c r="J153" i="3"/>
  <c r="J32" i="4"/>
  <c r="J73" i="3"/>
  <c r="J26" i="1"/>
  <c r="J129" i="3"/>
  <c r="J149" i="1"/>
  <c r="J14" i="3"/>
  <c r="J21" i="1"/>
  <c r="J140" i="3"/>
  <c r="J144" i="1"/>
  <c r="J8" i="4"/>
  <c r="J9" i="3"/>
  <c r="J25" i="4"/>
  <c r="J42" i="3"/>
  <c r="J3" i="1"/>
  <c r="J154" i="3"/>
  <c r="J37" i="1"/>
  <c r="J117" i="3"/>
  <c r="J23" i="1"/>
  <c r="J43" i="4"/>
  <c r="J126" i="3"/>
  <c r="J137" i="1"/>
  <c r="J13" i="4"/>
  <c r="J18" i="3"/>
  <c r="J17" i="4"/>
  <c r="J27" i="3"/>
  <c r="J47" i="4"/>
  <c r="J144" i="3"/>
  <c r="J143" i="3"/>
  <c r="J44" i="4"/>
  <c r="J130" i="3"/>
  <c r="J7" i="1"/>
  <c r="J151" i="3"/>
  <c r="J48" i="1"/>
  <c r="J112" i="3"/>
  <c r="J44" i="1"/>
  <c r="J124" i="3"/>
  <c r="J119" i="1"/>
  <c r="J20" i="4"/>
  <c r="J33" i="3"/>
  <c r="J16" i="1"/>
  <c r="J146" i="3"/>
  <c r="K90" i="1"/>
  <c r="K66" i="3"/>
  <c r="J38" i="1"/>
  <c r="J118" i="3"/>
  <c r="J80" i="1"/>
  <c r="J80" i="3"/>
  <c r="J81" i="1"/>
  <c r="J81" i="3"/>
  <c r="J76" i="1"/>
  <c r="J92" i="3"/>
  <c r="J17" i="1"/>
  <c r="J147" i="3"/>
  <c r="J131" i="1"/>
  <c r="J29" i="3"/>
  <c r="J27" i="4"/>
  <c r="J47" i="3"/>
  <c r="J15" i="4"/>
  <c r="J24" i="3"/>
  <c r="J66" i="1"/>
  <c r="J74" i="3"/>
  <c r="J45" i="4"/>
  <c r="J137" i="3"/>
  <c r="J34" i="4"/>
  <c r="J87" i="3"/>
  <c r="K35" i="1"/>
  <c r="K39" i="4"/>
  <c r="K115" i="3"/>
  <c r="J147" i="1"/>
  <c r="J12" i="3"/>
  <c r="J100" i="1"/>
  <c r="J57" i="3"/>
  <c r="J8" i="1"/>
  <c r="J149" i="3"/>
  <c r="J36" i="4"/>
  <c r="J102" i="3"/>
  <c r="J145" i="1"/>
  <c r="J9" i="4"/>
  <c r="J10" i="3"/>
  <c r="J92" i="1"/>
  <c r="J68" i="3"/>
  <c r="J50" i="1"/>
  <c r="J35" i="4"/>
  <c r="J100" i="3"/>
  <c r="J136" i="1"/>
  <c r="J12" i="4"/>
  <c r="J17" i="3"/>
  <c r="J91" i="1"/>
  <c r="J67" i="3"/>
  <c r="J116" i="1"/>
  <c r="J49" i="3"/>
  <c r="J103" i="1"/>
  <c r="J60" i="3"/>
  <c r="J42" i="1"/>
  <c r="J41" i="4"/>
  <c r="J122" i="3"/>
  <c r="J61" i="1"/>
  <c r="J99" i="3"/>
  <c r="J15" i="1"/>
  <c r="J145" i="3"/>
  <c r="J139" i="1"/>
  <c r="J14" i="4"/>
  <c r="J20" i="3"/>
  <c r="J11" i="2"/>
  <c r="J12" i="2"/>
  <c r="J155" i="1"/>
  <c r="J122" i="1"/>
  <c r="J97" i="1"/>
  <c r="J118" i="1"/>
  <c r="J101" i="1"/>
  <c r="J143" i="1"/>
  <c r="J13" i="2"/>
  <c r="J82" i="1"/>
  <c r="J63" i="1"/>
  <c r="J130" i="1"/>
  <c r="J31" i="1"/>
  <c r="J151" i="1"/>
  <c r="J10" i="1"/>
  <c r="J55" i="1"/>
  <c r="J135" i="1"/>
  <c r="J112" i="1"/>
  <c r="J68" i="1"/>
  <c r="J96" i="1"/>
  <c r="J95" i="1"/>
  <c r="J70" i="1"/>
  <c r="J98" i="1"/>
  <c r="J123" i="1"/>
  <c r="J125" i="1"/>
  <c r="J46" i="1"/>
  <c r="J87" i="1"/>
  <c r="J114" i="1"/>
  <c r="J49" i="1"/>
  <c r="J36" i="1"/>
  <c r="J115" i="1"/>
  <c r="J39" i="1"/>
  <c r="J132" i="1"/>
  <c r="J154" i="1"/>
  <c r="J52" i="1"/>
  <c r="J107" i="1"/>
  <c r="J20" i="1"/>
  <c r="J62" i="1"/>
  <c r="J102" i="1"/>
  <c r="J105" i="1"/>
  <c r="J69" i="1"/>
  <c r="J18" i="1"/>
  <c r="J14" i="2"/>
  <c r="J83" i="1"/>
  <c r="J25" i="1"/>
  <c r="J71" i="1"/>
  <c r="J30" i="1"/>
  <c r="J152" i="1"/>
  <c r="J109" i="1"/>
  <c r="J53" i="1"/>
  <c r="J150" i="1"/>
  <c r="J74" i="1"/>
  <c r="J9" i="2"/>
  <c r="J78" i="1"/>
  <c r="J43" i="1"/>
  <c r="J140" i="1"/>
  <c r="J141" i="1"/>
  <c r="J9" i="1"/>
  <c r="J121" i="1"/>
  <c r="J67" i="1"/>
  <c r="J6" i="1"/>
  <c r="J5" i="1"/>
  <c r="J58" i="1"/>
  <c r="J124" i="1"/>
  <c r="J133" i="1"/>
  <c r="J24" i="1"/>
  <c r="J86" i="1"/>
  <c r="J41" i="1"/>
  <c r="J128" i="1"/>
  <c r="J142" i="1"/>
  <c r="J28" i="1"/>
  <c r="J120" i="1"/>
  <c r="J138" i="1"/>
  <c r="J88" i="1"/>
  <c r="J22" i="1"/>
  <c r="J27" i="1"/>
  <c r="J45" i="1"/>
  <c r="J113" i="1"/>
  <c r="J93" i="1"/>
  <c r="J16" i="2"/>
  <c r="J85" i="1"/>
  <c r="J60" i="1"/>
  <c r="K5" i="1"/>
  <c r="K6" i="1"/>
  <c r="J51" i="1"/>
  <c r="J110" i="1"/>
  <c r="J47" i="1"/>
  <c r="J106" i="1"/>
  <c r="J129" i="1"/>
  <c r="J14" i="1"/>
  <c r="J13" i="1"/>
  <c r="J15" i="2"/>
  <c r="J84" i="1"/>
  <c r="J148" i="1"/>
  <c r="J12" i="1"/>
  <c r="J11" i="1"/>
  <c r="J32" i="1"/>
  <c r="J10" i="2"/>
  <c r="J79" i="1"/>
  <c r="J104" i="1"/>
  <c r="J33" i="1"/>
  <c r="J4" i="1"/>
  <c r="J73" i="1"/>
  <c r="J65" i="1"/>
  <c r="K118" i="3"/>
  <c r="K1" i="2"/>
  <c r="K91" i="3"/>
  <c r="K112" i="3"/>
  <c r="K11" i="3"/>
  <c r="K129" i="3"/>
  <c r="K152" i="3" l="1"/>
  <c r="K48" i="4"/>
  <c r="K111" i="1"/>
  <c r="K44" i="3"/>
  <c r="J50" i="4"/>
  <c r="H3" i="6" s="1"/>
  <c r="K26" i="4"/>
  <c r="K8" i="1"/>
  <c r="K149" i="3"/>
  <c r="K92" i="1"/>
  <c r="K68" i="3"/>
  <c r="K79" i="1"/>
  <c r="K79" i="3"/>
  <c r="K78" i="1"/>
  <c r="K78" i="3"/>
  <c r="K116" i="1"/>
  <c r="K49" i="3"/>
  <c r="K64" i="1"/>
  <c r="K72" i="3"/>
  <c r="K21" i="1"/>
  <c r="K140" i="3"/>
  <c r="K57" i="1"/>
  <c r="K107" i="3"/>
  <c r="K134" i="1"/>
  <c r="K10" i="4"/>
  <c r="K15" i="3"/>
  <c r="K139" i="1"/>
  <c r="K14" i="4"/>
  <c r="K20" i="3"/>
  <c r="K3" i="1"/>
  <c r="K154" i="3"/>
  <c r="K12" i="4"/>
  <c r="K17" i="3"/>
  <c r="K99" i="1"/>
  <c r="K56" i="3"/>
  <c r="K148" i="1"/>
  <c r="K13" i="3"/>
  <c r="K22" i="1"/>
  <c r="K42" i="4"/>
  <c r="K125" i="3"/>
  <c r="K28" i="1"/>
  <c r="K131" i="3"/>
  <c r="K86" i="1"/>
  <c r="K94" i="3"/>
  <c r="K58" i="1"/>
  <c r="K108" i="3"/>
  <c r="K9" i="1"/>
  <c r="K150" i="3"/>
  <c r="K53" i="1"/>
  <c r="K103" i="3"/>
  <c r="K71" i="1"/>
  <c r="K34" i="4"/>
  <c r="K87" i="3"/>
  <c r="K69" i="1"/>
  <c r="K77" i="3"/>
  <c r="K94" i="1"/>
  <c r="K28" i="4"/>
  <c r="K51" i="3"/>
  <c r="K100" i="1"/>
  <c r="K57" i="3"/>
  <c r="K113" i="1"/>
  <c r="K46" i="3"/>
  <c r="K132" i="1"/>
  <c r="K30" i="3"/>
  <c r="K109" i="1"/>
  <c r="K25" i="4"/>
  <c r="K42" i="3"/>
  <c r="K25" i="1"/>
  <c r="K128" i="3"/>
  <c r="K105" i="1"/>
  <c r="K62" i="3"/>
  <c r="K81" i="1"/>
  <c r="K81" i="3"/>
  <c r="K131" i="1"/>
  <c r="K29" i="3"/>
  <c r="K73" i="1"/>
  <c r="K89" i="3"/>
  <c r="K84" i="1"/>
  <c r="K84" i="3"/>
  <c r="K88" i="1"/>
  <c r="K96" i="3"/>
  <c r="K142" i="1"/>
  <c r="K23" i="3"/>
  <c r="K24" i="1"/>
  <c r="K127" i="3"/>
  <c r="K17" i="1"/>
  <c r="K147" i="3"/>
  <c r="K47" i="1"/>
  <c r="K111" i="3"/>
  <c r="K60" i="1"/>
  <c r="K98" i="3"/>
  <c r="K45" i="1"/>
  <c r="K109" i="3"/>
  <c r="K141" i="1"/>
  <c r="K22" i="3"/>
  <c r="K74" i="1"/>
  <c r="K90" i="3"/>
  <c r="K107" i="1"/>
  <c r="K64" i="3"/>
  <c r="K39" i="1"/>
  <c r="K119" i="3"/>
  <c r="K114" i="1"/>
  <c r="K27" i="4"/>
  <c r="K47" i="3"/>
  <c r="K123" i="1"/>
  <c r="K37" i="3"/>
  <c r="K68" i="1"/>
  <c r="K76" i="3"/>
  <c r="K10" i="1"/>
  <c r="K148" i="3"/>
  <c r="K63" i="1"/>
  <c r="K71" i="3"/>
  <c r="K118" i="1"/>
  <c r="K19" i="4"/>
  <c r="K32" i="3"/>
  <c r="K80" i="1"/>
  <c r="K80" i="3"/>
  <c r="K42" i="1"/>
  <c r="K41" i="4"/>
  <c r="K122" i="3"/>
  <c r="K72" i="1"/>
  <c r="K88" i="3"/>
  <c r="K89" i="1"/>
  <c r="K30" i="4"/>
  <c r="K65" i="3"/>
  <c r="K19" i="1"/>
  <c r="K138" i="3"/>
  <c r="K147" i="1"/>
  <c r="K12" i="3"/>
  <c r="K77" i="1"/>
  <c r="K93" i="3"/>
  <c r="K29" i="1"/>
  <c r="K132" i="3"/>
  <c r="K152" i="1"/>
  <c r="K7" i="4"/>
  <c r="K6" i="3"/>
  <c r="K83" i="1"/>
  <c r="K83" i="3"/>
  <c r="K102" i="1"/>
  <c r="K59" i="3"/>
  <c r="K149" i="1"/>
  <c r="K14" i="3"/>
  <c r="K117" i="1"/>
  <c r="K50" i="3"/>
  <c r="K49" i="1"/>
  <c r="K113" i="3"/>
  <c r="K101" i="1"/>
  <c r="K58" i="3"/>
  <c r="K16" i="1"/>
  <c r="K146" i="3"/>
  <c r="L10" i="1"/>
  <c r="L148" i="3"/>
  <c r="K108" i="1"/>
  <c r="K24" i="4"/>
  <c r="K41" i="3"/>
  <c r="K145" i="1"/>
  <c r="K9" i="4"/>
  <c r="K10" i="3"/>
  <c r="K66" i="1"/>
  <c r="K74" i="3"/>
  <c r="K4" i="1"/>
  <c r="K155" i="3"/>
  <c r="K32" i="1"/>
  <c r="K135" i="3"/>
  <c r="K119" i="1"/>
  <c r="K20" i="4"/>
  <c r="K33" i="3"/>
  <c r="K76" i="1"/>
  <c r="K92" i="3"/>
  <c r="K34" i="1"/>
  <c r="K38" i="4"/>
  <c r="K114" i="3"/>
  <c r="K56" i="1"/>
  <c r="K37" i="4"/>
  <c r="K106" i="3"/>
  <c r="K103" i="1"/>
  <c r="K60" i="3"/>
  <c r="L154" i="1"/>
  <c r="L8" i="3"/>
  <c r="K138" i="1"/>
  <c r="K19" i="3"/>
  <c r="K128" i="1"/>
  <c r="K16" i="4"/>
  <c r="K26" i="3"/>
  <c r="K133" i="1"/>
  <c r="K31" i="3"/>
  <c r="K67" i="1"/>
  <c r="K75" i="3"/>
  <c r="K44" i="1"/>
  <c r="K124" i="3"/>
  <c r="K137" i="1"/>
  <c r="K13" i="4"/>
  <c r="K18" i="3"/>
  <c r="K54" i="1"/>
  <c r="K104" i="3"/>
  <c r="K144" i="1"/>
  <c r="K8" i="4"/>
  <c r="K9" i="3"/>
  <c r="K126" i="1"/>
  <c r="K40" i="3"/>
  <c r="K33" i="1"/>
  <c r="K136" i="3"/>
  <c r="K47" i="4"/>
  <c r="K144" i="3"/>
  <c r="K143" i="3"/>
  <c r="K110" i="1"/>
  <c r="K43" i="3"/>
  <c r="K85" i="1"/>
  <c r="K85" i="3"/>
  <c r="K27" i="1"/>
  <c r="K44" i="4"/>
  <c r="K130" i="3"/>
  <c r="K140" i="1"/>
  <c r="K21" i="3"/>
  <c r="K52" i="1"/>
  <c r="K36" i="4"/>
  <c r="K102" i="3"/>
  <c r="K115" i="1"/>
  <c r="K48" i="3"/>
  <c r="K87" i="1"/>
  <c r="K95" i="3"/>
  <c r="K98" i="1"/>
  <c r="K55" i="3"/>
  <c r="K112" i="1"/>
  <c r="K45" i="3"/>
  <c r="K151" i="1"/>
  <c r="K5" i="3"/>
  <c r="K6" i="4"/>
  <c r="K82" i="1"/>
  <c r="K82" i="3"/>
  <c r="K97" i="1"/>
  <c r="K29" i="4"/>
  <c r="K54" i="3"/>
  <c r="K20" i="1"/>
  <c r="K139" i="3"/>
  <c r="K125" i="1"/>
  <c r="K39" i="3"/>
  <c r="K55" i="1"/>
  <c r="K105" i="3"/>
  <c r="K130" i="1"/>
  <c r="K18" i="4"/>
  <c r="K28" i="3"/>
  <c r="K155" i="1"/>
  <c r="K3" i="3"/>
  <c r="K4" i="4"/>
  <c r="K46" i="4"/>
  <c r="K142" i="3"/>
  <c r="K141" i="3"/>
  <c r="K15" i="1"/>
  <c r="K145" i="3"/>
  <c r="K120" i="1"/>
  <c r="K21" i="4"/>
  <c r="K34" i="3"/>
  <c r="K41" i="1"/>
  <c r="K121" i="3"/>
  <c r="K124" i="1"/>
  <c r="K23" i="4"/>
  <c r="K38" i="3"/>
  <c r="K121" i="1"/>
  <c r="K35" i="3"/>
  <c r="K150" i="1"/>
  <c r="K5" i="4"/>
  <c r="K4" i="3"/>
  <c r="K30" i="1"/>
  <c r="K133" i="3"/>
  <c r="K18" i="1"/>
  <c r="K45" i="4"/>
  <c r="K137" i="3"/>
  <c r="K62" i="1"/>
  <c r="K31" i="4"/>
  <c r="K70" i="3"/>
  <c r="K50" i="1"/>
  <c r="K35" i="4"/>
  <c r="K100" i="3"/>
  <c r="K106" i="1"/>
  <c r="K63" i="3"/>
  <c r="L71" i="1"/>
  <c r="L34" i="4"/>
  <c r="L87" i="3"/>
  <c r="K43" i="4"/>
  <c r="K126" i="3"/>
  <c r="K7" i="1"/>
  <c r="K151" i="3"/>
  <c r="K37" i="1"/>
  <c r="K117" i="3"/>
  <c r="K91" i="1"/>
  <c r="K67" i="3"/>
  <c r="K153" i="1"/>
  <c r="K7" i="3"/>
  <c r="L45" i="1"/>
  <c r="L109" i="3"/>
  <c r="K53" i="3"/>
  <c r="K52" i="3"/>
  <c r="K65" i="1"/>
  <c r="K32" i="4"/>
  <c r="K73" i="3"/>
  <c r="K104" i="1"/>
  <c r="K61" i="3"/>
  <c r="K129" i="1"/>
  <c r="K17" i="4"/>
  <c r="K27" i="3"/>
  <c r="K51" i="1"/>
  <c r="K101" i="3"/>
  <c r="K93" i="1"/>
  <c r="K69" i="3"/>
  <c r="K43" i="1"/>
  <c r="K123" i="3"/>
  <c r="K61" i="1"/>
  <c r="K99" i="3"/>
  <c r="K154" i="1"/>
  <c r="K8" i="3"/>
  <c r="K36" i="1"/>
  <c r="K116" i="3"/>
  <c r="K46" i="1"/>
  <c r="K110" i="3"/>
  <c r="K70" i="1"/>
  <c r="K33" i="4"/>
  <c r="K86" i="3"/>
  <c r="K135" i="1"/>
  <c r="K11" i="4"/>
  <c r="K16" i="3"/>
  <c r="K31" i="1"/>
  <c r="K134" i="3"/>
  <c r="K143" i="1"/>
  <c r="K15" i="4"/>
  <c r="K24" i="3"/>
  <c r="K122" i="1"/>
  <c r="K22" i="4"/>
  <c r="K36" i="3"/>
  <c r="K14" i="2"/>
  <c r="L14" i="2" s="1"/>
  <c r="K136" i="1"/>
  <c r="K38" i="1"/>
  <c r="K75" i="1"/>
  <c r="K95" i="1"/>
  <c r="K96" i="1"/>
  <c r="K48" i="1"/>
  <c r="K23" i="1"/>
  <c r="K12" i="1"/>
  <c r="K11" i="1"/>
  <c r="K146" i="1"/>
  <c r="K14" i="1"/>
  <c r="K13" i="1"/>
  <c r="K26" i="1"/>
  <c r="L151" i="3"/>
  <c r="L95" i="3"/>
  <c r="L68" i="3"/>
  <c r="L56" i="3"/>
  <c r="L46" i="3"/>
  <c r="L154" i="3"/>
  <c r="L134" i="3"/>
  <c r="L116" i="3"/>
  <c r="K16" i="2"/>
  <c r="L131" i="3"/>
  <c r="L135" i="3"/>
  <c r="L57" i="3"/>
  <c r="K12" i="2"/>
  <c r="L25" i="3"/>
  <c r="L76" i="3"/>
  <c r="L29" i="3"/>
  <c r="L128" i="3"/>
  <c r="L75" i="3"/>
  <c r="K15" i="2"/>
  <c r="L93" i="3"/>
  <c r="L150" i="3"/>
  <c r="L96" i="3"/>
  <c r="K9" i="2"/>
  <c r="L78" i="3" s="1"/>
  <c r="L145" i="3"/>
  <c r="K13" i="2"/>
  <c r="L136" i="3"/>
  <c r="L23" i="3"/>
  <c r="L97" i="3"/>
  <c r="L71" i="3"/>
  <c r="K11" i="2"/>
  <c r="L88" i="3"/>
  <c r="L39" i="3"/>
  <c r="L77" i="3"/>
  <c r="L146" i="3"/>
  <c r="L147" i="3"/>
  <c r="L31" i="3"/>
  <c r="L1" i="2"/>
  <c r="L104" i="3"/>
  <c r="L60" i="3"/>
  <c r="L121" i="3"/>
  <c r="L92" i="3"/>
  <c r="L90" i="3"/>
  <c r="L49" i="3"/>
  <c r="L72" i="3"/>
  <c r="L14" i="3"/>
  <c r="L40" i="3"/>
  <c r="L58" i="3"/>
  <c r="K10" i="2"/>
  <c r="L79" i="3" s="1"/>
  <c r="L48" i="3"/>
  <c r="L124" i="3"/>
  <c r="L105" i="3"/>
  <c r="L59" i="3"/>
  <c r="L7" i="3"/>
  <c r="L139" i="3"/>
  <c r="L61" i="3"/>
  <c r="L133" i="3"/>
  <c r="L37" i="3"/>
  <c r="L107" i="3"/>
  <c r="L98" i="3"/>
  <c r="L64" i="3"/>
  <c r="L122" i="3" l="1"/>
  <c r="L41" i="4"/>
  <c r="L42" i="1"/>
  <c r="L16" i="4"/>
  <c r="L26" i="3"/>
  <c r="L22" i="1"/>
  <c r="L42" i="4"/>
  <c r="L125" i="3"/>
  <c r="L10" i="3"/>
  <c r="L9" i="4"/>
  <c r="L28" i="4"/>
  <c r="L51" i="3"/>
  <c r="L4" i="3"/>
  <c r="L5" i="4"/>
  <c r="L3" i="3"/>
  <c r="L4" i="4"/>
  <c r="M86" i="1"/>
  <c r="M94" i="3"/>
  <c r="L136" i="1"/>
  <c r="L12" i="4"/>
  <c r="L17" i="3"/>
  <c r="L120" i="1"/>
  <c r="L34" i="3"/>
  <c r="L21" i="4"/>
  <c r="L42" i="3"/>
  <c r="L25" i="4"/>
  <c r="L24" i="4"/>
  <c r="L41" i="3"/>
  <c r="L35" i="4"/>
  <c r="L100" i="3"/>
  <c r="L24" i="1"/>
  <c r="L127" i="3"/>
  <c r="L53" i="3"/>
  <c r="L52" i="3"/>
  <c r="L98" i="1"/>
  <c r="L55" i="3"/>
  <c r="L137" i="1"/>
  <c r="L13" i="4"/>
  <c r="L18" i="3"/>
  <c r="L18" i="1"/>
  <c r="L45" i="4"/>
  <c r="L137" i="3"/>
  <c r="L105" i="1"/>
  <c r="L62" i="3"/>
  <c r="L47" i="4"/>
  <c r="L144" i="3"/>
  <c r="L143" i="3"/>
  <c r="L114" i="1"/>
  <c r="L27" i="4"/>
  <c r="L47" i="3"/>
  <c r="M10" i="1"/>
  <c r="M148" i="3"/>
  <c r="M93" i="1"/>
  <c r="M69" i="3"/>
  <c r="L8" i="4"/>
  <c r="L9" i="3"/>
  <c r="L26" i="4"/>
  <c r="L44" i="3"/>
  <c r="L26" i="1"/>
  <c r="L129" i="3"/>
  <c r="L93" i="1"/>
  <c r="L69" i="3"/>
  <c r="K50" i="4"/>
  <c r="I3" i="6" s="1"/>
  <c r="L86" i="1"/>
  <c r="L94" i="3"/>
  <c r="L49" i="1"/>
  <c r="L113" i="3"/>
  <c r="L32" i="4"/>
  <c r="L73" i="3"/>
  <c r="M75" i="1"/>
  <c r="M91" i="3"/>
  <c r="L122" i="1"/>
  <c r="L22" i="4"/>
  <c r="L36" i="3"/>
  <c r="L36" i="4"/>
  <c r="L102" i="3"/>
  <c r="L38" i="3"/>
  <c r="L23" i="4"/>
  <c r="L141" i="1"/>
  <c r="L22" i="3"/>
  <c r="L73" i="1"/>
  <c r="L89" i="3"/>
  <c r="M43" i="1"/>
  <c r="M123" i="3"/>
  <c r="L147" i="1"/>
  <c r="L12" i="3"/>
  <c r="L70" i="1"/>
  <c r="L33" i="4"/>
  <c r="L86" i="3"/>
  <c r="L81" i="1"/>
  <c r="L81" i="3"/>
  <c r="L85" i="1"/>
  <c r="L85" i="3"/>
  <c r="L139" i="1"/>
  <c r="L14" i="4"/>
  <c r="L20" i="3"/>
  <c r="L47" i="1"/>
  <c r="L111" i="3"/>
  <c r="L132" i="1"/>
  <c r="L30" i="3"/>
  <c r="L23" i="1"/>
  <c r="L43" i="4"/>
  <c r="L126" i="3"/>
  <c r="L75" i="1"/>
  <c r="L91" i="3"/>
  <c r="L140" i="1"/>
  <c r="L21" i="3"/>
  <c r="L6" i="3"/>
  <c r="L7" i="4"/>
  <c r="L27" i="3"/>
  <c r="L17" i="4"/>
  <c r="L40" i="4"/>
  <c r="L120" i="3"/>
  <c r="M83" i="1"/>
  <c r="M83" i="3"/>
  <c r="L21" i="1"/>
  <c r="L140" i="3"/>
  <c r="L84" i="1"/>
  <c r="L84" i="3"/>
  <c r="L53" i="1"/>
  <c r="L103" i="3"/>
  <c r="L51" i="1"/>
  <c r="L101" i="3"/>
  <c r="L19" i="1"/>
  <c r="L138" i="3"/>
  <c r="L134" i="1"/>
  <c r="L10" i="4"/>
  <c r="L15" i="3"/>
  <c r="L29" i="1"/>
  <c r="L132" i="3"/>
  <c r="L61" i="1"/>
  <c r="L99" i="3"/>
  <c r="L148" i="1"/>
  <c r="L13" i="3"/>
  <c r="L83" i="1"/>
  <c r="L83" i="3"/>
  <c r="L91" i="1"/>
  <c r="L67" i="3"/>
  <c r="L135" i="1"/>
  <c r="L11" i="4"/>
  <c r="L16" i="3"/>
  <c r="L4" i="1"/>
  <c r="L155" i="3"/>
  <c r="L119" i="1"/>
  <c r="L20" i="4"/>
  <c r="L33" i="3"/>
  <c r="L46" i="1"/>
  <c r="L110" i="3"/>
  <c r="L66" i="1"/>
  <c r="L74" i="3"/>
  <c r="L39" i="1"/>
  <c r="L119" i="3"/>
  <c r="L130" i="1"/>
  <c r="L18" i="4"/>
  <c r="L28" i="3"/>
  <c r="L121" i="1"/>
  <c r="L35" i="3"/>
  <c r="L89" i="1"/>
  <c r="L30" i="4"/>
  <c r="L65" i="3"/>
  <c r="L58" i="1"/>
  <c r="L108" i="3"/>
  <c r="L138" i="1"/>
  <c r="L19" i="3"/>
  <c r="L151" i="1"/>
  <c r="L5" i="3"/>
  <c r="L6" i="4"/>
  <c r="L48" i="1"/>
  <c r="L112" i="3"/>
  <c r="L43" i="1"/>
  <c r="L123" i="3"/>
  <c r="L46" i="4"/>
  <c r="L142" i="3"/>
  <c r="L141" i="3"/>
  <c r="L29" i="4"/>
  <c r="L54" i="3"/>
  <c r="L35" i="1"/>
  <c r="L39" i="4"/>
  <c r="L115" i="3"/>
  <c r="L82" i="1"/>
  <c r="L82" i="3"/>
  <c r="L34" i="1"/>
  <c r="L38" i="4"/>
  <c r="L114" i="3"/>
  <c r="L118" i="1"/>
  <c r="L19" i="4"/>
  <c r="L32" i="3"/>
  <c r="L8" i="1"/>
  <c r="L149" i="3"/>
  <c r="L117" i="1"/>
  <c r="L50" i="3"/>
  <c r="L112" i="1"/>
  <c r="L45" i="3"/>
  <c r="L106" i="1"/>
  <c r="L63" i="3"/>
  <c r="L27" i="1"/>
  <c r="L44" i="4"/>
  <c r="L130" i="3"/>
  <c r="L37" i="1"/>
  <c r="L117" i="3"/>
  <c r="L146" i="1"/>
  <c r="L11" i="3"/>
  <c r="L110" i="1"/>
  <c r="L43" i="3"/>
  <c r="L38" i="1"/>
  <c r="L118" i="3"/>
  <c r="L143" i="1"/>
  <c r="L24" i="3"/>
  <c r="L15" i="4"/>
  <c r="L37" i="4"/>
  <c r="L106" i="3"/>
  <c r="L80" i="1"/>
  <c r="L80" i="3"/>
  <c r="L90" i="1"/>
  <c r="L66" i="3"/>
  <c r="L48" i="4"/>
  <c r="L153" i="3"/>
  <c r="L152" i="3"/>
  <c r="L62" i="1"/>
  <c r="L31" i="4"/>
  <c r="L70" i="3"/>
  <c r="L128" i="1"/>
  <c r="L103" i="1"/>
  <c r="L123" i="1"/>
  <c r="L101" i="1"/>
  <c r="L74" i="1"/>
  <c r="L16" i="1"/>
  <c r="L125" i="1"/>
  <c r="L33" i="1"/>
  <c r="L15" i="1"/>
  <c r="L96" i="1"/>
  <c r="L95" i="1"/>
  <c r="L65" i="1"/>
  <c r="L104" i="1"/>
  <c r="L152" i="1"/>
  <c r="L116" i="1"/>
  <c r="L56" i="1"/>
  <c r="L59" i="1"/>
  <c r="L102" i="1"/>
  <c r="L30" i="1"/>
  <c r="L126" i="1"/>
  <c r="L109" i="1"/>
  <c r="L54" i="1"/>
  <c r="L69" i="1"/>
  <c r="L72" i="1"/>
  <c r="L63" i="1"/>
  <c r="L10" i="2"/>
  <c r="L79" i="1"/>
  <c r="L17" i="1"/>
  <c r="L14" i="1"/>
  <c r="L13" i="1"/>
  <c r="L67" i="1"/>
  <c r="L107" i="1"/>
  <c r="L40" i="1"/>
  <c r="L88" i="1"/>
  <c r="L145" i="1"/>
  <c r="L94" i="1"/>
  <c r="L32" i="1"/>
  <c r="L150" i="1"/>
  <c r="L155" i="1"/>
  <c r="L92" i="1"/>
  <c r="L55" i="1"/>
  <c r="L52" i="1"/>
  <c r="L9" i="1"/>
  <c r="L108" i="1"/>
  <c r="L68" i="1"/>
  <c r="L28" i="1"/>
  <c r="L31" i="1"/>
  <c r="L113" i="1"/>
  <c r="L50" i="1"/>
  <c r="L142" i="1"/>
  <c r="L20" i="1"/>
  <c r="L44" i="1"/>
  <c r="L149" i="1"/>
  <c r="L124" i="1"/>
  <c r="L9" i="2"/>
  <c r="L78" i="1"/>
  <c r="L131" i="1"/>
  <c r="L100" i="1"/>
  <c r="L36" i="1"/>
  <c r="L5" i="1"/>
  <c r="L6" i="1"/>
  <c r="L7" i="1"/>
  <c r="L153" i="1"/>
  <c r="L129" i="1"/>
  <c r="L76" i="1"/>
  <c r="L60" i="1"/>
  <c r="L57" i="1"/>
  <c r="L11" i="1"/>
  <c r="L12" i="1"/>
  <c r="L115" i="1"/>
  <c r="L64" i="1"/>
  <c r="L41" i="1"/>
  <c r="L133" i="1"/>
  <c r="L97" i="1"/>
  <c r="L144" i="1"/>
  <c r="L77" i="1"/>
  <c r="L25" i="1"/>
  <c r="L127" i="1"/>
  <c r="L111" i="1"/>
  <c r="L3" i="1"/>
  <c r="L99" i="1"/>
  <c r="L87" i="1"/>
  <c r="M62" i="3"/>
  <c r="L13" i="2"/>
  <c r="M12" i="3"/>
  <c r="L12" i="2"/>
  <c r="L16" i="2"/>
  <c r="M74" i="3"/>
  <c r="L15" i="2"/>
  <c r="M21" i="3"/>
  <c r="M1" i="2"/>
  <c r="M14" i="2"/>
  <c r="L11" i="2"/>
  <c r="M45" i="3"/>
  <c r="M27" i="1" l="1"/>
  <c r="M44" i="4"/>
  <c r="M130" i="3"/>
  <c r="M23" i="1"/>
  <c r="M43" i="4"/>
  <c r="M126" i="3"/>
  <c r="M135" i="1"/>
  <c r="M11" i="4"/>
  <c r="M16" i="3"/>
  <c r="M30" i="4"/>
  <c r="M65" i="3"/>
  <c r="M51" i="1"/>
  <c r="M101" i="3"/>
  <c r="M73" i="1"/>
  <c r="M89" i="3"/>
  <c r="M70" i="1"/>
  <c r="M33" i="4"/>
  <c r="M86" i="3"/>
  <c r="M47" i="4"/>
  <c r="M143" i="3"/>
  <c r="M144" i="3"/>
  <c r="M87" i="1"/>
  <c r="M95" i="3"/>
  <c r="M127" i="1"/>
  <c r="M25" i="3"/>
  <c r="M97" i="1"/>
  <c r="M29" i="4"/>
  <c r="M54" i="3"/>
  <c r="M115" i="1"/>
  <c r="M48" i="3"/>
  <c r="M131" i="1"/>
  <c r="M29" i="3"/>
  <c r="M44" i="1"/>
  <c r="M124" i="3"/>
  <c r="M113" i="1"/>
  <c r="M46" i="3"/>
  <c r="M108" i="1"/>
  <c r="M24" i="4"/>
  <c r="M41" i="3"/>
  <c r="M15" i="4"/>
  <c r="M24" i="3"/>
  <c r="M84" i="1"/>
  <c r="M84" i="3"/>
  <c r="M34" i="1"/>
  <c r="M38" i="4"/>
  <c r="M114" i="3"/>
  <c r="M99" i="1"/>
  <c r="M56" i="3"/>
  <c r="M133" i="1"/>
  <c r="M31" i="3"/>
  <c r="M48" i="4"/>
  <c r="M152" i="3"/>
  <c r="M153" i="3"/>
  <c r="M31" i="1"/>
  <c r="M134" i="3"/>
  <c r="M106" i="1"/>
  <c r="M63" i="3"/>
  <c r="M91" i="1"/>
  <c r="M67" i="3"/>
  <c r="M121" i="1"/>
  <c r="M35" i="3"/>
  <c r="M53" i="1"/>
  <c r="M103" i="3"/>
  <c r="M141" i="1"/>
  <c r="M22" i="3"/>
  <c r="M76" i="1"/>
  <c r="M92" i="3"/>
  <c r="M39" i="1"/>
  <c r="M119" i="3"/>
  <c r="M82" i="1"/>
  <c r="M82" i="3"/>
  <c r="M46" i="4"/>
  <c r="M141" i="3"/>
  <c r="M142" i="3"/>
  <c r="M129" i="1"/>
  <c r="M17" i="4"/>
  <c r="M27" i="3"/>
  <c r="M155" i="1"/>
  <c r="M3" i="3"/>
  <c r="M4" i="4"/>
  <c r="M145" i="1"/>
  <c r="M9" i="4"/>
  <c r="M10" i="3"/>
  <c r="M107" i="1"/>
  <c r="M64" i="3"/>
  <c r="M79" i="1"/>
  <c r="M79" i="3"/>
  <c r="M54" i="1"/>
  <c r="M104" i="3"/>
  <c r="M102" i="1"/>
  <c r="M59" i="3"/>
  <c r="M152" i="1"/>
  <c r="M6" i="3"/>
  <c r="M7" i="4"/>
  <c r="M15" i="1"/>
  <c r="M145" i="3"/>
  <c r="M74" i="1"/>
  <c r="M90" i="3"/>
  <c r="M128" i="1"/>
  <c r="M16" i="4"/>
  <c r="M26" i="3"/>
  <c r="L50" i="4"/>
  <c r="J3" i="6" s="1"/>
  <c r="M40" i="1"/>
  <c r="M40" i="4"/>
  <c r="M120" i="3"/>
  <c r="M78" i="1"/>
  <c r="M78" i="3"/>
  <c r="M20" i="1"/>
  <c r="M139" i="3"/>
  <c r="M9" i="1"/>
  <c r="M150" i="3"/>
  <c r="M8" i="1"/>
  <c r="M149" i="3"/>
  <c r="N83" i="1"/>
  <c r="N83" i="3"/>
  <c r="M120" i="1"/>
  <c r="M21" i="4"/>
  <c r="M34" i="3"/>
  <c r="M98" i="1"/>
  <c r="M55" i="3"/>
  <c r="M61" i="1"/>
  <c r="M99" i="3"/>
  <c r="M90" i="1"/>
  <c r="M66" i="3"/>
  <c r="M47" i="1"/>
  <c r="M111" i="3"/>
  <c r="M42" i="1"/>
  <c r="M41" i="4"/>
  <c r="M122" i="3"/>
  <c r="N93" i="1"/>
  <c r="N69" i="3"/>
  <c r="M3" i="1"/>
  <c r="M154" i="3"/>
  <c r="M77" i="1"/>
  <c r="M93" i="3"/>
  <c r="M41" i="1"/>
  <c r="M121" i="3"/>
  <c r="M36" i="1"/>
  <c r="M116" i="3"/>
  <c r="M124" i="1"/>
  <c r="M23" i="4"/>
  <c r="M38" i="3"/>
  <c r="M142" i="1"/>
  <c r="M23" i="3"/>
  <c r="M28" i="1"/>
  <c r="M131" i="3"/>
  <c r="M52" i="1"/>
  <c r="M36" i="4"/>
  <c r="M102" i="3"/>
  <c r="M110" i="1"/>
  <c r="M43" i="3"/>
  <c r="M80" i="1"/>
  <c r="M80" i="3"/>
  <c r="M94" i="1"/>
  <c r="M28" i="4"/>
  <c r="M51" i="3"/>
  <c r="M116" i="1"/>
  <c r="M49" i="3"/>
  <c r="M117" i="1"/>
  <c r="M50" i="3"/>
  <c r="M46" i="1"/>
  <c r="M110" i="3"/>
  <c r="M49" i="1"/>
  <c r="M113" i="3"/>
  <c r="M71" i="1"/>
  <c r="M34" i="4"/>
  <c r="M87" i="3"/>
  <c r="M132" i="1"/>
  <c r="M30" i="3"/>
  <c r="M137" i="1"/>
  <c r="M13" i="4"/>
  <c r="M18" i="3"/>
  <c r="M118" i="1"/>
  <c r="M19" i="4"/>
  <c r="M32" i="3"/>
  <c r="M151" i="1"/>
  <c r="M5" i="3"/>
  <c r="M6" i="4"/>
  <c r="M22" i="1"/>
  <c r="M42" i="4"/>
  <c r="M125" i="3"/>
  <c r="M29" i="1"/>
  <c r="M132" i="3"/>
  <c r="M38" i="1"/>
  <c r="M118" i="3"/>
  <c r="M139" i="1"/>
  <c r="M14" i="4"/>
  <c r="M20" i="3"/>
  <c r="M21" i="1"/>
  <c r="M140" i="3"/>
  <c r="N150" i="1"/>
  <c r="N4" i="3"/>
  <c r="N5" i="4"/>
  <c r="M57" i="1"/>
  <c r="M107" i="3"/>
  <c r="M153" i="1"/>
  <c r="M7" i="3"/>
  <c r="M150" i="1"/>
  <c r="M4" i="3"/>
  <c r="M5" i="4"/>
  <c r="M88" i="1"/>
  <c r="M96" i="3"/>
  <c r="M67" i="1"/>
  <c r="M75" i="3"/>
  <c r="M63" i="1"/>
  <c r="M71" i="3"/>
  <c r="M109" i="1"/>
  <c r="M25" i="4"/>
  <c r="M42" i="3"/>
  <c r="M59" i="1"/>
  <c r="M97" i="3"/>
  <c r="M104" i="1"/>
  <c r="M61" i="3"/>
  <c r="M33" i="1"/>
  <c r="M136" i="3"/>
  <c r="M101" i="1"/>
  <c r="M58" i="3"/>
  <c r="M136" i="1"/>
  <c r="M12" i="4"/>
  <c r="M17" i="3"/>
  <c r="M69" i="1"/>
  <c r="M77" i="3"/>
  <c r="M119" i="1"/>
  <c r="M20" i="4"/>
  <c r="M33" i="3"/>
  <c r="M138" i="1"/>
  <c r="M19" i="3"/>
  <c r="M62" i="1"/>
  <c r="M31" i="4"/>
  <c r="M70" i="3"/>
  <c r="M10" i="4"/>
  <c r="M15" i="3"/>
  <c r="M100" i="1"/>
  <c r="M57" i="3"/>
  <c r="M149" i="1"/>
  <c r="M14" i="3"/>
  <c r="M50" i="1"/>
  <c r="M35" i="4"/>
  <c r="M100" i="3"/>
  <c r="M68" i="1"/>
  <c r="M76" i="3"/>
  <c r="M55" i="1"/>
  <c r="M105" i="3"/>
  <c r="M148" i="1"/>
  <c r="M13" i="3"/>
  <c r="M92" i="1"/>
  <c r="M68" i="3"/>
  <c r="M17" i="1"/>
  <c r="M147" i="3"/>
  <c r="M30" i="1"/>
  <c r="M133" i="3"/>
  <c r="M16" i="1"/>
  <c r="M146" i="3"/>
  <c r="M103" i="1"/>
  <c r="M60" i="3"/>
  <c r="N31" i="1"/>
  <c r="N134" i="3"/>
  <c r="M130" i="1"/>
  <c r="M18" i="4"/>
  <c r="M28" i="3"/>
  <c r="N43" i="1"/>
  <c r="N123" i="3"/>
  <c r="M45" i="1"/>
  <c r="M109" i="3"/>
  <c r="M18" i="1"/>
  <c r="M45" i="4"/>
  <c r="M137" i="3"/>
  <c r="M25" i="1"/>
  <c r="M128" i="3"/>
  <c r="M52" i="3"/>
  <c r="M53" i="3"/>
  <c r="M85" i="1"/>
  <c r="M85" i="3"/>
  <c r="M146" i="1"/>
  <c r="M11" i="3"/>
  <c r="M24" i="1"/>
  <c r="M127" i="3"/>
  <c r="M111" i="1"/>
  <c r="M26" i="4"/>
  <c r="M44" i="3"/>
  <c r="M144" i="1"/>
  <c r="M8" i="4"/>
  <c r="M9" i="3"/>
  <c r="M64" i="1"/>
  <c r="M72" i="3"/>
  <c r="M37" i="1"/>
  <c r="M117" i="3"/>
  <c r="M122" i="1"/>
  <c r="M22" i="4"/>
  <c r="M36" i="3"/>
  <c r="M4" i="1"/>
  <c r="M155" i="3"/>
  <c r="M58" i="1"/>
  <c r="M108" i="3"/>
  <c r="M35" i="1"/>
  <c r="M39" i="4"/>
  <c r="M115" i="3"/>
  <c r="M19" i="1"/>
  <c r="M138" i="3"/>
  <c r="M154" i="1"/>
  <c r="M8" i="3"/>
  <c r="M81" i="1"/>
  <c r="M81" i="3"/>
  <c r="M114" i="1"/>
  <c r="M27" i="4"/>
  <c r="M47" i="3"/>
  <c r="M60" i="1"/>
  <c r="M98" i="3"/>
  <c r="M7" i="1"/>
  <c r="M151" i="3"/>
  <c r="M26" i="1"/>
  <c r="M129" i="3"/>
  <c r="M32" i="1"/>
  <c r="M135" i="3"/>
  <c r="M48" i="1"/>
  <c r="M112" i="3"/>
  <c r="M72" i="1"/>
  <c r="M88" i="3"/>
  <c r="M126" i="1"/>
  <c r="M40" i="3"/>
  <c r="M56" i="1"/>
  <c r="M37" i="4"/>
  <c r="M106" i="3"/>
  <c r="M65" i="1"/>
  <c r="M32" i="4"/>
  <c r="M73" i="3"/>
  <c r="M125" i="1"/>
  <c r="M39" i="3"/>
  <c r="M123" i="1"/>
  <c r="M37" i="3"/>
  <c r="N6" i="1"/>
  <c r="N5" i="1"/>
  <c r="M147" i="1"/>
  <c r="M105" i="1"/>
  <c r="M95" i="1"/>
  <c r="M96" i="1"/>
  <c r="M14" i="1"/>
  <c r="M13" i="1"/>
  <c r="M5" i="1"/>
  <c r="M6" i="1"/>
  <c r="M112" i="1"/>
  <c r="M143" i="1"/>
  <c r="M89" i="1"/>
  <c r="M140" i="1"/>
  <c r="M134" i="1"/>
  <c r="M66" i="1"/>
  <c r="M11" i="1"/>
  <c r="M12" i="1"/>
  <c r="M13" i="2"/>
  <c r="M10" i="2"/>
  <c r="M15" i="2"/>
  <c r="M16" i="2"/>
  <c r="M9" i="2"/>
  <c r="M12" i="2"/>
  <c r="M11" i="2"/>
  <c r="N84" i="1" l="1"/>
  <c r="N84" i="3"/>
  <c r="N15" i="1"/>
  <c r="N145" i="3"/>
  <c r="N62" i="1"/>
  <c r="N31" i="4"/>
  <c r="N70" i="3"/>
  <c r="N57" i="1"/>
  <c r="N107" i="3"/>
  <c r="N142" i="1"/>
  <c r="N23" i="3"/>
  <c r="N132" i="1"/>
  <c r="N30" i="3"/>
  <c r="N130" i="1"/>
  <c r="N18" i="4"/>
  <c r="N28" i="3"/>
  <c r="N154" i="1"/>
  <c r="N8" i="3"/>
  <c r="N68" i="1"/>
  <c r="N76" i="3"/>
  <c r="N143" i="1"/>
  <c r="N15" i="4"/>
  <c r="N24" i="3"/>
  <c r="N32" i="1"/>
  <c r="N135" i="3"/>
  <c r="N74" i="1"/>
  <c r="N90" i="3"/>
  <c r="N52" i="3"/>
  <c r="N53" i="3"/>
  <c r="N88" i="1"/>
  <c r="N96" i="3"/>
  <c r="N76" i="1"/>
  <c r="N92" i="3"/>
  <c r="N155" i="1"/>
  <c r="N3" i="3"/>
  <c r="N4" i="4"/>
  <c r="N149" i="1"/>
  <c r="N14" i="3"/>
  <c r="N25" i="1"/>
  <c r="N128" i="3"/>
  <c r="N138" i="1"/>
  <c r="N19" i="3"/>
  <c r="N16" i="1"/>
  <c r="N146" i="3"/>
  <c r="N69" i="1"/>
  <c r="N77" i="3"/>
  <c r="N59" i="1"/>
  <c r="N97" i="3"/>
  <c r="N19" i="1"/>
  <c r="N138" i="3"/>
  <c r="N129" i="1"/>
  <c r="N17" i="4"/>
  <c r="N27" i="3"/>
  <c r="N134" i="1"/>
  <c r="N10" i="4"/>
  <c r="N15" i="3"/>
  <c r="N7" i="1"/>
  <c r="N151" i="3"/>
  <c r="N86" i="1"/>
  <c r="N94" i="3"/>
  <c r="N22" i="1"/>
  <c r="N42" i="4"/>
  <c r="N125" i="3"/>
  <c r="N47" i="1"/>
  <c r="N111" i="3"/>
  <c r="N30" i="1"/>
  <c r="N133" i="3"/>
  <c r="N121" i="1"/>
  <c r="N35" i="3"/>
  <c r="N29" i="1"/>
  <c r="N132" i="3"/>
  <c r="N128" i="1"/>
  <c r="N16" i="4"/>
  <c r="N26" i="3"/>
  <c r="N67" i="1"/>
  <c r="N75" i="3"/>
  <c r="N103" i="1"/>
  <c r="N60" i="3"/>
  <c r="N148" i="1"/>
  <c r="N13" i="3"/>
  <c r="N54" i="1"/>
  <c r="N104" i="3"/>
  <c r="N87" i="1"/>
  <c r="N95" i="3"/>
  <c r="N136" i="1"/>
  <c r="N12" i="4"/>
  <c r="N17" i="3"/>
  <c r="N49" i="1"/>
  <c r="N113" i="3"/>
  <c r="N97" i="1"/>
  <c r="N29" i="4"/>
  <c r="N54" i="3"/>
  <c r="N112" i="1"/>
  <c r="N45" i="3"/>
  <c r="N105" i="1"/>
  <c r="N62" i="3"/>
  <c r="N125" i="1"/>
  <c r="N39" i="3"/>
  <c r="N111" i="1"/>
  <c r="N26" i="4"/>
  <c r="N44" i="3"/>
  <c r="N63" i="1"/>
  <c r="N71" i="3"/>
  <c r="N115" i="1"/>
  <c r="N48" i="3"/>
  <c r="N80" i="1"/>
  <c r="N80" i="3"/>
  <c r="N145" i="1"/>
  <c r="N9" i="4"/>
  <c r="N10" i="3"/>
  <c r="N106" i="1"/>
  <c r="N63" i="3"/>
  <c r="N71" i="1"/>
  <c r="N34" i="4"/>
  <c r="N87" i="3"/>
  <c r="N92" i="1"/>
  <c r="N68" i="3"/>
  <c r="N47" i="4"/>
  <c r="N143" i="3"/>
  <c r="N144" i="3"/>
  <c r="N44" i="1"/>
  <c r="N124" i="3"/>
  <c r="N4" i="1"/>
  <c r="N155" i="3"/>
  <c r="N28" i="1"/>
  <c r="N131" i="3"/>
  <c r="N73" i="1"/>
  <c r="N89" i="3"/>
  <c r="N100" i="1"/>
  <c r="N57" i="3"/>
  <c r="N35" i="1"/>
  <c r="N39" i="4"/>
  <c r="N115" i="3"/>
  <c r="N55" i="1"/>
  <c r="N105" i="3"/>
  <c r="N122" i="1"/>
  <c r="N22" i="4"/>
  <c r="N36" i="3"/>
  <c r="N153" i="1"/>
  <c r="N7" i="3"/>
  <c r="N123" i="1"/>
  <c r="N37" i="3"/>
  <c r="N51" i="1"/>
  <c r="N101" i="3"/>
  <c r="N72" i="1"/>
  <c r="N88" i="3"/>
  <c r="N117" i="1"/>
  <c r="N50" i="3"/>
  <c r="N140" i="1"/>
  <c r="N21" i="3"/>
  <c r="N60" i="1"/>
  <c r="N98" i="3"/>
  <c r="N127" i="1"/>
  <c r="N25" i="3"/>
  <c r="N27" i="1"/>
  <c r="N44" i="4"/>
  <c r="N130" i="3"/>
  <c r="N9" i="1"/>
  <c r="N150" i="3"/>
  <c r="N48" i="1"/>
  <c r="N112" i="3"/>
  <c r="N137" i="1"/>
  <c r="N13" i="4"/>
  <c r="N18" i="3"/>
  <c r="N45" i="1"/>
  <c r="N109" i="3"/>
  <c r="N91" i="1"/>
  <c r="N67" i="3"/>
  <c r="N151" i="1"/>
  <c r="N6" i="4"/>
  <c r="N5" i="3"/>
  <c r="N82" i="1"/>
  <c r="N82" i="3"/>
  <c r="N81" i="1"/>
  <c r="N81" i="3"/>
  <c r="N119" i="1"/>
  <c r="N20" i="4"/>
  <c r="N33" i="3"/>
  <c r="N36" i="1"/>
  <c r="N116" i="3"/>
  <c r="N131" i="1"/>
  <c r="N29" i="3"/>
  <c r="N77" i="1"/>
  <c r="N93" i="3"/>
  <c r="N10" i="1"/>
  <c r="N148" i="3"/>
  <c r="N24" i="1"/>
  <c r="N127" i="3"/>
  <c r="N8" i="1"/>
  <c r="N149" i="3"/>
  <c r="N46" i="1"/>
  <c r="N110" i="3"/>
  <c r="N70" i="1"/>
  <c r="N33" i="4"/>
  <c r="N86" i="3"/>
  <c r="N133" i="1"/>
  <c r="N31" i="3"/>
  <c r="N90" i="1"/>
  <c r="N66" i="3"/>
  <c r="N102" i="1"/>
  <c r="N59" i="3"/>
  <c r="N94" i="1"/>
  <c r="N28" i="4"/>
  <c r="N51" i="3"/>
  <c r="N21" i="1"/>
  <c r="N140" i="3"/>
  <c r="N50" i="1"/>
  <c r="N35" i="4"/>
  <c r="N100" i="3"/>
  <c r="N79" i="1"/>
  <c r="N79" i="3"/>
  <c r="N65" i="1"/>
  <c r="N32" i="4"/>
  <c r="N73" i="3"/>
  <c r="N144" i="1"/>
  <c r="N8" i="4"/>
  <c r="N9" i="3"/>
  <c r="N58" i="1"/>
  <c r="N108" i="3"/>
  <c r="N41" i="1"/>
  <c r="N121" i="3"/>
  <c r="N61" i="1"/>
  <c r="N99" i="3"/>
  <c r="N135" i="1"/>
  <c r="N11" i="4"/>
  <c r="N16" i="3"/>
  <c r="N99" i="1"/>
  <c r="N56" i="3"/>
  <c r="N108" i="1"/>
  <c r="N24" i="4"/>
  <c r="N41" i="3"/>
  <c r="N37" i="1"/>
  <c r="N117" i="3"/>
  <c r="N139" i="1"/>
  <c r="N14" i="4"/>
  <c r="N20" i="3"/>
  <c r="N98" i="1"/>
  <c r="N55" i="3"/>
  <c r="N104" i="1"/>
  <c r="N61" i="3"/>
  <c r="N113" i="1"/>
  <c r="N46" i="3"/>
  <c r="N17" i="1"/>
  <c r="N147" i="3"/>
  <c r="N110" i="1"/>
  <c r="N43" i="3"/>
  <c r="N18" i="1"/>
  <c r="N45" i="4"/>
  <c r="N137" i="3"/>
  <c r="N109" i="1"/>
  <c r="N25" i="4"/>
  <c r="N42" i="3"/>
  <c r="N147" i="1"/>
  <c r="N12" i="3"/>
  <c r="N48" i="4"/>
  <c r="N153" i="3"/>
  <c r="N152" i="3"/>
  <c r="M50" i="4"/>
  <c r="K3" i="6" s="1"/>
  <c r="N38" i="1"/>
  <c r="N118" i="3"/>
  <c r="N85" i="1"/>
  <c r="N85" i="3"/>
  <c r="N124" i="1"/>
  <c r="N23" i="4"/>
  <c r="N38" i="3"/>
  <c r="N39" i="1"/>
  <c r="N119" i="3"/>
  <c r="N3" i="1"/>
  <c r="N154" i="3"/>
  <c r="N114" i="1"/>
  <c r="N27" i="4"/>
  <c r="N47" i="3"/>
  <c r="N33" i="1"/>
  <c r="N136" i="3"/>
  <c r="N66" i="1"/>
  <c r="N74" i="3"/>
  <c r="N107" i="1"/>
  <c r="N64" i="3"/>
  <c r="N141" i="1"/>
  <c r="N22" i="3"/>
  <c r="N46" i="4"/>
  <c r="N141" i="3"/>
  <c r="N142" i="3"/>
  <c r="N53" i="1"/>
  <c r="N103" i="3"/>
  <c r="N78" i="1"/>
  <c r="N78" i="3"/>
  <c r="N152" i="1"/>
  <c r="N6" i="3"/>
  <c r="N7" i="4"/>
  <c r="N20" i="1"/>
  <c r="N139" i="3"/>
  <c r="N116" i="1"/>
  <c r="N49" i="3"/>
  <c r="N26" i="1"/>
  <c r="N129" i="3"/>
  <c r="N75" i="1"/>
  <c r="N91" i="3"/>
  <c r="N23" i="1"/>
  <c r="N43" i="4"/>
  <c r="N126" i="3"/>
  <c r="N146" i="1"/>
  <c r="N11" i="3"/>
  <c r="N52" i="1"/>
  <c r="N36" i="4"/>
  <c r="N102" i="3"/>
  <c r="N118" i="1"/>
  <c r="N19" i="4"/>
  <c r="N32" i="3"/>
  <c r="N56" i="1"/>
  <c r="N37" i="4"/>
  <c r="N106" i="3"/>
  <c r="N120" i="1"/>
  <c r="N21" i="4"/>
  <c r="N34" i="3"/>
  <c r="N42" i="1"/>
  <c r="N41" i="4"/>
  <c r="N122" i="3"/>
  <c r="N40" i="1"/>
  <c r="N40" i="4"/>
  <c r="N120" i="3"/>
  <c r="N126" i="1"/>
  <c r="N40" i="3"/>
  <c r="N101" i="1"/>
  <c r="N58" i="3"/>
  <c r="N34" i="1"/>
  <c r="N38" i="4"/>
  <c r="N114" i="3"/>
  <c r="N89" i="1"/>
  <c r="N30" i="4"/>
  <c r="N65" i="3"/>
  <c r="N64" i="1"/>
  <c r="N72" i="3"/>
  <c r="N14" i="1"/>
  <c r="N13" i="1"/>
  <c r="N11" i="1"/>
  <c r="N12" i="1"/>
  <c r="N95" i="1"/>
  <c r="N96" i="1"/>
  <c r="N50" i="4" l="1"/>
  <c r="L3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tc={14A9966B-92A9-4A32-AF28-BFD7768AEAFB}</author>
  </authors>
  <commentList>
    <comment ref="C2" authorId="0" shapeId="0" xr:uid="{14A9966B-92A9-4A32-AF28-BFD7768AEAFB}">
      <text>
        <t>[Threaded comment]
Your version of Excel allows you to read this threaded comment; however, any edits to it will get removed if the file is opened in a newer version of Excel. Learn more: https://go.microsoft.com/fwlink/?linkid=870924
Comment:
    lowest age is 17, highest is 38 in 2021</t>
      </text>
    </comment>
  </commentList>
</comments>
</file>

<file path=xl/sharedStrings.xml><?xml version="1.0" encoding="utf-8"?>
<sst xmlns="http://schemas.openxmlformats.org/spreadsheetml/2006/main" count="1087" uniqueCount="185">
  <si>
    <t>Player lended</t>
  </si>
  <si>
    <t xml:space="preserve">Position </t>
  </si>
  <si>
    <t>Salary in 2021</t>
  </si>
  <si>
    <t>Lending price projection (Salary * 10%)</t>
  </si>
  <si>
    <t>Salary projection</t>
  </si>
  <si>
    <t>A. Omar</t>
  </si>
  <si>
    <t>GK</t>
  </si>
  <si>
    <t>P. Rabiu</t>
  </si>
  <si>
    <t>MFFW</t>
  </si>
  <si>
    <t>U. Shoko</t>
  </si>
  <si>
    <t>FW</t>
  </si>
  <si>
    <t>D. Lehner</t>
  </si>
  <si>
    <t>H. Makumbi</t>
  </si>
  <si>
    <t>H. Tourgeman</t>
  </si>
  <si>
    <t>L. Tarigan</t>
  </si>
  <si>
    <t>A. Kyarikunda</t>
  </si>
  <si>
    <t>Z. Zziwa</t>
  </si>
  <si>
    <t>L. Mandala</t>
  </si>
  <si>
    <t>O. Wanjala</t>
  </si>
  <si>
    <t>MF</t>
  </si>
  <si>
    <t>B. Ayuba</t>
  </si>
  <si>
    <t>W. Nasiru</t>
  </si>
  <si>
    <t>H. Valentini</t>
  </si>
  <si>
    <t>F. Akumu</t>
  </si>
  <si>
    <t>M. Bwire</t>
  </si>
  <si>
    <t>FWMF</t>
  </si>
  <si>
    <t>B. Nakandi</t>
  </si>
  <si>
    <t>W. Guo</t>
  </si>
  <si>
    <t>DF</t>
  </si>
  <si>
    <t>F. Gan</t>
  </si>
  <si>
    <t>I. Shoshan</t>
  </si>
  <si>
    <t>I. Takeuchi</t>
  </si>
  <si>
    <t>H. Azizi</t>
  </si>
  <si>
    <t>F. Ajio</t>
  </si>
  <si>
    <t>Q. HÃ¤mÃ¤lÃ¤inen</t>
  </si>
  <si>
    <t>A. Tindimwebwa</t>
  </si>
  <si>
    <t>C. Tukamushaba</t>
  </si>
  <si>
    <t>R. Taketa</t>
  </si>
  <si>
    <t>S. Razaee</t>
  </si>
  <si>
    <t>B. Madondo</t>
  </si>
  <si>
    <t>D. Naula</t>
  </si>
  <si>
    <t>A. Baguma</t>
  </si>
  <si>
    <t>I. Saha</t>
  </si>
  <si>
    <t>G. Namuganza</t>
  </si>
  <si>
    <t>X. Thomas</t>
  </si>
  <si>
    <t>F. Ithungu</t>
  </si>
  <si>
    <t>X. Leroy</t>
  </si>
  <si>
    <t>F. Yunusa</t>
  </si>
  <si>
    <t>Y. Acola</t>
  </si>
  <si>
    <t>B. Mhamid</t>
  </si>
  <si>
    <t>Z. Nassolo</t>
  </si>
  <si>
    <t>X. Tu</t>
  </si>
  <si>
    <t>B. Quaye</t>
  </si>
  <si>
    <t>R. Tsao</t>
  </si>
  <si>
    <t>H. Vos</t>
  </si>
  <si>
    <t>Y. Draru</t>
  </si>
  <si>
    <t>J. Dahiru</t>
  </si>
  <si>
    <t>Y. Thungu</t>
  </si>
  <si>
    <t>K. Musah</t>
  </si>
  <si>
    <t>S. SzabÃ³</t>
  </si>
  <si>
    <t>B. Mutasa</t>
  </si>
  <si>
    <t>M. Muhindo</t>
  </si>
  <si>
    <t>K. Nalwanga</t>
  </si>
  <si>
    <t>E. Meiyr</t>
  </si>
  <si>
    <t>E. Rahayu</t>
  </si>
  <si>
    <t>N. Terzi?</t>
  </si>
  <si>
    <t>U. Nyeko</t>
  </si>
  <si>
    <t>W. Martinez</t>
  </si>
  <si>
    <t>R. Namutebi</t>
  </si>
  <si>
    <t>J. LÃ³pez</t>
  </si>
  <si>
    <t>I. Tabu</t>
  </si>
  <si>
    <t>Z. KneÅ¾evi?</t>
  </si>
  <si>
    <t>N. Tamura</t>
  </si>
  <si>
    <t>W. Mbaziira</t>
  </si>
  <si>
    <t>Z. Kakai</t>
  </si>
  <si>
    <t>MFDF</t>
  </si>
  <si>
    <t>X. Masaba</t>
  </si>
  <si>
    <t>Z. Rajabi</t>
  </si>
  <si>
    <t>W. Yeoh</t>
  </si>
  <si>
    <t>T. Tal</t>
  </si>
  <si>
    <t>S. Hashemi</t>
  </si>
  <si>
    <t>Q. Ajiko</t>
  </si>
  <si>
    <t>T. Sinaga</t>
  </si>
  <si>
    <t>C. Kabagambe</t>
  </si>
  <si>
    <t>W. Barbieri</t>
  </si>
  <si>
    <t>I. Raut</t>
  </si>
  <si>
    <t>H. Lo</t>
  </si>
  <si>
    <t>X. Tourgeman</t>
  </si>
  <si>
    <t>J. Nurhayati</t>
  </si>
  <si>
    <t>Q. Morrison</t>
  </si>
  <si>
    <t>J. Tumuhimbise</t>
  </si>
  <si>
    <t>Z. Cumbe</t>
  </si>
  <si>
    <t>D. Baah</t>
  </si>
  <si>
    <t>X. Takagi</t>
  </si>
  <si>
    <t>Y. Cheu</t>
  </si>
  <si>
    <t>A. Salazar</t>
  </si>
  <si>
    <t>L. binti Hassan</t>
  </si>
  <si>
    <t>E. Afolabi</t>
  </si>
  <si>
    <t>D. Kimuli</t>
  </si>
  <si>
    <t>O. Tshuma</t>
  </si>
  <si>
    <t>DFMF</t>
  </si>
  <si>
    <t>E. Ow</t>
  </si>
  <si>
    <t>K. Ramos</t>
  </si>
  <si>
    <t>H. Mirembe</t>
  </si>
  <si>
    <t>D. Makumbi</t>
  </si>
  <si>
    <t>J. Maier</t>
  </si>
  <si>
    <t>M. Pedersen</t>
  </si>
  <si>
    <t>G. binti Salleh</t>
  </si>
  <si>
    <t>M. Ludwig</t>
  </si>
  <si>
    <t>P. Chi</t>
  </si>
  <si>
    <t>E. Mudzingwa</t>
  </si>
  <si>
    <t>H. Mubaiwa</t>
  </si>
  <si>
    <t>V. Mansoor</t>
  </si>
  <si>
    <t>T. Audu</t>
  </si>
  <si>
    <t>G. Leitner</t>
  </si>
  <si>
    <t>U. Arthur</t>
  </si>
  <si>
    <t>Q. bin Ismail</t>
  </si>
  <si>
    <t>F. Muhangi</t>
  </si>
  <si>
    <t>N. Chaw</t>
  </si>
  <si>
    <t>R. JimÃ©nez</t>
  </si>
  <si>
    <t>F. Chin</t>
  </si>
  <si>
    <t>G. Cou</t>
  </si>
  <si>
    <t>V. Ãlvarez</t>
  </si>
  <si>
    <t>R. Monti</t>
  </si>
  <si>
    <t>F. Acayo</t>
  </si>
  <si>
    <t>A. Nanjala</t>
  </si>
  <si>
    <t>B. Khatib</t>
  </si>
  <si>
    <t>R. Mensah</t>
  </si>
  <si>
    <t>B. Adongo</t>
  </si>
  <si>
    <t>M. Okori</t>
  </si>
  <si>
    <t>C. Wahyuni</t>
  </si>
  <si>
    <t>P. Murmu</t>
  </si>
  <si>
    <t>F. Mahachi</t>
  </si>
  <si>
    <t>S. Barman</t>
  </si>
  <si>
    <t>K. Mwanje</t>
  </si>
  <si>
    <t>A. Mtambo</t>
  </si>
  <si>
    <t>T. Ansari</t>
  </si>
  <si>
    <t>G. Kou</t>
  </si>
  <si>
    <t>Z. Moreira</t>
  </si>
  <si>
    <t>L. Tambala</t>
  </si>
  <si>
    <t>F. Pagano</t>
  </si>
  <si>
    <t>Z. Nakiwala</t>
  </si>
  <si>
    <t>H. Oliveira</t>
  </si>
  <si>
    <t>T. Monteiro</t>
  </si>
  <si>
    <t>L. Leibowitz</t>
  </si>
  <si>
    <t>D. Mattila</t>
  </si>
  <si>
    <t>Y. Torres</t>
  </si>
  <si>
    <t>E. KoÃ§</t>
  </si>
  <si>
    <t>L. Dlamini</t>
  </si>
  <si>
    <t>Y. Mugerwa</t>
  </si>
  <si>
    <t>N. Irawan</t>
  </si>
  <si>
    <t>A. Hasibuan</t>
  </si>
  <si>
    <t>T. Okoro</t>
  </si>
  <si>
    <t>S. Marchetti</t>
  </si>
  <si>
    <t>F. Hang</t>
  </si>
  <si>
    <t>A. NÃºÃ±ez</t>
  </si>
  <si>
    <t>K. Shibata</t>
  </si>
  <si>
    <t>O. Balog</t>
  </si>
  <si>
    <t>X. Tumushabe</t>
  </si>
  <si>
    <t>L. Jung</t>
  </si>
  <si>
    <t>Z. Nyamahunge</t>
  </si>
  <si>
    <t>F. Andreassen</t>
  </si>
  <si>
    <t>Increase in salary for reaching top 10</t>
  </si>
  <si>
    <t>Inflation</t>
  </si>
  <si>
    <t>Increase due to new national team</t>
  </si>
  <si>
    <t>Prob of winning in 10 years</t>
  </si>
  <si>
    <t>Lending rate</t>
  </si>
  <si>
    <t>Player value</t>
  </si>
  <si>
    <t>Age in 2021</t>
  </si>
  <si>
    <t>Lend based on value?</t>
  </si>
  <si>
    <t>Choosing players to lend</t>
  </si>
  <si>
    <t>22, 23</t>
  </si>
  <si>
    <t>23, 24</t>
  </si>
  <si>
    <t>24, 25</t>
  </si>
  <si>
    <t>25, 26</t>
  </si>
  <si>
    <t>26, 27</t>
  </si>
  <si>
    <t>27, 28</t>
  </si>
  <si>
    <t>28, 29</t>
  </si>
  <si>
    <t>29, 30</t>
  </si>
  <si>
    <t>30, 31</t>
  </si>
  <si>
    <t>Lending years</t>
  </si>
  <si>
    <t>Age as at 2021 (standardised)</t>
  </si>
  <si>
    <t>Year</t>
  </si>
  <si>
    <t>Revenue (doubloons)</t>
  </si>
  <si>
    <t>Prob of winning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</si>
</sst>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∂ 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164" fontId="2" fillId="0" borderId="0" xfId="0" applyNumberFormat="1" applyFont="1" applyFill="1"/>
    <xf numFmtId="0" fontId="1" fillId="0" borderId="0" xfId="0" applyFont="1"/>
    <xf numFmtId="0" fontId="1" fillId="0" borderId="0" xfId="0" applyFont="1" applyFill="1"/>
    <xf numFmtId="9" fontId="2" fillId="2" borderId="0" xfId="0" applyNumberFormat="1" applyFont="1" applyFill="1"/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3" fillId="3" borderId="0" xfId="0" applyNumberFormat="1" applyFont="1" applyFill="1"/>
    <xf numFmtId="164" fontId="3" fillId="0" borderId="0" xfId="0" applyNumberFormat="1" applyFont="1" applyFill="1"/>
    <xf numFmtId="0" fontId="5" fillId="0" borderId="0" xfId="0" applyFont="1"/>
    <xf numFmtId="164" fontId="2" fillId="0" borderId="0" xfId="0" applyNumberFormat="1" applyFont="1" applyFill="1" applyAlignment="1">
      <alignment horizontal="center"/>
    </xf>
    <xf numFmtId="3" fontId="0" fillId="0" borderId="0" xfId="0" applyNumberFormat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vertical="center"/>
    </xf>
    <xf numFmtId="164" fontId="4" fillId="0" borderId="0" xfId="0" applyNumberFormat="1" applyFont="1" applyFill="1" applyAlignment="1">
      <alignment vertic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7" fillId="0" borderId="0" xfId="0" applyFont="1" applyFill="1"/>
    <xf numFmtId="0" fontId="6" fillId="0" borderId="0" xfId="0" applyFont="1" applyFill="1"/>
  </cellXfs>
  <cellStyles count="1">
    <cellStyle name="Normal" xfId="0" builtinId="0"/>
  </cellStyles>
  <dxfs count="6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(mil doubloons)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'Revenue table'!$B$3</c:f>
              <c:strCache>
                <c:ptCount val="1"/>
                <c:pt idx="0">
                  <c:v>Revenue (doubloons)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'Revenue table'!$C$2:$L$2</c:f>
              <c:numCache>
                <c:formatCode>General</c:formatCode>
                <c:ptCount val="10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</c:numCache>
            </c:numRef>
          </c:cat>
          <c:val>
            <c:numRef>
              <c:f>'Revenue table'!$C$3:$L$3</c:f>
              <c:numCache>
                <c:formatCode>"∂ "#,##0</c:formatCode>
                <c:ptCount val="10"/>
                <c:pt idx="0">
                  <c:v>1486253.68965235</c:v>
                </c:pt>
                <c:pt idx="1">
                  <c:v>5668707.7347603701</c:v>
                </c:pt>
                <c:pt idx="2">
                  <c:v>6657400.1683307616</c:v>
                </c:pt>
                <c:pt idx="3">
                  <c:v>13159914.547762604</c:v>
                </c:pt>
                <c:pt idx="4">
                  <c:v>16671733.371027324</c:v>
                </c:pt>
                <c:pt idx="5">
                  <c:v>15452226.818532825</c:v>
                </c:pt>
                <c:pt idx="6">
                  <c:v>11105394.703571729</c:v>
                </c:pt>
                <c:pt idx="7">
                  <c:v>23007189.574290495</c:v>
                </c:pt>
                <c:pt idx="8">
                  <c:v>21303320.251377765</c:v>
                </c:pt>
                <c:pt idx="9">
                  <c:v>23643915.616591901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6F-4CD0-A999-491EE61089F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84239232"/>
        <c:axId val="547381264"/>
      </c:lineChart>
      <c:catAx>
        <c:axId val="10842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381264"/>
        <c:crosses val="autoZero"/>
        <c:auto val="1"/>
        <c:lblAlgn val="ctr"/>
        <c:lblOffset val="100"/>
        <c:noMultiLvlLbl val="0"/>
      </c:catAx>
      <c:valAx>
        <c:axId val="5473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∂ 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4239232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6</xdr:row>
      <xdr:rowOff>125730</xdr:rowOff>
    </xdr:from>
    <xdr:to>
      <xdr:col>8</xdr:col>
      <xdr:colOff>45720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B9B188-F00C-480E-AADE-A12974D03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garita Psaras" id="{9CE9D814-5FE6-47C4-A5E8-A15883BF94B5}" userId="1c35a32eee3cbcd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2-03-24T09:22:47.77" personId="{9CE9D814-5FE6-47C4-A5E8-A15883BF94B5}" id="{14A9966B-92A9-4A32-AF28-BFD7768AEAFB}">
    <text>lowest age is 17, highest is 38 in 2021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00AE6-4754-4623-AA03-F5439E502D5A}">
  <dimension ref="A1:M161"/>
  <sheetViews>
    <sheetView showGridLines="0" zoomScale="90" zoomScaleNormal="90" workbookViewId="0">
      <selection activeCell="E28" sqref="E28"/>
    </sheetView>
  </sheetViews>
  <sheetFormatPr defaultRowHeight="14.4" outlineLevelRow="1" x14ac:dyDescent="0.3"/>
  <cols>
    <col min="1" max="1" width="27.33203125" customWidth="1"/>
    <col min="2" max="2" width="33.88671875" bestFit="1" customWidth="1"/>
    <col min="3" max="3" width="15.6640625" style="1" bestFit="1" customWidth="1"/>
    <col min="4" max="5" width="13.33203125" bestFit="1" customWidth="1"/>
    <col min="6" max="10" width="13.6640625" bestFit="1" customWidth="1"/>
    <col min="11" max="13" width="15.44140625" bestFit="1" customWidth="1"/>
  </cols>
  <sheetData>
    <row r="1" spans="1:13" x14ac:dyDescent="0.3">
      <c r="A1" s="3" t="s">
        <v>165</v>
      </c>
      <c r="B1" s="3"/>
      <c r="C1" s="1">
        <v>1</v>
      </c>
      <c r="D1">
        <f>C1+1</f>
        <v>2</v>
      </c>
      <c r="E1">
        <f t="shared" ref="E1:M1" si="0">D1+1</f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 s="22">
        <f t="shared" si="0"/>
        <v>11</v>
      </c>
    </row>
    <row r="2" spans="1:13" x14ac:dyDescent="0.3">
      <c r="A2" s="4">
        <v>0.14570505745874199</v>
      </c>
      <c r="B2" s="3" t="s">
        <v>184</v>
      </c>
      <c r="C2" s="4">
        <v>0.14570505745874199</v>
      </c>
      <c r="D2" s="4">
        <v>0.14570505745874199</v>
      </c>
      <c r="E2" s="4">
        <v>0.14570505745874199</v>
      </c>
      <c r="F2" s="4">
        <v>0.14570505745874199</v>
      </c>
      <c r="G2" s="4">
        <v>0.14570505745874199</v>
      </c>
      <c r="H2" s="4">
        <v>0.14570505745874199</v>
      </c>
      <c r="I2" s="4">
        <v>0.14570505745874199</v>
      </c>
      <c r="J2" s="4">
        <v>0.14570505745874199</v>
      </c>
      <c r="K2" s="4">
        <v>0.14570505745874199</v>
      </c>
      <c r="L2" s="4">
        <v>0.14570505745874199</v>
      </c>
      <c r="M2" s="23">
        <v>0.14570505745874199</v>
      </c>
    </row>
    <row r="3" spans="1:13" x14ac:dyDescent="0.3">
      <c r="A3" s="3"/>
      <c r="B3" s="3" t="s">
        <v>162</v>
      </c>
      <c r="C3" s="1">
        <v>1.10865213433225</v>
      </c>
      <c r="D3" s="1">
        <v>1.10865213433225</v>
      </c>
      <c r="E3" s="1">
        <v>1.10865213433225</v>
      </c>
      <c r="F3" s="1">
        <v>1.10865213433225</v>
      </c>
      <c r="G3" s="1">
        <v>1.10865213433225</v>
      </c>
      <c r="H3" s="1">
        <v>1.10865213433225</v>
      </c>
      <c r="I3" s="1">
        <v>1.10865213433225</v>
      </c>
      <c r="J3" s="1">
        <v>1.10865213433225</v>
      </c>
      <c r="K3" s="1">
        <v>1.10865213433225</v>
      </c>
      <c r="L3" s="1">
        <v>1.10865213433225</v>
      </c>
      <c r="M3" s="24">
        <v>1.10865213433225</v>
      </c>
    </row>
    <row r="4" spans="1:13" x14ac:dyDescent="0.3">
      <c r="A4" s="3"/>
      <c r="B4" s="3" t="s">
        <v>163</v>
      </c>
      <c r="C4" s="1">
        <v>1.02281277</v>
      </c>
      <c r="D4" s="1">
        <v>1.02281277</v>
      </c>
      <c r="E4" s="1">
        <v>1.02281277</v>
      </c>
      <c r="F4" s="1">
        <v>1.02281277</v>
      </c>
      <c r="G4" s="1">
        <v>1.02281277</v>
      </c>
      <c r="H4" s="1">
        <v>1.02281277</v>
      </c>
      <c r="I4" s="1">
        <v>1.02281277</v>
      </c>
      <c r="J4" s="1">
        <v>1.02281277</v>
      </c>
      <c r="K4" s="1">
        <v>1.02281277</v>
      </c>
      <c r="L4" s="1">
        <v>1.02281277</v>
      </c>
      <c r="M4" s="24">
        <v>1.02281277</v>
      </c>
    </row>
    <row r="5" spans="1:13" x14ac:dyDescent="0.3">
      <c r="A5" s="3"/>
      <c r="B5" s="3" t="s">
        <v>164</v>
      </c>
      <c r="C5" s="1">
        <v>1.070464852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s="22">
        <v>1</v>
      </c>
    </row>
    <row r="7" spans="1:13" x14ac:dyDescent="0.3">
      <c r="C7" s="20" t="s">
        <v>4</v>
      </c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3" x14ac:dyDescent="0.3">
      <c r="A8" s="3" t="s">
        <v>0</v>
      </c>
      <c r="B8" s="3" t="s">
        <v>1</v>
      </c>
      <c r="C8" s="4" t="s">
        <v>2</v>
      </c>
      <c r="D8" s="6">
        <v>2022</v>
      </c>
      <c r="E8" s="6">
        <f t="shared" ref="E8:M8" si="1">D8+1</f>
        <v>2023</v>
      </c>
      <c r="F8" s="6">
        <f t="shared" si="1"/>
        <v>2024</v>
      </c>
      <c r="G8" s="6">
        <f t="shared" si="1"/>
        <v>2025</v>
      </c>
      <c r="H8" s="6">
        <f t="shared" si="1"/>
        <v>2026</v>
      </c>
      <c r="I8" s="6">
        <f t="shared" si="1"/>
        <v>2027</v>
      </c>
      <c r="J8" s="6">
        <f t="shared" si="1"/>
        <v>2028</v>
      </c>
      <c r="K8" s="6">
        <f t="shared" si="1"/>
        <v>2029</v>
      </c>
      <c r="L8" s="6">
        <f t="shared" si="1"/>
        <v>2030</v>
      </c>
      <c r="M8" s="6">
        <f t="shared" si="1"/>
        <v>2031</v>
      </c>
    </row>
    <row r="9" spans="1:13" hidden="1" outlineLevel="1" x14ac:dyDescent="0.3">
      <c r="A9" t="s">
        <v>34</v>
      </c>
      <c r="B9" t="s">
        <v>10</v>
      </c>
      <c r="C9" s="2" t="e">
        <v>#N/A</v>
      </c>
      <c r="D9" s="2" t="e">
        <f t="shared" ref="D9:M9" si="2">C9*(1+C$2)*C$3*C$4*C$5</f>
        <v>#N/A</v>
      </c>
      <c r="E9" s="2" t="e">
        <f t="shared" si="2"/>
        <v>#N/A</v>
      </c>
      <c r="F9" s="2" t="e">
        <f t="shared" si="2"/>
        <v>#N/A</v>
      </c>
      <c r="G9" s="2" t="e">
        <f t="shared" si="2"/>
        <v>#N/A</v>
      </c>
      <c r="H9" s="2" t="e">
        <f t="shared" si="2"/>
        <v>#N/A</v>
      </c>
      <c r="I9" s="2" t="e">
        <f t="shared" si="2"/>
        <v>#N/A</v>
      </c>
      <c r="J9" s="2" t="e">
        <f t="shared" si="2"/>
        <v>#N/A</v>
      </c>
      <c r="K9" s="2" t="e">
        <f t="shared" si="2"/>
        <v>#N/A</v>
      </c>
      <c r="L9" s="2" t="e">
        <f t="shared" si="2"/>
        <v>#N/A</v>
      </c>
      <c r="M9" s="2" t="e">
        <f t="shared" si="2"/>
        <v>#N/A</v>
      </c>
    </row>
    <row r="10" spans="1:13" hidden="1" outlineLevel="1" x14ac:dyDescent="0.3">
      <c r="A10" t="s">
        <v>59</v>
      </c>
      <c r="B10" t="s">
        <v>28</v>
      </c>
      <c r="C10" s="2" t="e">
        <v>#N/A</v>
      </c>
      <c r="D10" s="2" t="e">
        <f t="shared" ref="D10:M10" si="3">C10*(1+C$2)*C$3*C$4*C$5</f>
        <v>#N/A</v>
      </c>
      <c r="E10" s="2" t="e">
        <f t="shared" si="3"/>
        <v>#N/A</v>
      </c>
      <c r="F10" s="2" t="e">
        <f t="shared" si="3"/>
        <v>#N/A</v>
      </c>
      <c r="G10" s="2" t="e">
        <f t="shared" si="3"/>
        <v>#N/A</v>
      </c>
      <c r="H10" s="2" t="e">
        <f t="shared" si="3"/>
        <v>#N/A</v>
      </c>
      <c r="I10" s="2" t="e">
        <f t="shared" si="3"/>
        <v>#N/A</v>
      </c>
      <c r="J10" s="2" t="e">
        <f t="shared" si="3"/>
        <v>#N/A</v>
      </c>
      <c r="K10" s="2" t="e">
        <f t="shared" si="3"/>
        <v>#N/A</v>
      </c>
      <c r="L10" s="2" t="e">
        <f t="shared" si="3"/>
        <v>#N/A</v>
      </c>
      <c r="M10" s="2" t="e">
        <f t="shared" si="3"/>
        <v>#N/A</v>
      </c>
    </row>
    <row r="11" spans="1:13" hidden="1" outlineLevel="1" x14ac:dyDescent="0.3">
      <c r="A11" t="s">
        <v>69</v>
      </c>
      <c r="B11" t="s">
        <v>19</v>
      </c>
      <c r="C11" s="2" t="e">
        <v>#N/A</v>
      </c>
      <c r="D11" s="2" t="e">
        <f t="shared" ref="D11:M11" si="4">C11*(1+C$2)*C$3*C$4*C$5</f>
        <v>#N/A</v>
      </c>
      <c r="E11" s="2" t="e">
        <f t="shared" si="4"/>
        <v>#N/A</v>
      </c>
      <c r="F11" s="2" t="e">
        <f t="shared" si="4"/>
        <v>#N/A</v>
      </c>
      <c r="G11" s="2" t="e">
        <f t="shared" si="4"/>
        <v>#N/A</v>
      </c>
      <c r="H11" s="2" t="e">
        <f t="shared" si="4"/>
        <v>#N/A</v>
      </c>
      <c r="I11" s="2" t="e">
        <f t="shared" si="4"/>
        <v>#N/A</v>
      </c>
      <c r="J11" s="2" t="e">
        <f t="shared" si="4"/>
        <v>#N/A</v>
      </c>
      <c r="K11" s="2" t="e">
        <f t="shared" si="4"/>
        <v>#N/A</v>
      </c>
      <c r="L11" s="2" t="e">
        <f t="shared" si="4"/>
        <v>#N/A</v>
      </c>
      <c r="M11" s="2" t="e">
        <f t="shared" si="4"/>
        <v>#N/A</v>
      </c>
    </row>
    <row r="12" spans="1:13" hidden="1" outlineLevel="1" x14ac:dyDescent="0.3">
      <c r="A12" t="s">
        <v>71</v>
      </c>
      <c r="B12" t="s">
        <v>10</v>
      </c>
      <c r="C12" s="2" t="e">
        <v>#N/A</v>
      </c>
      <c r="D12" s="2" t="e">
        <f t="shared" ref="D12:M12" si="5">C12*(1+C$2)*C$3*C$4*C$5</f>
        <v>#N/A</v>
      </c>
      <c r="E12" s="2" t="e">
        <f t="shared" si="5"/>
        <v>#N/A</v>
      </c>
      <c r="F12" s="2" t="e">
        <f t="shared" si="5"/>
        <v>#N/A</v>
      </c>
      <c r="G12" s="2" t="e">
        <f t="shared" si="5"/>
        <v>#N/A</v>
      </c>
      <c r="H12" s="2" t="e">
        <f t="shared" si="5"/>
        <v>#N/A</v>
      </c>
      <c r="I12" s="2" t="e">
        <f t="shared" si="5"/>
        <v>#N/A</v>
      </c>
      <c r="J12" s="2" t="e">
        <f t="shared" si="5"/>
        <v>#N/A</v>
      </c>
      <c r="K12" s="2" t="e">
        <f t="shared" si="5"/>
        <v>#N/A</v>
      </c>
      <c r="L12" s="2" t="e">
        <f t="shared" si="5"/>
        <v>#N/A</v>
      </c>
      <c r="M12" s="2" t="e">
        <f t="shared" si="5"/>
        <v>#N/A</v>
      </c>
    </row>
    <row r="13" spans="1:13" hidden="1" outlineLevel="1" x14ac:dyDescent="0.3">
      <c r="A13" t="s">
        <v>119</v>
      </c>
      <c r="B13" t="s">
        <v>19</v>
      </c>
      <c r="C13" s="2" t="e">
        <v>#N/A</v>
      </c>
      <c r="D13" s="2" t="e">
        <f t="shared" ref="D13:M13" si="6">C13*(1+C$2)*C$3*C$4*C$5</f>
        <v>#N/A</v>
      </c>
      <c r="E13" s="2" t="e">
        <f t="shared" si="6"/>
        <v>#N/A</v>
      </c>
      <c r="F13" s="2" t="e">
        <f t="shared" si="6"/>
        <v>#N/A</v>
      </c>
      <c r="G13" s="2" t="e">
        <f t="shared" si="6"/>
        <v>#N/A</v>
      </c>
      <c r="H13" s="2" t="e">
        <f t="shared" si="6"/>
        <v>#N/A</v>
      </c>
      <c r="I13" s="2" t="e">
        <f t="shared" si="6"/>
        <v>#N/A</v>
      </c>
      <c r="J13" s="2" t="e">
        <f t="shared" si="6"/>
        <v>#N/A</v>
      </c>
      <c r="K13" s="2" t="e">
        <f t="shared" si="6"/>
        <v>#N/A</v>
      </c>
      <c r="L13" s="2" t="e">
        <f t="shared" si="6"/>
        <v>#N/A</v>
      </c>
      <c r="M13" s="2" t="e">
        <f t="shared" si="6"/>
        <v>#N/A</v>
      </c>
    </row>
    <row r="14" spans="1:13" hidden="1" outlineLevel="1" x14ac:dyDescent="0.3">
      <c r="A14" t="s">
        <v>122</v>
      </c>
      <c r="B14" t="s">
        <v>19</v>
      </c>
      <c r="C14" s="2" t="e">
        <v>#N/A</v>
      </c>
      <c r="D14" s="2" t="e">
        <f t="shared" ref="D14:M14" si="7">C14*(1+C$2)*C$3*C$4*C$5</f>
        <v>#N/A</v>
      </c>
      <c r="E14" s="2" t="e">
        <f t="shared" si="7"/>
        <v>#N/A</v>
      </c>
      <c r="F14" s="2" t="e">
        <f t="shared" si="7"/>
        <v>#N/A</v>
      </c>
      <c r="G14" s="2" t="e">
        <f t="shared" si="7"/>
        <v>#N/A</v>
      </c>
      <c r="H14" s="2" t="e">
        <f t="shared" si="7"/>
        <v>#N/A</v>
      </c>
      <c r="I14" s="2" t="e">
        <f t="shared" si="7"/>
        <v>#N/A</v>
      </c>
      <c r="J14" s="2" t="e">
        <f t="shared" si="7"/>
        <v>#N/A</v>
      </c>
      <c r="K14" s="2" t="e">
        <f t="shared" si="7"/>
        <v>#N/A</v>
      </c>
      <c r="L14" s="2" t="e">
        <f t="shared" si="7"/>
        <v>#N/A</v>
      </c>
      <c r="M14" s="2" t="e">
        <f t="shared" si="7"/>
        <v>#N/A</v>
      </c>
    </row>
    <row r="15" spans="1:13" hidden="1" outlineLevel="1" x14ac:dyDescent="0.3">
      <c r="A15" t="s">
        <v>147</v>
      </c>
      <c r="B15" t="s">
        <v>28</v>
      </c>
      <c r="C15" s="2" t="e">
        <v>#N/A</v>
      </c>
      <c r="D15" s="2" t="e">
        <f t="shared" ref="D15:M15" si="8">C15*(1+C$2)*C$3*C$4*C$5</f>
        <v>#N/A</v>
      </c>
      <c r="E15" s="2" t="e">
        <f t="shared" si="8"/>
        <v>#N/A</v>
      </c>
      <c r="F15" s="2" t="e">
        <f t="shared" si="8"/>
        <v>#N/A</v>
      </c>
      <c r="G15" s="2" t="e">
        <f t="shared" si="8"/>
        <v>#N/A</v>
      </c>
      <c r="H15" s="2" t="e">
        <f t="shared" si="8"/>
        <v>#N/A</v>
      </c>
      <c r="I15" s="2" t="e">
        <f t="shared" si="8"/>
        <v>#N/A</v>
      </c>
      <c r="J15" s="2" t="e">
        <f t="shared" si="8"/>
        <v>#N/A</v>
      </c>
      <c r="K15" s="2" t="e">
        <f t="shared" si="8"/>
        <v>#N/A</v>
      </c>
      <c r="L15" s="2" t="e">
        <f t="shared" si="8"/>
        <v>#N/A</v>
      </c>
      <c r="M15" s="2" t="e">
        <f t="shared" si="8"/>
        <v>#N/A</v>
      </c>
    </row>
    <row r="16" spans="1:13" hidden="1" outlineLevel="1" x14ac:dyDescent="0.3">
      <c r="A16" t="s">
        <v>155</v>
      </c>
      <c r="B16" t="s">
        <v>100</v>
      </c>
      <c r="C16" s="2" t="e">
        <v>#N/A</v>
      </c>
      <c r="D16" s="2" t="e">
        <f t="shared" ref="D16:M16" si="9">C16*(1+C$2)*C$3*C$4*C$5</f>
        <v>#N/A</v>
      </c>
      <c r="E16" s="2" t="e">
        <f t="shared" si="9"/>
        <v>#N/A</v>
      </c>
      <c r="F16" s="2" t="e">
        <f t="shared" si="9"/>
        <v>#N/A</v>
      </c>
      <c r="G16" s="2" t="e">
        <f t="shared" si="9"/>
        <v>#N/A</v>
      </c>
      <c r="H16" s="2" t="e">
        <f t="shared" si="9"/>
        <v>#N/A</v>
      </c>
      <c r="I16" s="2" t="e">
        <f t="shared" si="9"/>
        <v>#N/A</v>
      </c>
      <c r="J16" s="2" t="e">
        <f t="shared" si="9"/>
        <v>#N/A</v>
      </c>
      <c r="K16" s="2" t="e">
        <f t="shared" si="9"/>
        <v>#N/A</v>
      </c>
      <c r="L16" s="2" t="e">
        <f t="shared" si="9"/>
        <v>#N/A</v>
      </c>
      <c r="M16" s="2" t="e">
        <f t="shared" si="9"/>
        <v>#N/A</v>
      </c>
    </row>
    <row r="17" spans="1:13" collapsed="1" x14ac:dyDescent="0.3">
      <c r="A17" t="s">
        <v>81</v>
      </c>
      <c r="B17" t="s">
        <v>19</v>
      </c>
      <c r="C17" s="2">
        <v>38960000</v>
      </c>
      <c r="D17" s="2">
        <f>C17*(1+C$2)*C$3*(1-C$2)*C$4*C$5</f>
        <v>46287472.269886389</v>
      </c>
      <c r="E17" s="2">
        <f t="shared" ref="E17:M17" si="10">D17*(1+D$2)*D$3*(1-D$2)*D$4*D$5</f>
        <v>51373075.912133999</v>
      </c>
      <c r="F17" s="2">
        <f t="shared" si="10"/>
        <v>57017434.723712124</v>
      </c>
      <c r="G17" s="2">
        <f t="shared" si="10"/>
        <v>63281939.123775743</v>
      </c>
      <c r="H17" s="2">
        <f t="shared" si="10"/>
        <v>70234724.495590881</v>
      </c>
      <c r="I17" s="2">
        <f t="shared" si="10"/>
        <v>77951412.255605191</v>
      </c>
      <c r="J17" s="2">
        <f t="shared" si="10"/>
        <v>86515932.343762159</v>
      </c>
      <c r="K17" s="2">
        <f t="shared" si="10"/>
        <v>96021436.080809578</v>
      </c>
      <c r="L17" s="2">
        <f t="shared" si="10"/>
        <v>106571309.3212221</v>
      </c>
      <c r="M17" s="2">
        <f t="shared" si="10"/>
        <v>118280296.92121476</v>
      </c>
    </row>
    <row r="18" spans="1:13" x14ac:dyDescent="0.3">
      <c r="A18" t="s">
        <v>24</v>
      </c>
      <c r="B18" t="s">
        <v>25</v>
      </c>
      <c r="C18" s="2">
        <v>33770000</v>
      </c>
      <c r="D18" s="2">
        <f>C18*(1+C$2)*C$3*(1-C$2)*C$4*C$5</f>
        <v>40121353.658985198</v>
      </c>
      <c r="E18" s="2">
        <f t="shared" ref="E18:M18" si="11">D18*(1+D$2)*D$3*(1-D$2)*D$4*D$5</f>
        <v>44529485.974146947</v>
      </c>
      <c r="F18" s="2">
        <f t="shared" si="11"/>
        <v>49421939.697632402</v>
      </c>
      <c r="G18" s="2">
        <f t="shared" si="11"/>
        <v>54851927.212779939</v>
      </c>
      <c r="H18" s="2">
        <f t="shared" si="11"/>
        <v>60878507.346409239</v>
      </c>
      <c r="I18" s="2">
        <f t="shared" si="11"/>
        <v>67567227.717448339</v>
      </c>
      <c r="J18" s="2">
        <f t="shared" si="11"/>
        <v>74990837.660391361</v>
      </c>
      <c r="K18" s="2">
        <f t="shared" si="11"/>
        <v>83230079.477642179</v>
      </c>
      <c r="L18" s="2">
        <f t="shared" si="11"/>
        <v>92374566.626736924</v>
      </c>
      <c r="M18" s="2">
        <f t="shared" si="11"/>
        <v>102523758.39397901</v>
      </c>
    </row>
    <row r="19" spans="1:13" x14ac:dyDescent="0.3">
      <c r="A19" t="s">
        <v>13</v>
      </c>
      <c r="B19" t="s">
        <v>8</v>
      </c>
      <c r="C19" s="2">
        <v>30700000</v>
      </c>
      <c r="D19" s="2">
        <f t="shared" ref="D19:M82" si="12">C19*(1+C$2)*C$3*(1-C$2)*C$4*C$5</f>
        <v>36473957.871804729</v>
      </c>
      <c r="E19" s="2">
        <f t="shared" si="12"/>
        <v>40481350.885588139</v>
      </c>
      <c r="F19" s="2">
        <f t="shared" si="12"/>
        <v>44929036.08875674</v>
      </c>
      <c r="G19" s="2">
        <f t="shared" si="12"/>
        <v>49865388.375254504</v>
      </c>
      <c r="H19" s="2">
        <f t="shared" si="12"/>
        <v>55344097.587644778</v>
      </c>
      <c r="I19" s="2">
        <f t="shared" si="12"/>
        <v>61424752.470407598</v>
      </c>
      <c r="J19" s="2">
        <f t="shared" si="12"/>
        <v>68173488.782173991</v>
      </c>
      <c r="K19" s="2">
        <f t="shared" si="12"/>
        <v>75663708.616038382</v>
      </c>
      <c r="L19" s="2">
        <f t="shared" si="12"/>
        <v>83976878.751579046</v>
      </c>
      <c r="M19" s="2">
        <f t="shared" si="12"/>
        <v>93203416.72179912</v>
      </c>
    </row>
    <row r="20" spans="1:13" x14ac:dyDescent="0.3">
      <c r="A20" t="s">
        <v>43</v>
      </c>
      <c r="B20" t="s">
        <v>19</v>
      </c>
      <c r="C20" s="2">
        <v>29660000</v>
      </c>
      <c r="D20" s="2">
        <f t="shared" si="12"/>
        <v>35238357.99601721</v>
      </c>
      <c r="E20" s="2">
        <f t="shared" si="12"/>
        <v>39109995.676434666</v>
      </c>
      <c r="F20" s="2">
        <f t="shared" si="12"/>
        <v>43407010.110505708</v>
      </c>
      <c r="G20" s="2">
        <f t="shared" si="12"/>
        <v>48176137.433552079</v>
      </c>
      <c r="H20" s="2">
        <f t="shared" si="12"/>
        <v>53469248.679138251</v>
      </c>
      <c r="I20" s="2">
        <f t="shared" si="12"/>
        <v>59343913.950237446</v>
      </c>
      <c r="J20" s="2">
        <f t="shared" si="12"/>
        <v>65864028.575872339</v>
      </c>
      <c r="K20" s="2">
        <f t="shared" si="12"/>
        <v>73100508.063573226</v>
      </c>
      <c r="L20" s="2">
        <f t="shared" si="12"/>
        <v>81132059.406248674</v>
      </c>
      <c r="M20" s="2">
        <f t="shared" si="12"/>
        <v>90046037.132526442</v>
      </c>
    </row>
    <row r="21" spans="1:13" x14ac:dyDescent="0.3">
      <c r="A21" t="s">
        <v>61</v>
      </c>
      <c r="B21" t="s">
        <v>19</v>
      </c>
      <c r="C21" s="2">
        <v>28640000</v>
      </c>
      <c r="D21" s="2">
        <f t="shared" si="12"/>
        <v>34026519.656302527</v>
      </c>
      <c r="E21" s="2">
        <f t="shared" si="12"/>
        <v>37765012.68284183</v>
      </c>
      <c r="F21" s="2">
        <f t="shared" si="12"/>
        <v>41914253.862605631</v>
      </c>
      <c r="G21" s="2">
        <f t="shared" si="12"/>
        <v>46519372.086882375</v>
      </c>
      <c r="H21" s="2">
        <f t="shared" si="12"/>
        <v>51630454.55733376</v>
      </c>
      <c r="I21" s="2">
        <f t="shared" si="12"/>
        <v>57303091.555455163</v>
      </c>
      <c r="J21" s="2">
        <f t="shared" si="12"/>
        <v>63598981.065845713</v>
      </c>
      <c r="K21" s="2">
        <f t="shared" si="12"/>
        <v>70586599.829424724</v>
      </c>
      <c r="L21" s="2">
        <f t="shared" si="12"/>
        <v>78341948.125251591</v>
      </c>
      <c r="M21" s="2">
        <f t="shared" si="12"/>
        <v>86949376.381509036</v>
      </c>
    </row>
    <row r="22" spans="1:13" x14ac:dyDescent="0.3">
      <c r="A22" t="s">
        <v>99</v>
      </c>
      <c r="B22" t="s">
        <v>100</v>
      </c>
      <c r="C22" s="2">
        <v>28050000</v>
      </c>
      <c r="D22" s="2">
        <f t="shared" si="12"/>
        <v>33325554.342153829</v>
      </c>
      <c r="E22" s="2">
        <f t="shared" si="12"/>
        <v>36987032.323802844</v>
      </c>
      <c r="F22" s="2">
        <f t="shared" si="12"/>
        <v>41050796.817251682</v>
      </c>
      <c r="G22" s="2">
        <f t="shared" si="12"/>
        <v>45561047.033416577</v>
      </c>
      <c r="H22" s="2">
        <f t="shared" si="12"/>
        <v>50566838.349623322</v>
      </c>
      <c r="I22" s="2">
        <f t="shared" si="12"/>
        <v>56122615.856512479</v>
      </c>
      <c r="J22" s="2">
        <f t="shared" si="12"/>
        <v>62288806.525732264</v>
      </c>
      <c r="K22" s="2">
        <f t="shared" si="12"/>
        <v>69132476.439083919</v>
      </c>
      <c r="L22" s="2">
        <f t="shared" si="12"/>
        <v>76728060.227419943</v>
      </c>
      <c r="M22" s="2">
        <f t="shared" si="12"/>
        <v>85158170.652979329</v>
      </c>
    </row>
    <row r="23" spans="1:13" x14ac:dyDescent="0.3">
      <c r="A23" t="s">
        <v>152</v>
      </c>
      <c r="B23" t="s">
        <v>28</v>
      </c>
      <c r="C23" s="2">
        <v>26580000</v>
      </c>
      <c r="D23" s="2">
        <f t="shared" si="12"/>
        <v>31579081.440800317</v>
      </c>
      <c r="E23" s="2">
        <f t="shared" si="12"/>
        <v>35048674.480095528</v>
      </c>
      <c r="F23" s="2">
        <f t="shared" si="12"/>
        <v>38899471.63645453</v>
      </c>
      <c r="G23" s="2">
        <f t="shared" si="12"/>
        <v>43173355.798510246</v>
      </c>
      <c r="H23" s="2">
        <f t="shared" si="12"/>
        <v>47916811.527022734</v>
      </c>
      <c r="I23" s="2">
        <f t="shared" si="12"/>
        <v>53181430.640502721</v>
      </c>
      <c r="J23" s="2">
        <f t="shared" si="12"/>
        <v>59024473.349517405</v>
      </c>
      <c r="K23" s="2">
        <f t="shared" si="12"/>
        <v>65509491.042811051</v>
      </c>
      <c r="L23" s="2">
        <f t="shared" si="12"/>
        <v>72707017.498924106</v>
      </c>
      <c r="M23" s="2">
        <f t="shared" si="12"/>
        <v>80695336.041218877</v>
      </c>
    </row>
    <row r="24" spans="1:13" x14ac:dyDescent="0.3">
      <c r="A24" t="s">
        <v>146</v>
      </c>
      <c r="B24" t="s">
        <v>8</v>
      </c>
      <c r="C24" s="2">
        <v>26300000</v>
      </c>
      <c r="D24" s="2">
        <f t="shared" si="12"/>
        <v>31246419.9357806</v>
      </c>
      <c r="E24" s="2">
        <f t="shared" si="12"/>
        <v>34679463.462246515</v>
      </c>
      <c r="F24" s="2">
        <f t="shared" si="12"/>
        <v>38489695.411540784</v>
      </c>
      <c r="G24" s="2">
        <f t="shared" si="12"/>
        <v>42718557.468051895</v>
      </c>
      <c r="H24" s="2">
        <f t="shared" si="12"/>
        <v>47412044.513194047</v>
      </c>
      <c r="I24" s="2">
        <f t="shared" si="12"/>
        <v>52621204.885072283</v>
      </c>
      <c r="J24" s="2">
        <f t="shared" si="12"/>
        <v>58402695.60166695</v>
      </c>
      <c r="K24" s="2">
        <f t="shared" si="12"/>
        <v>64819398.58637812</v>
      </c>
      <c r="L24" s="2">
        <f t="shared" si="12"/>
        <v>71941104.598258242</v>
      </c>
      <c r="M24" s="2">
        <f t="shared" si="12"/>
        <v>79845272.305645496</v>
      </c>
    </row>
    <row r="25" spans="1:13" x14ac:dyDescent="0.3">
      <c r="A25" t="s">
        <v>57</v>
      </c>
      <c r="B25" t="s">
        <v>28</v>
      </c>
      <c r="C25" s="2">
        <v>26070000</v>
      </c>
      <c r="D25" s="2">
        <f t="shared" si="12"/>
        <v>30973162.270942971</v>
      </c>
      <c r="E25" s="2">
        <f t="shared" si="12"/>
        <v>34376182.983299106</v>
      </c>
      <c r="F25" s="2">
        <f t="shared" si="12"/>
        <v>38153093.512504488</v>
      </c>
      <c r="G25" s="2">
        <f t="shared" si="12"/>
        <v>42344973.125175387</v>
      </c>
      <c r="H25" s="2">
        <f t="shared" si="12"/>
        <v>46997414.466120474</v>
      </c>
      <c r="I25" s="2">
        <f t="shared" si="12"/>
        <v>52161019.443111569</v>
      </c>
      <c r="J25" s="2">
        <f t="shared" si="12"/>
        <v>57891949.594504073</v>
      </c>
      <c r="K25" s="2">
        <f t="shared" si="12"/>
        <v>64252536.925736777</v>
      </c>
      <c r="L25" s="2">
        <f t="shared" si="12"/>
        <v>71311961.858425543</v>
      </c>
      <c r="M25" s="2">
        <f t="shared" si="12"/>
        <v>79147005.665710151</v>
      </c>
    </row>
    <row r="26" spans="1:13" x14ac:dyDescent="0.3">
      <c r="A26" t="s">
        <v>159</v>
      </c>
      <c r="B26" t="s">
        <v>25</v>
      </c>
      <c r="C26" s="2">
        <v>25770000</v>
      </c>
      <c r="D26" s="2">
        <f t="shared" si="12"/>
        <v>30616739.229850415</v>
      </c>
      <c r="E26" s="2">
        <f t="shared" si="12"/>
        <v>33980599.749889448</v>
      </c>
      <c r="F26" s="2">
        <f t="shared" si="12"/>
        <v>37714047.557239763</v>
      </c>
      <c r="G26" s="2">
        <f t="shared" si="12"/>
        <v>41857689.1996843</v>
      </c>
      <c r="H26" s="2">
        <f t="shared" si="12"/>
        <v>46456592.665589742</v>
      </c>
      <c r="I26" s="2">
        <f t="shared" si="12"/>
        <v>51560777.562293254</v>
      </c>
      <c r="J26" s="2">
        <f t="shared" si="12"/>
        <v>57225759.1503786</v>
      </c>
      <c r="K26" s="2">
        <f t="shared" si="12"/>
        <v>63513152.15098723</v>
      </c>
      <c r="L26" s="2">
        <f t="shared" si="12"/>
        <v>70491340.893426418</v>
      </c>
      <c r="M26" s="2">
        <f t="shared" si="12"/>
        <v>78236223.091881514</v>
      </c>
    </row>
    <row r="27" spans="1:13" x14ac:dyDescent="0.3">
      <c r="A27" t="s">
        <v>141</v>
      </c>
      <c r="B27" t="s">
        <v>25</v>
      </c>
      <c r="C27" s="2">
        <v>24480000</v>
      </c>
      <c r="D27" s="2">
        <f t="shared" si="12"/>
        <v>29084120.153152432</v>
      </c>
      <c r="E27" s="2">
        <f t="shared" si="12"/>
        <v>32279591.846227929</v>
      </c>
      <c r="F27" s="2">
        <f t="shared" si="12"/>
        <v>35826149.949601457</v>
      </c>
      <c r="G27" s="2">
        <f t="shared" si="12"/>
        <v>39762368.320072636</v>
      </c>
      <c r="H27" s="2">
        <f t="shared" si="12"/>
        <v>44131058.923307613</v>
      </c>
      <c r="I27" s="2">
        <f t="shared" si="12"/>
        <v>48979737.47477451</v>
      </c>
      <c r="J27" s="2">
        <f t="shared" si="12"/>
        <v>54361140.240639046</v>
      </c>
      <c r="K27" s="2">
        <f t="shared" si="12"/>
        <v>60333797.619564131</v>
      </c>
      <c r="L27" s="2">
        <f t="shared" si="12"/>
        <v>66962670.743930116</v>
      </c>
      <c r="M27" s="2">
        <f t="shared" si="12"/>
        <v>74319858.024418309</v>
      </c>
    </row>
    <row r="28" spans="1:13" x14ac:dyDescent="0.3">
      <c r="A28" t="s">
        <v>141</v>
      </c>
      <c r="B28" t="s">
        <v>10</v>
      </c>
      <c r="C28" s="2">
        <v>24480000</v>
      </c>
      <c r="D28" s="2">
        <f t="shared" si="12"/>
        <v>29084120.153152432</v>
      </c>
      <c r="E28" s="2">
        <f t="shared" si="12"/>
        <v>32279591.846227929</v>
      </c>
      <c r="F28" s="2">
        <f t="shared" si="12"/>
        <v>35826149.949601457</v>
      </c>
      <c r="G28" s="2">
        <f t="shared" si="12"/>
        <v>39762368.320072636</v>
      </c>
      <c r="H28" s="2">
        <f t="shared" si="12"/>
        <v>44131058.923307613</v>
      </c>
      <c r="I28" s="2">
        <f t="shared" si="12"/>
        <v>48979737.47477451</v>
      </c>
      <c r="J28" s="2">
        <f t="shared" si="12"/>
        <v>54361140.240639046</v>
      </c>
      <c r="K28" s="2">
        <f t="shared" si="12"/>
        <v>60333797.619564131</v>
      </c>
      <c r="L28" s="2">
        <f t="shared" si="12"/>
        <v>66962670.743930116</v>
      </c>
      <c r="M28" s="2">
        <f t="shared" si="12"/>
        <v>74319858.024418309</v>
      </c>
    </row>
    <row r="29" spans="1:13" x14ac:dyDescent="0.3">
      <c r="A29" t="s">
        <v>82</v>
      </c>
      <c r="B29" t="s">
        <v>25</v>
      </c>
      <c r="C29" s="2">
        <v>23150000</v>
      </c>
      <c r="D29" s="2">
        <f t="shared" si="12"/>
        <v>27503978.004308775</v>
      </c>
      <c r="E29" s="2">
        <f t="shared" si="12"/>
        <v>30525839.51144512</v>
      </c>
      <c r="F29" s="2">
        <f t="shared" si="12"/>
        <v>33879712.881261177</v>
      </c>
      <c r="G29" s="2">
        <f t="shared" si="12"/>
        <v>37602076.250395484</v>
      </c>
      <c r="H29" s="2">
        <f t="shared" si="12"/>
        <v>41733415.607621364</v>
      </c>
      <c r="I29" s="2">
        <f t="shared" si="12"/>
        <v>46318665.136479966</v>
      </c>
      <c r="J29" s="2">
        <f t="shared" si="12"/>
        <v>51407695.938349411</v>
      </c>
      <c r="K29" s="2">
        <f t="shared" si="12"/>
        <v>57055858.451507725</v>
      </c>
      <c r="L29" s="2">
        <f t="shared" si="12"/>
        <v>63324584.465767212</v>
      </c>
      <c r="M29" s="2">
        <f t="shared" si="12"/>
        <v>70282055.280444577</v>
      </c>
    </row>
    <row r="30" spans="1:13" x14ac:dyDescent="0.3">
      <c r="A30" t="s">
        <v>95</v>
      </c>
      <c r="B30" t="s">
        <v>10</v>
      </c>
      <c r="C30" s="2">
        <v>22880000</v>
      </c>
      <c r="D30" s="2">
        <f t="shared" si="12"/>
        <v>27183197.26732548</v>
      </c>
      <c r="E30" s="2">
        <f t="shared" si="12"/>
        <v>30169814.60137644</v>
      </c>
      <c r="F30" s="2">
        <f t="shared" si="12"/>
        <v>33484571.521522939</v>
      </c>
      <c r="G30" s="2">
        <f t="shared" si="12"/>
        <v>37163520.717453517</v>
      </c>
      <c r="H30" s="2">
        <f t="shared" si="12"/>
        <v>41246675.987143725</v>
      </c>
      <c r="I30" s="2">
        <f t="shared" si="12"/>
        <v>45778447.443743512</v>
      </c>
      <c r="J30" s="2">
        <f t="shared" si="12"/>
        <v>50808124.538636513</v>
      </c>
      <c r="K30" s="2">
        <f t="shared" si="12"/>
        <v>56390412.154233158</v>
      </c>
      <c r="L30" s="2">
        <f t="shared" si="12"/>
        <v>62586025.597268023</v>
      </c>
      <c r="M30" s="2">
        <f t="shared" si="12"/>
        <v>69462350.963998824</v>
      </c>
    </row>
    <row r="31" spans="1:13" x14ac:dyDescent="0.3">
      <c r="A31" t="s">
        <v>21</v>
      </c>
      <c r="B31" t="s">
        <v>6</v>
      </c>
      <c r="C31" s="2">
        <v>22410000</v>
      </c>
      <c r="D31" s="2">
        <f t="shared" si="12"/>
        <v>26624801.169613808</v>
      </c>
      <c r="E31" s="2">
        <f t="shared" si="12"/>
        <v>29550067.535701308</v>
      </c>
      <c r="F31" s="2">
        <f t="shared" si="12"/>
        <v>32796732.85827487</v>
      </c>
      <c r="G31" s="2">
        <f t="shared" si="12"/>
        <v>36400109.234184146</v>
      </c>
      <c r="H31" s="2">
        <f t="shared" si="12"/>
        <v>40399388.499645583</v>
      </c>
      <c r="I31" s="2">
        <f t="shared" si="12"/>
        <v>44838068.497128151</v>
      </c>
      <c r="J31" s="2">
        <f t="shared" si="12"/>
        <v>49764426.17617327</v>
      </c>
      <c r="K31" s="2">
        <f t="shared" si="12"/>
        <v>55232042.673792191</v>
      </c>
      <c r="L31" s="2">
        <f t="shared" si="12"/>
        <v>61300386.085436054</v>
      </c>
      <c r="M31" s="2">
        <f t="shared" si="12"/>
        <v>68035458.265000626</v>
      </c>
    </row>
    <row r="32" spans="1:13" x14ac:dyDescent="0.3">
      <c r="A32" t="s">
        <v>21</v>
      </c>
      <c r="B32" t="s">
        <v>6</v>
      </c>
      <c r="C32" s="2">
        <v>22410000</v>
      </c>
      <c r="D32" s="2">
        <f t="shared" si="12"/>
        <v>26624801.169613808</v>
      </c>
      <c r="E32" s="2">
        <f t="shared" si="12"/>
        <v>29550067.535701308</v>
      </c>
      <c r="F32" s="2">
        <f t="shared" si="12"/>
        <v>32796732.85827487</v>
      </c>
      <c r="G32" s="2">
        <f t="shared" si="12"/>
        <v>36400109.234184146</v>
      </c>
      <c r="H32" s="2">
        <f t="shared" si="12"/>
        <v>40399388.499645583</v>
      </c>
      <c r="I32" s="2">
        <f t="shared" si="12"/>
        <v>44838068.497128151</v>
      </c>
      <c r="J32" s="2">
        <f t="shared" si="12"/>
        <v>49764426.17617327</v>
      </c>
      <c r="K32" s="2">
        <f t="shared" si="12"/>
        <v>55232042.673792191</v>
      </c>
      <c r="L32" s="2">
        <f t="shared" si="12"/>
        <v>61300386.085436054</v>
      </c>
      <c r="M32" s="2">
        <f t="shared" si="12"/>
        <v>68035458.265000626</v>
      </c>
    </row>
    <row r="33" spans="1:13" x14ac:dyDescent="0.3">
      <c r="A33" t="s">
        <v>20</v>
      </c>
      <c r="B33" t="s">
        <v>19</v>
      </c>
      <c r="C33" s="2">
        <v>21950000</v>
      </c>
      <c r="D33" s="2">
        <f t="shared" si="12"/>
        <v>26078285.839938559</v>
      </c>
      <c r="E33" s="2">
        <f t="shared" si="12"/>
        <v>28943506.577806499</v>
      </c>
      <c r="F33" s="2">
        <f t="shared" si="12"/>
        <v>32123529.060202286</v>
      </c>
      <c r="G33" s="2">
        <f t="shared" si="12"/>
        <v>35652940.548431136</v>
      </c>
      <c r="H33" s="2">
        <f t="shared" si="12"/>
        <v>39570128.405498452</v>
      </c>
      <c r="I33" s="2">
        <f t="shared" si="12"/>
        <v>43917697.613206729</v>
      </c>
      <c r="J33" s="2">
        <f t="shared" si="12"/>
        <v>48742934.161847517</v>
      </c>
      <c r="K33" s="2">
        <f t="shared" si="12"/>
        <v>54098319.352509506</v>
      </c>
      <c r="L33" s="2">
        <f t="shared" si="12"/>
        <v>60042100.60577067</v>
      </c>
      <c r="M33" s="2">
        <f t="shared" si="12"/>
        <v>66638924.985129982</v>
      </c>
    </row>
    <row r="34" spans="1:13" x14ac:dyDescent="0.3">
      <c r="A34" t="s">
        <v>52</v>
      </c>
      <c r="B34" t="s">
        <v>10</v>
      </c>
      <c r="C34" s="2">
        <v>21690000</v>
      </c>
      <c r="D34" s="2">
        <f t="shared" si="12"/>
        <v>25769385.870991677</v>
      </c>
      <c r="E34" s="2">
        <f t="shared" si="12"/>
        <v>28600667.775518131</v>
      </c>
      <c r="F34" s="2">
        <f t="shared" si="12"/>
        <v>31743022.565639522</v>
      </c>
      <c r="G34" s="2">
        <f t="shared" si="12"/>
        <v>35230627.813005529</v>
      </c>
      <c r="H34" s="2">
        <f t="shared" si="12"/>
        <v>39101416.178371817</v>
      </c>
      <c r="I34" s="2">
        <f t="shared" si="12"/>
        <v>43397487.983164176</v>
      </c>
      <c r="J34" s="2">
        <f t="shared" si="12"/>
        <v>48165569.110272095</v>
      </c>
      <c r="K34" s="2">
        <f t="shared" si="12"/>
        <v>53457519.214393213</v>
      </c>
      <c r="L34" s="2">
        <f t="shared" si="12"/>
        <v>59330895.769438066</v>
      </c>
      <c r="M34" s="2">
        <f t="shared" si="12"/>
        <v>65849580.08781179</v>
      </c>
    </row>
    <row r="35" spans="1:13" x14ac:dyDescent="0.3">
      <c r="A35" t="s">
        <v>154</v>
      </c>
      <c r="B35" t="s">
        <v>28</v>
      </c>
      <c r="C35" s="2">
        <v>19880000</v>
      </c>
      <c r="D35" s="2">
        <f t="shared" si="12"/>
        <v>23618966.856399935</v>
      </c>
      <c r="E35" s="2">
        <f t="shared" si="12"/>
        <v>26213982.267279875</v>
      </c>
      <c r="F35" s="2">
        <f t="shared" si="12"/>
        <v>29094111.968875695</v>
      </c>
      <c r="G35" s="2">
        <f t="shared" si="12"/>
        <v>32290681.462542649</v>
      </c>
      <c r="H35" s="2">
        <f t="shared" si="12"/>
        <v>35838457.981836416</v>
      </c>
      <c r="I35" s="2">
        <f t="shared" si="12"/>
        <v>39776028.635560356</v>
      </c>
      <c r="J35" s="2">
        <f t="shared" si="12"/>
        <v>44146220.097381726</v>
      </c>
      <c r="K35" s="2">
        <f t="shared" si="12"/>
        <v>48996564.406737559</v>
      </c>
      <c r="L35" s="2">
        <f t="shared" si="12"/>
        <v>54379815.947276592</v>
      </c>
      <c r="M35" s="2">
        <f t="shared" si="12"/>
        <v>60354525.22571227</v>
      </c>
    </row>
    <row r="36" spans="1:13" x14ac:dyDescent="0.3">
      <c r="A36" t="s">
        <v>56</v>
      </c>
      <c r="B36" t="s">
        <v>28</v>
      </c>
      <c r="C36" s="2">
        <v>19090000</v>
      </c>
      <c r="D36" s="2">
        <f t="shared" si="12"/>
        <v>22680386.181522869</v>
      </c>
      <c r="E36" s="2">
        <f t="shared" si="12"/>
        <v>25172279.75263444</v>
      </c>
      <c r="F36" s="2">
        <f t="shared" si="12"/>
        <v>27937957.620011915</v>
      </c>
      <c r="G36" s="2">
        <f t="shared" si="12"/>
        <v>31007500.458749447</v>
      </c>
      <c r="H36" s="2">
        <f t="shared" si="12"/>
        <v>34414293.907105483</v>
      </c>
      <c r="I36" s="2">
        <f t="shared" si="12"/>
        <v>38195391.682738781</v>
      </c>
      <c r="J36" s="2">
        <f t="shared" si="12"/>
        <v>42391918.594517946</v>
      </c>
      <c r="K36" s="2">
        <f t="shared" si="12"/>
        <v>47049517.833230354</v>
      </c>
      <c r="L36" s="2">
        <f t="shared" si="12"/>
        <v>52218847.406112157</v>
      </c>
      <c r="M36" s="2">
        <f t="shared" si="12"/>
        <v>57956131.114630118</v>
      </c>
    </row>
    <row r="37" spans="1:13" x14ac:dyDescent="0.3">
      <c r="A37" t="s">
        <v>145</v>
      </c>
      <c r="B37" t="s">
        <v>19</v>
      </c>
      <c r="C37" s="2">
        <v>18500000</v>
      </c>
      <c r="D37" s="2">
        <f t="shared" si="12"/>
        <v>21979420.867374185</v>
      </c>
      <c r="E37" s="2">
        <f t="shared" si="12"/>
        <v>24394299.393595457</v>
      </c>
      <c r="F37" s="2">
        <f t="shared" si="12"/>
        <v>27074500.574657969</v>
      </c>
      <c r="G37" s="2">
        <f t="shared" si="12"/>
        <v>30049175.40528366</v>
      </c>
      <c r="H37" s="2">
        <f t="shared" si="12"/>
        <v>33350677.699395064</v>
      </c>
      <c r="I37" s="2">
        <f t="shared" si="12"/>
        <v>37014915.983796112</v>
      </c>
      <c r="J37" s="2">
        <f t="shared" si="12"/>
        <v>41081744.054404534</v>
      </c>
      <c r="K37" s="2">
        <f t="shared" si="12"/>
        <v>45595394.442889586</v>
      </c>
      <c r="L37" s="2">
        <f t="shared" si="12"/>
        <v>50604959.508280545</v>
      </c>
      <c r="M37" s="2">
        <f t="shared" si="12"/>
        <v>56164925.386100471</v>
      </c>
    </row>
    <row r="38" spans="1:13" x14ac:dyDescent="0.3">
      <c r="A38" t="s">
        <v>47</v>
      </c>
      <c r="B38" t="s">
        <v>28</v>
      </c>
      <c r="C38" s="2">
        <v>18150000</v>
      </c>
      <c r="D38" s="2">
        <f t="shared" si="12"/>
        <v>21563593.986099534</v>
      </c>
      <c r="E38" s="2">
        <f t="shared" si="12"/>
        <v>23932785.621284191</v>
      </c>
      <c r="F38" s="2">
        <f t="shared" si="12"/>
        <v>26562280.293515783</v>
      </c>
      <c r="G38" s="2">
        <f t="shared" si="12"/>
        <v>29480677.492210712</v>
      </c>
      <c r="H38" s="2">
        <f t="shared" si="12"/>
        <v>32719718.932109196</v>
      </c>
      <c r="I38" s="2">
        <f t="shared" si="12"/>
        <v>36314633.78950806</v>
      </c>
      <c r="J38" s="2">
        <f t="shared" si="12"/>
        <v>40304521.869591452</v>
      </c>
      <c r="K38" s="2">
        <f t="shared" si="12"/>
        <v>44732778.872348405</v>
      </c>
      <c r="L38" s="2">
        <f t="shared" si="12"/>
        <v>49647568.382448182</v>
      </c>
      <c r="M38" s="2">
        <f t="shared" si="12"/>
        <v>55102345.716633663</v>
      </c>
    </row>
    <row r="39" spans="1:13" x14ac:dyDescent="0.3">
      <c r="A39" t="s">
        <v>51</v>
      </c>
      <c r="B39" t="s">
        <v>19</v>
      </c>
      <c r="C39" s="2">
        <v>17810000</v>
      </c>
      <c r="D39" s="2">
        <f t="shared" si="12"/>
        <v>21159647.872861311</v>
      </c>
      <c r="E39" s="2">
        <f t="shared" si="12"/>
        <v>23484457.956753246</v>
      </c>
      <c r="F39" s="2">
        <f t="shared" si="12"/>
        <v>26064694.877549101</v>
      </c>
      <c r="G39" s="2">
        <f t="shared" si="12"/>
        <v>28928422.376654156</v>
      </c>
      <c r="H39" s="2">
        <f t="shared" si="12"/>
        <v>32106787.558174375</v>
      </c>
      <c r="I39" s="2">
        <f t="shared" si="12"/>
        <v>35634359.657913975</v>
      </c>
      <c r="J39" s="2">
        <f t="shared" si="12"/>
        <v>39549506.03291592</v>
      </c>
      <c r="K39" s="2">
        <f t="shared" si="12"/>
        <v>43894809.460965581</v>
      </c>
      <c r="L39" s="2">
        <f t="shared" si="12"/>
        <v>48717531.2887825</v>
      </c>
      <c r="M39" s="2">
        <f t="shared" si="12"/>
        <v>54070125.466294542</v>
      </c>
    </row>
    <row r="40" spans="1:13" x14ac:dyDescent="0.3">
      <c r="A40" t="s">
        <v>110</v>
      </c>
      <c r="B40" t="s">
        <v>10</v>
      </c>
      <c r="C40" s="2">
        <v>16240000</v>
      </c>
      <c r="D40" s="2">
        <f t="shared" si="12"/>
        <v>19294367.291143607</v>
      </c>
      <c r="E40" s="2">
        <f t="shared" si="12"/>
        <v>21414239.035242714</v>
      </c>
      <c r="F40" s="2">
        <f t="shared" si="12"/>
        <v>23767021.044997048</v>
      </c>
      <c r="G40" s="2">
        <f t="shared" ref="E40:M55" si="13">F40*(1+F$2)*F$3*(1-F$2)*F$4*F$5</f>
        <v>26378303.166584138</v>
      </c>
      <c r="H40" s="2">
        <f t="shared" si="13"/>
        <v>29276486.802063551</v>
      </c>
      <c r="I40" s="2">
        <f t="shared" si="13"/>
        <v>32493093.814964794</v>
      </c>
      <c r="J40" s="2">
        <f t="shared" si="13"/>
        <v>36063109.375325911</v>
      </c>
      <c r="K40" s="2">
        <f t="shared" si="13"/>
        <v>40025362.473109543</v>
      </c>
      <c r="L40" s="2">
        <f t="shared" si="13"/>
        <v>44422948.238620304</v>
      </c>
      <c r="M40" s="2">
        <f t="shared" si="13"/>
        <v>49303696.663257897</v>
      </c>
    </row>
    <row r="41" spans="1:13" x14ac:dyDescent="0.3">
      <c r="A41" t="s">
        <v>50</v>
      </c>
      <c r="B41" t="s">
        <v>28</v>
      </c>
      <c r="C41" s="2">
        <v>15930000</v>
      </c>
      <c r="D41" s="2">
        <f t="shared" si="12"/>
        <v>18926063.482014637</v>
      </c>
      <c r="E41" s="2">
        <f t="shared" si="13"/>
        <v>21005469.694052737</v>
      </c>
      <c r="F41" s="2">
        <f t="shared" si="13"/>
        <v>23313340.224556834</v>
      </c>
      <c r="G41" s="2">
        <f t="shared" si="13"/>
        <v>25874776.443576682</v>
      </c>
      <c r="H41" s="2">
        <f t="shared" si="13"/>
        <v>28717637.608181797</v>
      </c>
      <c r="I41" s="2">
        <f t="shared" si="13"/>
        <v>31872843.871452536</v>
      </c>
      <c r="J41" s="2">
        <f t="shared" si="13"/>
        <v>35374712.583062917</v>
      </c>
      <c r="K41" s="2">
        <f t="shared" si="13"/>
        <v>39261331.539201662</v>
      </c>
      <c r="L41" s="2">
        <f t="shared" si="13"/>
        <v>43574973.241454527</v>
      </c>
      <c r="M41" s="2">
        <f t="shared" si="13"/>
        <v>48362554.670301631</v>
      </c>
    </row>
    <row r="42" spans="1:13" x14ac:dyDescent="0.3">
      <c r="A42" t="s">
        <v>115</v>
      </c>
      <c r="B42" t="s">
        <v>28</v>
      </c>
      <c r="C42" s="2">
        <v>15250000</v>
      </c>
      <c r="D42" s="2">
        <f t="shared" si="12"/>
        <v>18118171.255538177</v>
      </c>
      <c r="E42" s="2">
        <f t="shared" si="13"/>
        <v>20108814.364990845</v>
      </c>
      <c r="F42" s="2">
        <f t="shared" si="13"/>
        <v>22318169.392623454</v>
      </c>
      <c r="G42" s="2">
        <f t="shared" si="13"/>
        <v>24770266.21246355</v>
      </c>
      <c r="H42" s="2">
        <f t="shared" si="13"/>
        <v>27491774.860312138</v>
      </c>
      <c r="I42" s="2">
        <f t="shared" si="13"/>
        <v>30512295.608264353</v>
      </c>
      <c r="J42" s="2">
        <f t="shared" si="13"/>
        <v>33864680.909711838</v>
      </c>
      <c r="K42" s="2">
        <f t="shared" si="13"/>
        <v>37585392.716435999</v>
      </c>
      <c r="L42" s="2">
        <f t="shared" si="13"/>
        <v>41714899.054123133</v>
      </c>
      <c r="M42" s="2">
        <f t="shared" si="13"/>
        <v>46298114.16962333</v>
      </c>
    </row>
    <row r="43" spans="1:13" x14ac:dyDescent="0.3">
      <c r="A43" t="s">
        <v>48</v>
      </c>
      <c r="B43" t="s">
        <v>6</v>
      </c>
      <c r="C43" s="2">
        <v>13360000</v>
      </c>
      <c r="D43" s="2">
        <f t="shared" si="12"/>
        <v>15872706.096655086</v>
      </c>
      <c r="E43" s="2">
        <f t="shared" si="13"/>
        <v>17616639.994510014</v>
      </c>
      <c r="F43" s="2">
        <f t="shared" si="13"/>
        <v>19552179.874455698</v>
      </c>
      <c r="G43" s="2">
        <f t="shared" si="13"/>
        <v>21700377.481869705</v>
      </c>
      <c r="H43" s="2">
        <f t="shared" si="13"/>
        <v>24084597.516968533</v>
      </c>
      <c r="I43" s="2">
        <f t="shared" si="13"/>
        <v>26730771.759108964</v>
      </c>
      <c r="J43" s="2">
        <f t="shared" si="13"/>
        <v>29667681.111721314</v>
      </c>
      <c r="K43" s="2">
        <f t="shared" si="13"/>
        <v>32927268.63551376</v>
      </c>
      <c r="L43" s="2">
        <f t="shared" si="13"/>
        <v>36544986.97462853</v>
      </c>
      <c r="M43" s="2">
        <f t="shared" si="13"/>
        <v>40560183.954502806</v>
      </c>
    </row>
    <row r="44" spans="1:13" x14ac:dyDescent="0.3">
      <c r="A44" t="s">
        <v>48</v>
      </c>
      <c r="B44" t="s">
        <v>6</v>
      </c>
      <c r="C44" s="2">
        <v>13360000</v>
      </c>
      <c r="D44" s="2">
        <f t="shared" si="12"/>
        <v>15872706.096655086</v>
      </c>
      <c r="E44" s="2">
        <f t="shared" si="13"/>
        <v>17616639.994510014</v>
      </c>
      <c r="F44" s="2">
        <f t="shared" si="13"/>
        <v>19552179.874455698</v>
      </c>
      <c r="G44" s="2">
        <f t="shared" si="13"/>
        <v>21700377.481869705</v>
      </c>
      <c r="H44" s="2">
        <f t="shared" si="13"/>
        <v>24084597.516968533</v>
      </c>
      <c r="I44" s="2">
        <f t="shared" si="13"/>
        <v>26730771.759108964</v>
      </c>
      <c r="J44" s="2">
        <f t="shared" si="13"/>
        <v>29667681.111721314</v>
      </c>
      <c r="K44" s="2">
        <f t="shared" si="13"/>
        <v>32927268.63551376</v>
      </c>
      <c r="L44" s="2">
        <f t="shared" si="13"/>
        <v>36544986.97462853</v>
      </c>
      <c r="M44" s="2">
        <f t="shared" si="13"/>
        <v>40560183.954502806</v>
      </c>
    </row>
    <row r="45" spans="1:13" x14ac:dyDescent="0.3">
      <c r="A45" t="s">
        <v>109</v>
      </c>
      <c r="B45" t="s">
        <v>28</v>
      </c>
      <c r="C45" s="2">
        <v>12610000</v>
      </c>
      <c r="D45" s="2">
        <f t="shared" si="12"/>
        <v>14981648.493923701</v>
      </c>
      <c r="E45" s="2">
        <f t="shared" si="13"/>
        <v>16627681.910985876</v>
      </c>
      <c r="F45" s="2">
        <f t="shared" si="13"/>
        <v>18454564.98629389</v>
      </c>
      <c r="G45" s="2">
        <f t="shared" si="13"/>
        <v>20482167.668141995</v>
      </c>
      <c r="H45" s="2">
        <f t="shared" si="13"/>
        <v>22732543.015641712</v>
      </c>
      <c r="I45" s="2">
        <f t="shared" si="13"/>
        <v>25230167.057063181</v>
      </c>
      <c r="J45" s="2">
        <f t="shared" si="13"/>
        <v>28002205.00140762</v>
      </c>
      <c r="K45" s="2">
        <f t="shared" si="13"/>
        <v>31078806.698639859</v>
      </c>
      <c r="L45" s="2">
        <f t="shared" si="13"/>
        <v>34493434.562130667</v>
      </c>
      <c r="M45" s="2">
        <f t="shared" si="13"/>
        <v>38283227.519931167</v>
      </c>
    </row>
    <row r="46" spans="1:13" x14ac:dyDescent="0.3">
      <c r="A46" t="s">
        <v>108</v>
      </c>
      <c r="B46" t="s">
        <v>100</v>
      </c>
      <c r="C46" s="2">
        <v>11910000</v>
      </c>
      <c r="D46" s="2">
        <f t="shared" si="12"/>
        <v>14149994.731374407</v>
      </c>
      <c r="E46" s="2">
        <f t="shared" si="13"/>
        <v>15704654.366363345</v>
      </c>
      <c r="F46" s="2">
        <f t="shared" si="13"/>
        <v>17430124.424009535</v>
      </c>
      <c r="G46" s="2">
        <f t="shared" si="13"/>
        <v>19345171.841996126</v>
      </c>
      <c r="H46" s="2">
        <f t="shared" si="13"/>
        <v>21470625.481070008</v>
      </c>
      <c r="I46" s="2">
        <f t="shared" si="13"/>
        <v>23829602.668487113</v>
      </c>
      <c r="J46" s="2">
        <f t="shared" si="13"/>
        <v>26447760.631781507</v>
      </c>
      <c r="K46" s="2">
        <f t="shared" si="13"/>
        <v>29353575.557557557</v>
      </c>
      <c r="L46" s="2">
        <f t="shared" si="13"/>
        <v>32578652.310466003</v>
      </c>
      <c r="M46" s="2">
        <f t="shared" si="13"/>
        <v>36158068.18099764</v>
      </c>
    </row>
    <row r="47" spans="1:13" x14ac:dyDescent="0.3">
      <c r="A47" t="s">
        <v>55</v>
      </c>
      <c r="B47" t="s">
        <v>6</v>
      </c>
      <c r="C47" s="2">
        <v>11390000</v>
      </c>
      <c r="D47" s="2">
        <f t="shared" si="12"/>
        <v>13532194.793480646</v>
      </c>
      <c r="E47" s="2">
        <f t="shared" si="13"/>
        <v>15018976.761786606</v>
      </c>
      <c r="F47" s="2">
        <f t="shared" si="13"/>
        <v>16669111.434884014</v>
      </c>
      <c r="G47" s="2">
        <f t="shared" si="13"/>
        <v>18500546.371144913</v>
      </c>
      <c r="H47" s="2">
        <f t="shared" si="13"/>
        <v>20533201.026816741</v>
      </c>
      <c r="I47" s="2">
        <f t="shared" si="13"/>
        <v>22789183.408402033</v>
      </c>
      <c r="J47" s="2">
        <f t="shared" si="13"/>
        <v>25293030.52863067</v>
      </c>
      <c r="K47" s="2">
        <f t="shared" si="13"/>
        <v>28071975.281324979</v>
      </c>
      <c r="L47" s="2">
        <f t="shared" si="13"/>
        <v>31156242.637800816</v>
      </c>
      <c r="M47" s="2">
        <f t="shared" si="13"/>
        <v>34579378.386361301</v>
      </c>
    </row>
    <row r="48" spans="1:13" x14ac:dyDescent="0.3">
      <c r="A48" t="s">
        <v>55</v>
      </c>
      <c r="B48" t="s">
        <v>6</v>
      </c>
      <c r="C48" s="2">
        <v>11390000</v>
      </c>
      <c r="D48" s="2">
        <f t="shared" si="12"/>
        <v>13532194.793480646</v>
      </c>
      <c r="E48" s="2">
        <f t="shared" si="13"/>
        <v>15018976.761786606</v>
      </c>
      <c r="F48" s="2">
        <f t="shared" si="13"/>
        <v>16669111.434884014</v>
      </c>
      <c r="G48" s="2">
        <f t="shared" si="13"/>
        <v>18500546.371144913</v>
      </c>
      <c r="H48" s="2">
        <f t="shared" si="13"/>
        <v>20533201.026816741</v>
      </c>
      <c r="I48" s="2">
        <f t="shared" si="13"/>
        <v>22789183.408402033</v>
      </c>
      <c r="J48" s="2">
        <f t="shared" si="13"/>
        <v>25293030.52863067</v>
      </c>
      <c r="K48" s="2">
        <f t="shared" si="13"/>
        <v>28071975.281324979</v>
      </c>
      <c r="L48" s="2">
        <f t="shared" si="13"/>
        <v>31156242.637800816</v>
      </c>
      <c r="M48" s="2">
        <f t="shared" si="13"/>
        <v>34579378.386361301</v>
      </c>
    </row>
    <row r="49" spans="1:13" x14ac:dyDescent="0.3">
      <c r="A49" t="s">
        <v>156</v>
      </c>
      <c r="B49" t="s">
        <v>28</v>
      </c>
      <c r="C49" s="2">
        <v>11290000</v>
      </c>
      <c r="D49" s="2">
        <f t="shared" si="12"/>
        <v>13413387.11311646</v>
      </c>
      <c r="E49" s="2">
        <f t="shared" si="13"/>
        <v>14887115.683983387</v>
      </c>
      <c r="F49" s="2">
        <f t="shared" si="13"/>
        <v>16522762.783129103</v>
      </c>
      <c r="G49" s="2">
        <f t="shared" si="13"/>
        <v>18338118.395981207</v>
      </c>
      <c r="H49" s="2">
        <f t="shared" si="13"/>
        <v>20352927.093306489</v>
      </c>
      <c r="I49" s="2">
        <f t="shared" si="13"/>
        <v>22589102.781462587</v>
      </c>
      <c r="J49" s="2">
        <f t="shared" si="13"/>
        <v>25070967.047255509</v>
      </c>
      <c r="K49" s="2">
        <f t="shared" si="13"/>
        <v>27825513.68974179</v>
      </c>
      <c r="L49" s="2">
        <f t="shared" si="13"/>
        <v>30882702.316134434</v>
      </c>
      <c r="M49" s="2">
        <f t="shared" si="13"/>
        <v>34275784.195085086</v>
      </c>
    </row>
    <row r="50" spans="1:13" x14ac:dyDescent="0.3">
      <c r="A50" t="s">
        <v>86</v>
      </c>
      <c r="B50" t="s">
        <v>28</v>
      </c>
      <c r="C50" s="2">
        <v>10310000</v>
      </c>
      <c r="D50" s="2">
        <f t="shared" si="12"/>
        <v>12249071.845547451</v>
      </c>
      <c r="E50" s="2">
        <f t="shared" si="13"/>
        <v>13594877.121511845</v>
      </c>
      <c r="F50" s="2">
        <f t="shared" si="13"/>
        <v>15088545.995931005</v>
      </c>
      <c r="G50" s="2">
        <f t="shared" si="13"/>
        <v>16746324.239376996</v>
      </c>
      <c r="H50" s="2">
        <f t="shared" si="13"/>
        <v>18586242.544906102</v>
      </c>
      <c r="I50" s="2">
        <f t="shared" si="13"/>
        <v>20628312.637456089</v>
      </c>
      <c r="J50" s="2">
        <f t="shared" si="13"/>
        <v>22894744.929778941</v>
      </c>
      <c r="K50" s="2">
        <f t="shared" si="13"/>
        <v>25410190.092226554</v>
      </c>
      <c r="L50" s="2">
        <f t="shared" si="13"/>
        <v>28202007.16380389</v>
      </c>
      <c r="M50" s="2">
        <f t="shared" si="13"/>
        <v>31300561.120578129</v>
      </c>
    </row>
    <row r="51" spans="1:13" x14ac:dyDescent="0.3">
      <c r="A51" t="s">
        <v>157</v>
      </c>
      <c r="B51" t="s">
        <v>100</v>
      </c>
      <c r="C51" s="2">
        <v>9730000</v>
      </c>
      <c r="D51" s="2">
        <f t="shared" si="12"/>
        <v>11559987.299435178</v>
      </c>
      <c r="E51" s="2">
        <f t="shared" si="13"/>
        <v>12830082.870253175</v>
      </c>
      <c r="F51" s="2">
        <f t="shared" si="13"/>
        <v>14239723.815752538</v>
      </c>
      <c r="G51" s="2">
        <f t="shared" si="13"/>
        <v>15804241.983427558</v>
      </c>
      <c r="H51" s="2">
        <f t="shared" si="13"/>
        <v>17540653.730546687</v>
      </c>
      <c r="I51" s="2">
        <f t="shared" si="13"/>
        <v>19467845.001207344</v>
      </c>
      <c r="J51" s="2">
        <f t="shared" si="13"/>
        <v>21606776.737803012</v>
      </c>
      <c r="K51" s="2">
        <f t="shared" si="13"/>
        <v>23980712.861044064</v>
      </c>
      <c r="L51" s="2">
        <f t="shared" si="13"/>
        <v>26615473.298138876</v>
      </c>
      <c r="M51" s="2">
        <f t="shared" si="13"/>
        <v>29539714.81117605</v>
      </c>
    </row>
    <row r="52" spans="1:13" x14ac:dyDescent="0.3">
      <c r="A52" t="s">
        <v>129</v>
      </c>
      <c r="B52" t="s">
        <v>28</v>
      </c>
      <c r="C52" s="2">
        <v>9650000</v>
      </c>
      <c r="D52" s="2">
        <f t="shared" si="12"/>
        <v>11464941.155143829</v>
      </c>
      <c r="E52" s="2">
        <f t="shared" si="13"/>
        <v>12724594.0080106</v>
      </c>
      <c r="F52" s="2">
        <f t="shared" si="13"/>
        <v>14122644.89434861</v>
      </c>
      <c r="G52" s="2">
        <f t="shared" si="13"/>
        <v>15674299.603296606</v>
      </c>
      <c r="H52" s="2">
        <f t="shared" si="13"/>
        <v>17396434.583738498</v>
      </c>
      <c r="I52" s="2">
        <f t="shared" si="13"/>
        <v>19307780.499655798</v>
      </c>
      <c r="J52" s="2">
        <f t="shared" si="13"/>
        <v>21429125.952702887</v>
      </c>
      <c r="K52" s="2">
        <f t="shared" si="13"/>
        <v>23783543.587777521</v>
      </c>
      <c r="L52" s="2">
        <f t="shared" si="13"/>
        <v>26396641.040805776</v>
      </c>
      <c r="M52" s="2">
        <f t="shared" si="13"/>
        <v>29296839.458155088</v>
      </c>
    </row>
    <row r="53" spans="1:13" x14ac:dyDescent="0.3">
      <c r="A53" t="s">
        <v>26</v>
      </c>
      <c r="B53" t="s">
        <v>25</v>
      </c>
      <c r="C53" s="2">
        <v>9560000</v>
      </c>
      <c r="D53" s="2">
        <f t="shared" si="12"/>
        <v>11358014.242816065</v>
      </c>
      <c r="E53" s="2">
        <f t="shared" si="13"/>
        <v>12605919.037987705</v>
      </c>
      <c r="F53" s="2">
        <f t="shared" si="13"/>
        <v>13990931.107769195</v>
      </c>
      <c r="G53" s="2">
        <f t="shared" si="13"/>
        <v>15528114.425649282</v>
      </c>
      <c r="H53" s="2">
        <f t="shared" si="13"/>
        <v>17234188.04357928</v>
      </c>
      <c r="I53" s="2">
        <f t="shared" si="13"/>
        <v>19127707.93541031</v>
      </c>
      <c r="J53" s="2">
        <f t="shared" si="13"/>
        <v>21229268.819465254</v>
      </c>
      <c r="K53" s="2">
        <f t="shared" si="13"/>
        <v>23561728.155352663</v>
      </c>
      <c r="L53" s="2">
        <f t="shared" si="13"/>
        <v>26150454.751306042</v>
      </c>
      <c r="M53" s="2">
        <f t="shared" si="13"/>
        <v>29023604.686006501</v>
      </c>
    </row>
    <row r="54" spans="1:13" x14ac:dyDescent="0.3">
      <c r="A54" t="s">
        <v>22</v>
      </c>
      <c r="B54" t="s">
        <v>19</v>
      </c>
      <c r="C54" s="2">
        <v>9460000</v>
      </c>
      <c r="D54" s="2">
        <f t="shared" si="12"/>
        <v>11239206.562451877</v>
      </c>
      <c r="E54" s="2">
        <f t="shared" si="13"/>
        <v>12474057.960184485</v>
      </c>
      <c r="F54" s="2">
        <f t="shared" si="13"/>
        <v>13844582.456014289</v>
      </c>
      <c r="G54" s="2">
        <f t="shared" si="13"/>
        <v>15365686.450485585</v>
      </c>
      <c r="H54" s="2">
        <f t="shared" si="13"/>
        <v>17053914.110069036</v>
      </c>
      <c r="I54" s="2">
        <f t="shared" si="13"/>
        <v>18927627.308470868</v>
      </c>
      <c r="J54" s="2">
        <f t="shared" si="13"/>
        <v>21007205.338090088</v>
      </c>
      <c r="K54" s="2">
        <f t="shared" si="13"/>
        <v>23315266.563769467</v>
      </c>
      <c r="L54" s="2">
        <f t="shared" si="13"/>
        <v>25876914.429639652</v>
      </c>
      <c r="M54" s="2">
        <f t="shared" si="13"/>
        <v>28720010.494730271</v>
      </c>
    </row>
    <row r="55" spans="1:13" x14ac:dyDescent="0.3">
      <c r="A55" t="s">
        <v>16</v>
      </c>
      <c r="B55" t="s">
        <v>10</v>
      </c>
      <c r="C55" s="2">
        <v>9120000</v>
      </c>
      <c r="D55" s="2">
        <f t="shared" si="12"/>
        <v>10835260.449213652</v>
      </c>
      <c r="E55" s="2">
        <f t="shared" si="13"/>
        <v>12025730.295653544</v>
      </c>
      <c r="F55" s="2">
        <f t="shared" si="13"/>
        <v>13346997.040047603</v>
      </c>
      <c r="G55" s="2">
        <f t="shared" si="13"/>
        <v>14813431.334929023</v>
      </c>
      <c r="H55" s="2">
        <f t="shared" si="13"/>
        <v>16440982.736134212</v>
      </c>
      <c r="I55" s="2">
        <f t="shared" si="13"/>
        <v>18247353.176876783</v>
      </c>
      <c r="J55" s="2">
        <f t="shared" si="13"/>
        <v>20252189.501414556</v>
      </c>
      <c r="K55" s="2">
        <f t="shared" si="13"/>
        <v>22477297.152386643</v>
      </c>
      <c r="L55" s="2">
        <f t="shared" si="13"/>
        <v>24946877.335973971</v>
      </c>
      <c r="M55" s="2">
        <f t="shared" si="13"/>
        <v>27687790.244391143</v>
      </c>
    </row>
    <row r="56" spans="1:13" x14ac:dyDescent="0.3">
      <c r="A56" t="s">
        <v>15</v>
      </c>
      <c r="B56" t="s">
        <v>10</v>
      </c>
      <c r="C56" s="2">
        <v>8870000</v>
      </c>
      <c r="D56" s="2">
        <f t="shared" si="12"/>
        <v>10538241.248303186</v>
      </c>
      <c r="E56" s="2">
        <f t="shared" ref="E56:M71" si="14">D56*(1+D$2)*D$3*(1-D$2)*D$4*D$5</f>
        <v>11696077.601145493</v>
      </c>
      <c r="F56" s="2">
        <f t="shared" si="14"/>
        <v>12981125.410660328</v>
      </c>
      <c r="G56" s="2">
        <f t="shared" si="14"/>
        <v>14407361.397019781</v>
      </c>
      <c r="H56" s="2">
        <f t="shared" si="14"/>
        <v>15990297.902358599</v>
      </c>
      <c r="I56" s="2">
        <f t="shared" si="14"/>
        <v>17747151.609528184</v>
      </c>
      <c r="J56" s="2">
        <f t="shared" si="14"/>
        <v>19697030.79797665</v>
      </c>
      <c r="K56" s="2">
        <f t="shared" si="14"/>
        <v>21861143.173428673</v>
      </c>
      <c r="L56" s="2">
        <f t="shared" si="14"/>
        <v>24263026.531808011</v>
      </c>
      <c r="M56" s="2">
        <f t="shared" si="14"/>
        <v>26928804.766200591</v>
      </c>
    </row>
    <row r="57" spans="1:13" x14ac:dyDescent="0.3">
      <c r="A57" t="s">
        <v>89</v>
      </c>
      <c r="B57" t="s">
        <v>19</v>
      </c>
      <c r="C57" s="2">
        <v>8770000</v>
      </c>
      <c r="D57" s="2">
        <f t="shared" si="12"/>
        <v>10419433.567939004</v>
      </c>
      <c r="E57" s="2">
        <f t="shared" si="14"/>
        <v>11564216.523342276</v>
      </c>
      <c r="F57" s="2">
        <f t="shared" si="14"/>
        <v>12834776.758905424</v>
      </c>
      <c r="G57" s="2">
        <f t="shared" si="14"/>
        <v>14244933.421856087</v>
      </c>
      <c r="H57" s="2">
        <f t="shared" si="14"/>
        <v>15810023.968848357</v>
      </c>
      <c r="I57" s="2">
        <f t="shared" si="14"/>
        <v>17547070.982588746</v>
      </c>
      <c r="J57" s="2">
        <f t="shared" si="14"/>
        <v>19474967.316601492</v>
      </c>
      <c r="K57" s="2">
        <f t="shared" si="14"/>
        <v>21614681.581845488</v>
      </c>
      <c r="L57" s="2">
        <f t="shared" si="14"/>
        <v>23989486.210141636</v>
      </c>
      <c r="M57" s="2">
        <f t="shared" si="14"/>
        <v>26625210.57492438</v>
      </c>
    </row>
    <row r="58" spans="1:13" x14ac:dyDescent="0.3">
      <c r="A58" t="s">
        <v>133</v>
      </c>
      <c r="B58" t="s">
        <v>19</v>
      </c>
      <c r="C58" s="2">
        <v>8680000</v>
      </c>
      <c r="D58" s="2">
        <f t="shared" si="12"/>
        <v>10312506.655611239</v>
      </c>
      <c r="E58" s="2">
        <f t="shared" si="14"/>
        <v>11445541.553319382</v>
      </c>
      <c r="F58" s="2">
        <f t="shared" si="14"/>
        <v>12703062.972326007</v>
      </c>
      <c r="G58" s="2">
        <f t="shared" si="14"/>
        <v>14098748.244208762</v>
      </c>
      <c r="H58" s="2">
        <f t="shared" si="14"/>
        <v>15647777.428689139</v>
      </c>
      <c r="I58" s="2">
        <f t="shared" si="14"/>
        <v>17366998.418343253</v>
      </c>
      <c r="J58" s="2">
        <f t="shared" si="14"/>
        <v>19275110.183363851</v>
      </c>
      <c r="K58" s="2">
        <f t="shared" si="14"/>
        <v>21392866.149420619</v>
      </c>
      <c r="L58" s="2">
        <f t="shared" si="14"/>
        <v>23743299.920641888</v>
      </c>
      <c r="M58" s="2">
        <f t="shared" si="14"/>
        <v>26351975.802775778</v>
      </c>
    </row>
    <row r="59" spans="1:13" x14ac:dyDescent="0.3">
      <c r="A59" t="s">
        <v>144</v>
      </c>
      <c r="B59" t="s">
        <v>19</v>
      </c>
      <c r="C59" s="2">
        <v>8600000</v>
      </c>
      <c r="D59" s="2">
        <f t="shared" si="12"/>
        <v>10217460.511319891</v>
      </c>
      <c r="E59" s="2">
        <f t="shared" si="14"/>
        <v>11340052.691076806</v>
      </c>
      <c r="F59" s="2">
        <f t="shared" si="14"/>
        <v>12585984.050922079</v>
      </c>
      <c r="G59" s="2">
        <f t="shared" si="14"/>
        <v>13968805.864077805</v>
      </c>
      <c r="H59" s="2">
        <f t="shared" si="14"/>
        <v>15503558.281880945</v>
      </c>
      <c r="I59" s="2">
        <f t="shared" si="14"/>
        <v>17206933.9167917</v>
      </c>
      <c r="J59" s="2">
        <f t="shared" si="14"/>
        <v>19097459.398263719</v>
      </c>
      <c r="K59" s="2">
        <f t="shared" si="14"/>
        <v>21195696.876154065</v>
      </c>
      <c r="L59" s="2">
        <f t="shared" si="14"/>
        <v>23524467.663308784</v>
      </c>
      <c r="M59" s="2">
        <f t="shared" si="14"/>
        <v>26109100.449754801</v>
      </c>
    </row>
    <row r="60" spans="1:13" x14ac:dyDescent="0.3">
      <c r="A60" t="s">
        <v>42</v>
      </c>
      <c r="B60" t="s">
        <v>10</v>
      </c>
      <c r="C60" s="2">
        <v>8380000</v>
      </c>
      <c r="D60" s="2">
        <f t="shared" si="12"/>
        <v>9956083.6145186853</v>
      </c>
      <c r="E60" s="2">
        <f t="shared" si="14"/>
        <v>11049958.319909725</v>
      </c>
      <c r="F60" s="2">
        <f t="shared" si="14"/>
        <v>12264017.017061284</v>
      </c>
      <c r="G60" s="2">
        <f t="shared" si="14"/>
        <v>13611464.318717679</v>
      </c>
      <c r="H60" s="2">
        <f t="shared" si="14"/>
        <v>15106955.628158411</v>
      </c>
      <c r="I60" s="2">
        <f t="shared" si="14"/>
        <v>16766756.537524939</v>
      </c>
      <c r="J60" s="2">
        <f t="shared" si="14"/>
        <v>18608919.73923837</v>
      </c>
      <c r="K60" s="2">
        <f t="shared" si="14"/>
        <v>20653481.374671061</v>
      </c>
      <c r="L60" s="2">
        <f t="shared" si="14"/>
        <v>22922678.955642745</v>
      </c>
      <c r="M60" s="2">
        <f t="shared" si="14"/>
        <v>25441193.228947118</v>
      </c>
    </row>
    <row r="61" spans="1:13" x14ac:dyDescent="0.3">
      <c r="A61" t="s">
        <v>125</v>
      </c>
      <c r="B61" t="s">
        <v>10</v>
      </c>
      <c r="C61" s="2">
        <v>8320000</v>
      </c>
      <c r="D61" s="2">
        <f t="shared" si="12"/>
        <v>9884799.0063001718</v>
      </c>
      <c r="E61" s="2">
        <f t="shared" si="14"/>
        <v>10970841.673227791</v>
      </c>
      <c r="F61" s="2">
        <f t="shared" si="14"/>
        <v>12176207.826008337</v>
      </c>
      <c r="G61" s="2">
        <f t="shared" si="14"/>
        <v>13514007.533619456</v>
      </c>
      <c r="H61" s="2">
        <f t="shared" si="14"/>
        <v>14998791.268052258</v>
      </c>
      <c r="I61" s="2">
        <f t="shared" si="14"/>
        <v>16646708.161361268</v>
      </c>
      <c r="J61" s="2">
        <f t="shared" si="14"/>
        <v>18475681.650413267</v>
      </c>
      <c r="K61" s="2">
        <f t="shared" si="14"/>
        <v>20505604.419721141</v>
      </c>
      <c r="L61" s="2">
        <f t="shared" si="14"/>
        <v>22758554.762642913</v>
      </c>
      <c r="M61" s="2">
        <f t="shared" si="14"/>
        <v>25259036.714181382</v>
      </c>
    </row>
    <row r="62" spans="1:13" x14ac:dyDescent="0.3">
      <c r="A62" t="s">
        <v>72</v>
      </c>
      <c r="B62" t="s">
        <v>28</v>
      </c>
      <c r="C62" s="2">
        <v>8240000</v>
      </c>
      <c r="D62" s="2">
        <f t="shared" si="12"/>
        <v>9789752.8620088268</v>
      </c>
      <c r="E62" s="2">
        <f t="shared" si="14"/>
        <v>10865352.810985222</v>
      </c>
      <c r="F62" s="2">
        <f t="shared" si="14"/>
        <v>12059128.904604414</v>
      </c>
      <c r="G62" s="2">
        <f t="shared" si="14"/>
        <v>13384065.153488506</v>
      </c>
      <c r="H62" s="2">
        <f t="shared" si="14"/>
        <v>14854572.121244069</v>
      </c>
      <c r="I62" s="2">
        <f t="shared" si="14"/>
        <v>16486643.659809725</v>
      </c>
      <c r="J62" s="2">
        <f t="shared" si="14"/>
        <v>18298030.86531315</v>
      </c>
      <c r="K62" s="2">
        <f t="shared" si="14"/>
        <v>20308435.146454599</v>
      </c>
      <c r="L62" s="2">
        <f t="shared" si="14"/>
        <v>22539722.505309813</v>
      </c>
      <c r="M62" s="2">
        <f t="shared" si="14"/>
        <v>25016161.361160416</v>
      </c>
    </row>
    <row r="63" spans="1:13" x14ac:dyDescent="0.3">
      <c r="A63" t="s">
        <v>121</v>
      </c>
      <c r="B63" t="s">
        <v>10</v>
      </c>
      <c r="C63" s="2">
        <v>7950000</v>
      </c>
      <c r="D63" s="2">
        <f t="shared" si="12"/>
        <v>9445210.5889526885</v>
      </c>
      <c r="E63" s="2">
        <f t="shared" si="14"/>
        <v>10482955.685355885</v>
      </c>
      <c r="F63" s="2">
        <f t="shared" si="14"/>
        <v>11634717.814515181</v>
      </c>
      <c r="G63" s="2">
        <f t="shared" si="14"/>
        <v>12913024.025513789</v>
      </c>
      <c r="H63" s="2">
        <f t="shared" si="14"/>
        <v>14331777.714064365</v>
      </c>
      <c r="I63" s="2">
        <f t="shared" si="14"/>
        <v>15906409.841685355</v>
      </c>
      <c r="J63" s="2">
        <f t="shared" si="14"/>
        <v>17654046.769325189</v>
      </c>
      <c r="K63" s="2">
        <f t="shared" si="14"/>
        <v>19593696.53086336</v>
      </c>
      <c r="L63" s="2">
        <f t="shared" si="14"/>
        <v>21746455.572477315</v>
      </c>
      <c r="M63" s="2">
        <f t="shared" si="14"/>
        <v>24135738.206459392</v>
      </c>
    </row>
    <row r="64" spans="1:13" x14ac:dyDescent="0.3">
      <c r="A64" t="s">
        <v>30</v>
      </c>
      <c r="B64" t="s">
        <v>10</v>
      </c>
      <c r="C64" s="2">
        <v>7850000</v>
      </c>
      <c r="D64" s="2">
        <f t="shared" si="12"/>
        <v>9326402.9085885044</v>
      </c>
      <c r="E64" s="2">
        <f t="shared" si="14"/>
        <v>10351094.607552666</v>
      </c>
      <c r="F64" s="2">
        <f t="shared" si="14"/>
        <v>11488369.162760271</v>
      </c>
      <c r="G64" s="2">
        <f t="shared" si="14"/>
        <v>12750596.05035009</v>
      </c>
      <c r="H64" s="2">
        <f t="shared" si="14"/>
        <v>14151503.780554118</v>
      </c>
      <c r="I64" s="2">
        <f t="shared" si="14"/>
        <v>15706329.214745915</v>
      </c>
      <c r="J64" s="2">
        <f t="shared" si="14"/>
        <v>17431983.287950024</v>
      </c>
      <c r="K64" s="2">
        <f t="shared" si="14"/>
        <v>19347234.939280163</v>
      </c>
      <c r="L64" s="2">
        <f t="shared" si="14"/>
        <v>21472915.250810925</v>
      </c>
      <c r="M64" s="2">
        <f t="shared" si="14"/>
        <v>23832144.015183166</v>
      </c>
    </row>
    <row r="65" spans="1:13" x14ac:dyDescent="0.3">
      <c r="A65" t="s">
        <v>160</v>
      </c>
      <c r="B65" t="s">
        <v>6</v>
      </c>
      <c r="C65" s="2">
        <v>7740000</v>
      </c>
      <c r="D65" s="2">
        <f t="shared" si="12"/>
        <v>9195714.4601879008</v>
      </c>
      <c r="E65" s="2">
        <f t="shared" si="14"/>
        <v>10206047.421969125</v>
      </c>
      <c r="F65" s="2">
        <f t="shared" si="14"/>
        <v>11327385.645829873</v>
      </c>
      <c r="G65" s="2">
        <f t="shared" si="14"/>
        <v>12571925.277670026</v>
      </c>
      <c r="H65" s="2">
        <f t="shared" si="14"/>
        <v>13953202.45369285</v>
      </c>
      <c r="I65" s="2">
        <f t="shared" si="14"/>
        <v>15486240.52511253</v>
      </c>
      <c r="J65" s="2">
        <f t="shared" si="14"/>
        <v>17187713.45843735</v>
      </c>
      <c r="K65" s="2">
        <f t="shared" si="14"/>
        <v>19076127.188538659</v>
      </c>
      <c r="L65" s="2">
        <f t="shared" si="14"/>
        <v>21172020.896977905</v>
      </c>
      <c r="M65" s="2">
        <f t="shared" si="14"/>
        <v>23498190.404779319</v>
      </c>
    </row>
    <row r="66" spans="1:13" x14ac:dyDescent="0.3">
      <c r="A66" t="s">
        <v>98</v>
      </c>
      <c r="B66" t="s">
        <v>19</v>
      </c>
      <c r="C66" s="2">
        <v>7580000</v>
      </c>
      <c r="D66" s="2">
        <f t="shared" si="12"/>
        <v>9005622.171605207</v>
      </c>
      <c r="E66" s="2">
        <f t="shared" si="14"/>
        <v>9995069.6974839754</v>
      </c>
      <c r="F66" s="2">
        <f t="shared" si="14"/>
        <v>11093227.80302202</v>
      </c>
      <c r="G66" s="2">
        <f t="shared" si="14"/>
        <v>12312040.517408114</v>
      </c>
      <c r="H66" s="2">
        <f t="shared" si="14"/>
        <v>13664764.16007646</v>
      </c>
      <c r="I66" s="2">
        <f t="shared" si="14"/>
        <v>15166111.52200943</v>
      </c>
      <c r="J66" s="2">
        <f t="shared" si="14"/>
        <v>16832411.888237096</v>
      </c>
      <c r="K66" s="2">
        <f t="shared" si="14"/>
        <v>18681788.642005567</v>
      </c>
      <c r="L66" s="2">
        <f t="shared" si="14"/>
        <v>20734356.382311702</v>
      </c>
      <c r="M66" s="2">
        <f t="shared" si="14"/>
        <v>23012439.698737383</v>
      </c>
    </row>
    <row r="67" spans="1:13" x14ac:dyDescent="0.3">
      <c r="A67" t="s">
        <v>107</v>
      </c>
      <c r="B67" t="s">
        <v>8</v>
      </c>
      <c r="C67" s="2">
        <v>7570000</v>
      </c>
      <c r="D67" s="2">
        <f t="shared" si="12"/>
        <v>8993741.4035687856</v>
      </c>
      <c r="E67" s="2">
        <f t="shared" si="14"/>
        <v>9981883.589703653</v>
      </c>
      <c r="F67" s="2">
        <f t="shared" si="14"/>
        <v>11078592.93784653</v>
      </c>
      <c r="G67" s="2">
        <f t="shared" si="14"/>
        <v>12295797.719891746</v>
      </c>
      <c r="H67" s="2">
        <f t="shared" si="14"/>
        <v>13646736.766725438</v>
      </c>
      <c r="I67" s="2">
        <f t="shared" si="14"/>
        <v>15146103.459315488</v>
      </c>
      <c r="J67" s="2">
        <f t="shared" si="14"/>
        <v>16810205.540099584</v>
      </c>
      <c r="K67" s="2">
        <f t="shared" si="14"/>
        <v>18657142.482847251</v>
      </c>
      <c r="L67" s="2">
        <f t="shared" si="14"/>
        <v>20707002.350145068</v>
      </c>
      <c r="M67" s="2">
        <f t="shared" si="14"/>
        <v>22982080.279609762</v>
      </c>
    </row>
    <row r="68" spans="1:13" x14ac:dyDescent="0.3">
      <c r="A68" t="s">
        <v>9</v>
      </c>
      <c r="B68" t="s">
        <v>10</v>
      </c>
      <c r="C68" s="2">
        <v>7560000</v>
      </c>
      <c r="D68" s="2">
        <f t="shared" si="12"/>
        <v>8981860.635532368</v>
      </c>
      <c r="E68" s="2">
        <f t="shared" si="14"/>
        <v>9968697.4819233306</v>
      </c>
      <c r="F68" s="2">
        <f t="shared" si="14"/>
        <v>11063958.072671039</v>
      </c>
      <c r="G68" s="2">
        <f t="shared" si="14"/>
        <v>12279554.922375375</v>
      </c>
      <c r="H68" s="2">
        <f t="shared" si="14"/>
        <v>13628709.373374414</v>
      </c>
      <c r="I68" s="2">
        <f t="shared" si="14"/>
        <v>15126095.396621546</v>
      </c>
      <c r="J68" s="2">
        <f t="shared" si="14"/>
        <v>16787999.191962067</v>
      </c>
      <c r="K68" s="2">
        <f t="shared" si="14"/>
        <v>18632496.323688932</v>
      </c>
      <c r="L68" s="2">
        <f t="shared" si="14"/>
        <v>20679648.317978423</v>
      </c>
      <c r="M68" s="2">
        <f t="shared" si="14"/>
        <v>22951720.860482134</v>
      </c>
    </row>
    <row r="69" spans="1:13" x14ac:dyDescent="0.3">
      <c r="A69" t="s">
        <v>12</v>
      </c>
      <c r="B69" t="s">
        <v>10</v>
      </c>
      <c r="C69" s="2">
        <v>7430000</v>
      </c>
      <c r="D69" s="2">
        <f t="shared" si="12"/>
        <v>8827410.651058929</v>
      </c>
      <c r="E69" s="2">
        <f t="shared" si="14"/>
        <v>9797278.0807791483</v>
      </c>
      <c r="F69" s="2">
        <f t="shared" si="14"/>
        <v>10873704.825389659</v>
      </c>
      <c r="G69" s="2">
        <f t="shared" si="14"/>
        <v>12068398.55466257</v>
      </c>
      <c r="H69" s="2">
        <f t="shared" si="14"/>
        <v>13394353.259811096</v>
      </c>
      <c r="I69" s="2">
        <f t="shared" si="14"/>
        <v>14865990.581600275</v>
      </c>
      <c r="J69" s="2">
        <f t="shared" si="14"/>
        <v>16499316.666174358</v>
      </c>
      <c r="K69" s="2">
        <f t="shared" si="14"/>
        <v>18312096.254630789</v>
      </c>
      <c r="L69" s="2">
        <f t="shared" si="14"/>
        <v>20324045.899812128</v>
      </c>
      <c r="M69" s="2">
        <f t="shared" si="14"/>
        <v>22557048.411823049</v>
      </c>
    </row>
    <row r="70" spans="1:13" x14ac:dyDescent="0.3">
      <c r="A70" t="s">
        <v>49</v>
      </c>
      <c r="B70" t="s">
        <v>19</v>
      </c>
      <c r="C70" s="2">
        <v>7350000</v>
      </c>
      <c r="D70" s="2">
        <f t="shared" si="12"/>
        <v>8732364.5067675803</v>
      </c>
      <c r="E70" s="2">
        <f t="shared" si="14"/>
        <v>9691789.2185365725</v>
      </c>
      <c r="F70" s="2">
        <f t="shared" si="14"/>
        <v>10756625.903985733</v>
      </c>
      <c r="G70" s="2">
        <f t="shared" si="14"/>
        <v>11938456.174531614</v>
      </c>
      <c r="H70" s="2">
        <f t="shared" si="14"/>
        <v>13250134.113002898</v>
      </c>
      <c r="I70" s="2">
        <f t="shared" si="14"/>
        <v>14705926.080048721</v>
      </c>
      <c r="J70" s="2">
        <f t="shared" si="14"/>
        <v>16321665.881074226</v>
      </c>
      <c r="K70" s="2">
        <f t="shared" si="14"/>
        <v>18114926.981364232</v>
      </c>
      <c r="L70" s="2">
        <f t="shared" si="14"/>
        <v>20105213.642479017</v>
      </c>
      <c r="M70" s="2">
        <f t="shared" si="14"/>
        <v>22314173.058802065</v>
      </c>
    </row>
    <row r="71" spans="1:13" x14ac:dyDescent="0.3">
      <c r="A71" t="s">
        <v>5</v>
      </c>
      <c r="B71" t="s">
        <v>6</v>
      </c>
      <c r="C71" s="2">
        <v>7320000</v>
      </c>
      <c r="D71" s="2">
        <f t="shared" si="12"/>
        <v>8696722.2026583254</v>
      </c>
      <c r="E71" s="2">
        <f t="shared" si="14"/>
        <v>9652230.8951956071</v>
      </c>
      <c r="F71" s="2">
        <f t="shared" si="14"/>
        <v>10712721.30845926</v>
      </c>
      <c r="G71" s="2">
        <f t="shared" si="14"/>
        <v>11889727.781982504</v>
      </c>
      <c r="H71" s="2">
        <f t="shared" si="14"/>
        <v>13196051.932949826</v>
      </c>
      <c r="I71" s="2">
        <f t="shared" si="14"/>
        <v>14645901.891966889</v>
      </c>
      <c r="J71" s="2">
        <f t="shared" si="14"/>
        <v>16255046.83666168</v>
      </c>
      <c r="K71" s="2">
        <f t="shared" si="14"/>
        <v>18040988.503889274</v>
      </c>
      <c r="L71" s="2">
        <f t="shared" si="14"/>
        <v>20023151.545979101</v>
      </c>
      <c r="M71" s="2">
        <f t="shared" si="14"/>
        <v>22223094.801419202</v>
      </c>
    </row>
    <row r="72" spans="1:13" x14ac:dyDescent="0.3">
      <c r="A72" t="s">
        <v>7</v>
      </c>
      <c r="B72" t="s">
        <v>8</v>
      </c>
      <c r="C72" s="2">
        <v>7280000</v>
      </c>
      <c r="D72" s="2">
        <f t="shared" si="12"/>
        <v>8649199.1305126511</v>
      </c>
      <c r="E72" s="2">
        <f t="shared" ref="E72:M82" si="15">D72*(1+D$2)*D$3*(1-D$2)*D$4*D$5</f>
        <v>9599486.4640743174</v>
      </c>
      <c r="F72" s="2">
        <f t="shared" si="15"/>
        <v>10654181.847757293</v>
      </c>
      <c r="G72" s="2">
        <f t="shared" si="15"/>
        <v>11824756.591917023</v>
      </c>
      <c r="H72" s="2">
        <f t="shared" si="15"/>
        <v>13123942.359545724</v>
      </c>
      <c r="I72" s="2">
        <f t="shared" si="15"/>
        <v>14565869.64119111</v>
      </c>
      <c r="J72" s="2">
        <f t="shared" si="15"/>
        <v>16166221.444111612</v>
      </c>
      <c r="K72" s="2">
        <f t="shared" si="15"/>
        <v>17942403.867256001</v>
      </c>
      <c r="L72" s="2">
        <f t="shared" si="15"/>
        <v>19913735.417312551</v>
      </c>
      <c r="M72" s="2">
        <f t="shared" si="15"/>
        <v>22101657.124908719</v>
      </c>
    </row>
    <row r="73" spans="1:13" x14ac:dyDescent="0.3">
      <c r="A73" t="s">
        <v>91</v>
      </c>
      <c r="B73" t="s">
        <v>8</v>
      </c>
      <c r="C73" s="2">
        <v>7250000</v>
      </c>
      <c r="D73" s="2">
        <f t="shared" si="12"/>
        <v>8613556.8264033943</v>
      </c>
      <c r="E73" s="2">
        <f t="shared" si="15"/>
        <v>9559928.1407333538</v>
      </c>
      <c r="F73" s="2">
        <f t="shared" si="15"/>
        <v>10610277.252230823</v>
      </c>
      <c r="G73" s="2">
        <f t="shared" si="15"/>
        <v>11776028.199367916</v>
      </c>
      <c r="H73" s="2">
        <f t="shared" si="15"/>
        <v>13069860.179492654</v>
      </c>
      <c r="I73" s="2">
        <f t="shared" si="15"/>
        <v>14505845.453109281</v>
      </c>
      <c r="J73" s="2">
        <f t="shared" si="15"/>
        <v>16099602.399699066</v>
      </c>
      <c r="K73" s="2">
        <f t="shared" si="15"/>
        <v>17868465.389781043</v>
      </c>
      <c r="L73" s="2">
        <f t="shared" si="15"/>
        <v>19831673.320812635</v>
      </c>
      <c r="M73" s="2">
        <f t="shared" si="15"/>
        <v>22010578.867525846</v>
      </c>
    </row>
    <row r="74" spans="1:13" x14ac:dyDescent="0.3">
      <c r="A74" t="s">
        <v>17</v>
      </c>
      <c r="B74" t="s">
        <v>8</v>
      </c>
      <c r="C74" s="2">
        <v>7220000</v>
      </c>
      <c r="D74" s="2">
        <f t="shared" si="12"/>
        <v>8577914.5222941414</v>
      </c>
      <c r="E74" s="2">
        <f t="shared" si="15"/>
        <v>9520369.8173923902</v>
      </c>
      <c r="F74" s="2">
        <f t="shared" si="15"/>
        <v>10566372.656704353</v>
      </c>
      <c r="G74" s="2">
        <f t="shared" si="15"/>
        <v>11727299.806818811</v>
      </c>
      <c r="H74" s="2">
        <f t="shared" si="15"/>
        <v>13015777.999439584</v>
      </c>
      <c r="I74" s="2">
        <f t="shared" si="15"/>
        <v>14445821.265027452</v>
      </c>
      <c r="J74" s="2">
        <f t="shared" si="15"/>
        <v>16032983.35528652</v>
      </c>
      <c r="K74" s="2">
        <f t="shared" si="15"/>
        <v>17794526.912306093</v>
      </c>
      <c r="L74" s="2">
        <f t="shared" si="15"/>
        <v>19749611.224312726</v>
      </c>
      <c r="M74" s="2">
        <f t="shared" si="15"/>
        <v>21919500.610142991</v>
      </c>
    </row>
    <row r="75" spans="1:13" x14ac:dyDescent="0.3">
      <c r="A75" t="s">
        <v>124</v>
      </c>
      <c r="B75" t="s">
        <v>28</v>
      </c>
      <c r="C75" s="2">
        <v>7060000</v>
      </c>
      <c r="D75" s="2">
        <f t="shared" si="12"/>
        <v>8387822.2337114448</v>
      </c>
      <c r="E75" s="2">
        <f t="shared" si="15"/>
        <v>9309392.0929072369</v>
      </c>
      <c r="F75" s="2">
        <f t="shared" si="15"/>
        <v>10332214.813896498</v>
      </c>
      <c r="G75" s="2">
        <f t="shared" si="15"/>
        <v>11467415.046556896</v>
      </c>
      <c r="H75" s="2">
        <f t="shared" si="15"/>
        <v>12727339.705823191</v>
      </c>
      <c r="I75" s="2">
        <f t="shared" si="15"/>
        <v>14125692.261924347</v>
      </c>
      <c r="J75" s="2">
        <f t="shared" si="15"/>
        <v>15677681.785086261</v>
      </c>
      <c r="K75" s="2">
        <f t="shared" si="15"/>
        <v>17400188.365772985</v>
      </c>
      <c r="L75" s="2">
        <f t="shared" si="15"/>
        <v>19311946.709646508</v>
      </c>
      <c r="M75" s="2">
        <f t="shared" si="15"/>
        <v>21433749.904101029</v>
      </c>
    </row>
    <row r="76" spans="1:13" x14ac:dyDescent="0.3">
      <c r="A76" t="s">
        <v>103</v>
      </c>
      <c r="B76" t="s">
        <v>8</v>
      </c>
      <c r="C76" s="2">
        <v>7030000</v>
      </c>
      <c r="D76" s="2">
        <f t="shared" si="12"/>
        <v>8352179.9296021899</v>
      </c>
      <c r="E76" s="2">
        <f t="shared" si="15"/>
        <v>9269833.7695662733</v>
      </c>
      <c r="F76" s="2">
        <f t="shared" si="15"/>
        <v>10288310.218370028</v>
      </c>
      <c r="G76" s="2">
        <f t="shared" si="15"/>
        <v>11418686.654007791</v>
      </c>
      <c r="H76" s="2">
        <f t="shared" si="15"/>
        <v>12673257.525770124</v>
      </c>
      <c r="I76" s="2">
        <f t="shared" si="15"/>
        <v>14065668.073842524</v>
      </c>
      <c r="J76" s="2">
        <f t="shared" si="15"/>
        <v>15611062.740673723</v>
      </c>
      <c r="K76" s="2">
        <f t="shared" si="15"/>
        <v>17326249.888298046</v>
      </c>
      <c r="L76" s="2">
        <f t="shared" si="15"/>
        <v>19229884.613146614</v>
      </c>
      <c r="M76" s="2">
        <f t="shared" si="15"/>
        <v>21342671.646718185</v>
      </c>
    </row>
    <row r="77" spans="1:13" x14ac:dyDescent="0.3">
      <c r="A77" t="s">
        <v>74</v>
      </c>
      <c r="B77" t="s">
        <v>75</v>
      </c>
      <c r="C77" s="2">
        <v>6910000</v>
      </c>
      <c r="D77" s="2">
        <f t="shared" si="12"/>
        <v>8209610.7131651677</v>
      </c>
      <c r="E77" s="2">
        <f t="shared" si="15"/>
        <v>9111600.4762024079</v>
      </c>
      <c r="F77" s="2">
        <f t="shared" si="15"/>
        <v>10112691.836264133</v>
      </c>
      <c r="G77" s="2">
        <f t="shared" si="15"/>
        <v>11223773.08381135</v>
      </c>
      <c r="H77" s="2">
        <f t="shared" si="15"/>
        <v>12456928.805557825</v>
      </c>
      <c r="I77" s="2">
        <f t="shared" si="15"/>
        <v>13825571.321515188</v>
      </c>
      <c r="J77" s="2">
        <f t="shared" si="15"/>
        <v>15344586.563023519</v>
      </c>
      <c r="K77" s="2">
        <f t="shared" si="15"/>
        <v>17030495.978398204</v>
      </c>
      <c r="L77" s="2">
        <f t="shared" si="15"/>
        <v>18901636.227146931</v>
      </c>
      <c r="M77" s="2">
        <f t="shared" si="15"/>
        <v>20978358.617186699</v>
      </c>
    </row>
    <row r="78" spans="1:13" x14ac:dyDescent="0.3">
      <c r="A78" t="s">
        <v>134</v>
      </c>
      <c r="B78" t="s">
        <v>28</v>
      </c>
      <c r="C78" s="2">
        <v>6880000</v>
      </c>
      <c r="D78" s="2">
        <f t="shared" si="12"/>
        <v>8173968.4090559129</v>
      </c>
      <c r="E78" s="2">
        <f t="shared" si="15"/>
        <v>9072042.1528614443</v>
      </c>
      <c r="F78" s="2">
        <f t="shared" si="15"/>
        <v>10068787.240737664</v>
      </c>
      <c r="G78" s="2">
        <f t="shared" si="15"/>
        <v>11175044.691262243</v>
      </c>
      <c r="H78" s="2">
        <f t="shared" si="15"/>
        <v>12402846.625504753</v>
      </c>
      <c r="I78" s="2">
        <f t="shared" si="15"/>
        <v>13765547.133433359</v>
      </c>
      <c r="J78" s="2">
        <f t="shared" si="15"/>
        <v>15277967.518610973</v>
      </c>
      <c r="K78" s="2">
        <f t="shared" si="15"/>
        <v>16956557.50092325</v>
      </c>
      <c r="L78" s="2">
        <f t="shared" si="15"/>
        <v>18819574.130647022</v>
      </c>
      <c r="M78" s="2">
        <f t="shared" si="15"/>
        <v>20887280.359803833</v>
      </c>
    </row>
    <row r="79" spans="1:13" x14ac:dyDescent="0.3">
      <c r="A79" t="s">
        <v>11</v>
      </c>
      <c r="B79" t="s">
        <v>8</v>
      </c>
      <c r="C79" s="2">
        <v>6730000</v>
      </c>
      <c r="D79" s="2">
        <f t="shared" si="12"/>
        <v>7995756.8885096367</v>
      </c>
      <c r="E79" s="2">
        <f t="shared" si="15"/>
        <v>8874250.536156619</v>
      </c>
      <c r="F79" s="2">
        <f t="shared" si="15"/>
        <v>9849264.263105303</v>
      </c>
      <c r="G79" s="2">
        <f t="shared" si="15"/>
        <v>10931402.728516703</v>
      </c>
      <c r="H79" s="2">
        <f t="shared" si="15"/>
        <v>12132435.725239392</v>
      </c>
      <c r="I79" s="2">
        <f t="shared" si="15"/>
        <v>13465426.193024205</v>
      </c>
      <c r="J79" s="2">
        <f t="shared" si="15"/>
        <v>14944872.296548238</v>
      </c>
      <c r="K79" s="2">
        <f t="shared" si="15"/>
        <v>16586865.113548473</v>
      </c>
      <c r="L79" s="2">
        <f t="shared" si="15"/>
        <v>18409263.648147453</v>
      </c>
      <c r="M79" s="2">
        <f t="shared" si="15"/>
        <v>20431889.072889511</v>
      </c>
    </row>
    <row r="80" spans="1:13" x14ac:dyDescent="0.3">
      <c r="A80" t="s">
        <v>40</v>
      </c>
      <c r="B80" t="s">
        <v>28</v>
      </c>
      <c r="C80" s="2">
        <v>6560000</v>
      </c>
      <c r="D80" s="2">
        <f t="shared" si="12"/>
        <v>7793783.8318905206</v>
      </c>
      <c r="E80" s="2">
        <f t="shared" si="15"/>
        <v>8650086.7038911432</v>
      </c>
      <c r="F80" s="2">
        <f t="shared" si="15"/>
        <v>9600471.5551219564</v>
      </c>
      <c r="G80" s="2">
        <f t="shared" si="15"/>
        <v>10655275.170738416</v>
      </c>
      <c r="H80" s="2">
        <f t="shared" si="15"/>
        <v>11825970.038271971</v>
      </c>
      <c r="I80" s="2">
        <f t="shared" si="15"/>
        <v>13125289.12722715</v>
      </c>
      <c r="J80" s="2">
        <f t="shared" si="15"/>
        <v>14567364.378210457</v>
      </c>
      <c r="K80" s="2">
        <f t="shared" si="15"/>
        <v>16167880.407857046</v>
      </c>
      <c r="L80" s="2">
        <f t="shared" si="15"/>
        <v>17944245.101314597</v>
      </c>
      <c r="M80" s="2">
        <f t="shared" si="15"/>
        <v>19915778.947719928</v>
      </c>
    </row>
    <row r="81" spans="1:13" x14ac:dyDescent="0.3">
      <c r="A81" t="s">
        <v>123</v>
      </c>
      <c r="B81" t="s">
        <v>8</v>
      </c>
      <c r="C81" s="2">
        <v>6550000</v>
      </c>
      <c r="D81" s="2">
        <f t="shared" si="12"/>
        <v>7781903.063854102</v>
      </c>
      <c r="E81" s="2">
        <f t="shared" si="15"/>
        <v>8636900.5961108226</v>
      </c>
      <c r="F81" s="2">
        <f t="shared" si="15"/>
        <v>9585836.6899464689</v>
      </c>
      <c r="G81" s="2">
        <f t="shared" si="15"/>
        <v>10639032.373222051</v>
      </c>
      <c r="H81" s="2">
        <f t="shared" si="15"/>
        <v>11807942.644920953</v>
      </c>
      <c r="I81" s="2">
        <f t="shared" si="15"/>
        <v>13105281.064533215</v>
      </c>
      <c r="J81" s="2">
        <f t="shared" si="15"/>
        <v>14545158.030072952</v>
      </c>
      <c r="K81" s="2">
        <f t="shared" si="15"/>
        <v>16143234.248698741</v>
      </c>
      <c r="L81" s="2">
        <f t="shared" si="15"/>
        <v>17916891.069147971</v>
      </c>
      <c r="M81" s="2">
        <f t="shared" si="15"/>
        <v>19885419.528592322</v>
      </c>
    </row>
    <row r="82" spans="1:13" x14ac:dyDescent="0.3">
      <c r="A82" t="s">
        <v>53</v>
      </c>
      <c r="B82" t="s">
        <v>28</v>
      </c>
      <c r="C82" s="2">
        <v>6530000</v>
      </c>
      <c r="D82" s="2">
        <f t="shared" si="12"/>
        <v>7758141.5277812658</v>
      </c>
      <c r="E82" s="2">
        <f t="shared" si="15"/>
        <v>8610528.3805501778</v>
      </c>
      <c r="F82" s="2">
        <f t="shared" si="15"/>
        <v>9556566.9595954847</v>
      </c>
      <c r="G82" s="2">
        <f t="shared" si="15"/>
        <v>10606546.778189309</v>
      </c>
      <c r="H82" s="2">
        <f t="shared" si="15"/>
        <v>11771887.858218899</v>
      </c>
      <c r="I82" s="2">
        <f t="shared" si="15"/>
        <v>13065264.939145323</v>
      </c>
      <c r="J82" s="2">
        <f t="shared" si="15"/>
        <v>14500745.333797913</v>
      </c>
      <c r="K82" s="2">
        <f t="shared" si="15"/>
        <v>16093941.930382095</v>
      </c>
      <c r="L82" s="2">
        <f t="shared" si="15"/>
        <v>17862183.004814684</v>
      </c>
      <c r="M82" s="2">
        <f t="shared" si="15"/>
        <v>19824700.690337066</v>
      </c>
    </row>
    <row r="83" spans="1:13" x14ac:dyDescent="0.3">
      <c r="A83" t="s">
        <v>135</v>
      </c>
      <c r="B83" t="s">
        <v>28</v>
      </c>
      <c r="C83" s="2">
        <v>6520000</v>
      </c>
      <c r="D83" s="2">
        <f t="shared" ref="D83:M146" si="16">C83*(1+C$2)*C$3*(1-C$2)*C$4*C$5</f>
        <v>7746260.7597448463</v>
      </c>
      <c r="E83" s="2">
        <f t="shared" si="16"/>
        <v>8597342.2727698572</v>
      </c>
      <c r="F83" s="2">
        <f t="shared" si="16"/>
        <v>9541932.0944199953</v>
      </c>
      <c r="G83" s="2">
        <f t="shared" si="16"/>
        <v>10590303.980672941</v>
      </c>
      <c r="H83" s="2">
        <f t="shared" si="16"/>
        <v>11753860.464867879</v>
      </c>
      <c r="I83" s="2">
        <f t="shared" si="16"/>
        <v>13045256.876451382</v>
      </c>
      <c r="J83" s="2">
        <f t="shared" si="16"/>
        <v>14478538.985660404</v>
      </c>
      <c r="K83" s="2">
        <f t="shared" si="16"/>
        <v>16069295.771223782</v>
      </c>
      <c r="L83" s="2">
        <f t="shared" si="16"/>
        <v>17834828.972648054</v>
      </c>
      <c r="M83" s="2">
        <f t="shared" si="16"/>
        <v>19794341.271209452</v>
      </c>
    </row>
    <row r="84" spans="1:13" x14ac:dyDescent="0.3">
      <c r="A84" t="s">
        <v>88</v>
      </c>
      <c r="B84" t="s">
        <v>19</v>
      </c>
      <c r="C84" s="2">
        <v>6510000</v>
      </c>
      <c r="D84" s="2">
        <f t="shared" si="16"/>
        <v>7734379.9917084277</v>
      </c>
      <c r="E84" s="2">
        <f t="shared" si="16"/>
        <v>8584156.1649895348</v>
      </c>
      <c r="F84" s="2">
        <f t="shared" si="16"/>
        <v>9527297.2292445041</v>
      </c>
      <c r="G84" s="2">
        <f t="shared" si="16"/>
        <v>10574061.183156569</v>
      </c>
      <c r="H84" s="2">
        <f t="shared" si="16"/>
        <v>11735833.071516849</v>
      </c>
      <c r="I84" s="2">
        <f t="shared" si="16"/>
        <v>13025248.813757433</v>
      </c>
      <c r="J84" s="2">
        <f t="shared" si="16"/>
        <v>14456332.63752288</v>
      </c>
      <c r="K84" s="2">
        <f t="shared" si="16"/>
        <v>16044649.612065455</v>
      </c>
      <c r="L84" s="2">
        <f t="shared" si="16"/>
        <v>17807474.940481402</v>
      </c>
      <c r="M84" s="2">
        <f t="shared" si="16"/>
        <v>19763981.852081813</v>
      </c>
    </row>
    <row r="85" spans="1:13" x14ac:dyDescent="0.3">
      <c r="A85" t="s">
        <v>14</v>
      </c>
      <c r="B85" t="s">
        <v>10</v>
      </c>
      <c r="C85" s="2">
        <v>6400000</v>
      </c>
      <c r="D85" s="2">
        <f t="shared" si="16"/>
        <v>7603691.5433078259</v>
      </c>
      <c r="E85" s="2">
        <f t="shared" si="16"/>
        <v>8439108.9794059955</v>
      </c>
      <c r="F85" s="2">
        <f t="shared" si="16"/>
        <v>9366313.7123141065</v>
      </c>
      <c r="G85" s="2">
        <f t="shared" si="16"/>
        <v>10395390.410476506</v>
      </c>
      <c r="H85" s="2">
        <f t="shared" si="16"/>
        <v>11537531.744655583</v>
      </c>
      <c r="I85" s="2">
        <f t="shared" si="16"/>
        <v>12805160.124124052</v>
      </c>
      <c r="J85" s="2">
        <f t="shared" si="16"/>
        <v>14212062.808010206</v>
      </c>
      <c r="K85" s="2">
        <f t="shared" si="16"/>
        <v>15773541.861323951</v>
      </c>
      <c r="L85" s="2">
        <f t="shared" si="16"/>
        <v>17506580.586648393</v>
      </c>
      <c r="M85" s="2">
        <f t="shared" si="16"/>
        <v>19430028.241677985</v>
      </c>
    </row>
    <row r="86" spans="1:13" x14ac:dyDescent="0.3">
      <c r="A86" t="s">
        <v>68</v>
      </c>
      <c r="B86" t="s">
        <v>28</v>
      </c>
      <c r="C86" s="2">
        <v>6380000</v>
      </c>
      <c r="D86" s="2">
        <f t="shared" si="16"/>
        <v>7579930.0072349887</v>
      </c>
      <c r="E86" s="2">
        <f t="shared" si="16"/>
        <v>8412736.7638453525</v>
      </c>
      <c r="F86" s="2">
        <f t="shared" si="16"/>
        <v>9337043.981963126</v>
      </c>
      <c r="G86" s="2">
        <f t="shared" si="16"/>
        <v>10362904.815443767</v>
      </c>
      <c r="H86" s="2">
        <f t="shared" si="16"/>
        <v>11501476.957953537</v>
      </c>
      <c r="I86" s="2">
        <f t="shared" si="16"/>
        <v>12765143.998736169</v>
      </c>
      <c r="J86" s="2">
        <f t="shared" si="16"/>
        <v>14167650.11173518</v>
      </c>
      <c r="K86" s="2">
        <f t="shared" si="16"/>
        <v>15724249.54300732</v>
      </c>
      <c r="L86" s="2">
        <f t="shared" si="16"/>
        <v>17451872.522315122</v>
      </c>
      <c r="M86" s="2">
        <f t="shared" si="16"/>
        <v>19369309.403422751</v>
      </c>
    </row>
    <row r="87" spans="1:13" x14ac:dyDescent="0.3">
      <c r="A87" t="s">
        <v>79</v>
      </c>
      <c r="B87" t="s">
        <v>10</v>
      </c>
      <c r="C87" s="2">
        <v>6220000</v>
      </c>
      <c r="D87" s="2">
        <f t="shared" si="16"/>
        <v>7389837.7186522922</v>
      </c>
      <c r="E87" s="2">
        <f t="shared" si="16"/>
        <v>8201759.039360201</v>
      </c>
      <c r="F87" s="2">
        <f t="shared" si="16"/>
        <v>9102886.1391552705</v>
      </c>
      <c r="G87" s="2">
        <f t="shared" si="16"/>
        <v>10103020.055181853</v>
      </c>
      <c r="H87" s="2">
        <f t="shared" si="16"/>
        <v>11213038.664337145</v>
      </c>
      <c r="I87" s="2">
        <f t="shared" si="16"/>
        <v>12445014.995633064</v>
      </c>
      <c r="J87" s="2">
        <f t="shared" si="16"/>
        <v>13812348.541534921</v>
      </c>
      <c r="K87" s="2">
        <f t="shared" si="16"/>
        <v>15329910.996474219</v>
      </c>
      <c r="L87" s="2">
        <f t="shared" si="16"/>
        <v>17014208.007648911</v>
      </c>
      <c r="M87" s="2">
        <f t="shared" si="16"/>
        <v>18883558.6973808</v>
      </c>
    </row>
    <row r="88" spans="1:13" x14ac:dyDescent="0.3">
      <c r="A88" t="s">
        <v>94</v>
      </c>
      <c r="B88" t="s">
        <v>19</v>
      </c>
      <c r="C88" s="2">
        <v>6190000</v>
      </c>
      <c r="D88" s="2">
        <f t="shared" si="16"/>
        <v>7354195.4145430382</v>
      </c>
      <c r="E88" s="2">
        <f t="shared" si="16"/>
        <v>8162200.7160192365</v>
      </c>
      <c r="F88" s="2">
        <f t="shared" si="16"/>
        <v>9058981.5436288007</v>
      </c>
      <c r="G88" s="2">
        <f t="shared" si="16"/>
        <v>10054291.662632748</v>
      </c>
      <c r="H88" s="2">
        <f t="shared" si="16"/>
        <v>11158956.484284077</v>
      </c>
      <c r="I88" s="2">
        <f t="shared" si="16"/>
        <v>12384990.807551239</v>
      </c>
      <c r="J88" s="2">
        <f t="shared" si="16"/>
        <v>13745729.497122381</v>
      </c>
      <c r="K88" s="2">
        <f t="shared" si="16"/>
        <v>15255972.518999271</v>
      </c>
      <c r="L88" s="2">
        <f t="shared" si="16"/>
        <v>16932145.911148999</v>
      </c>
      <c r="M88" s="2">
        <f t="shared" si="16"/>
        <v>18792480.439997938</v>
      </c>
    </row>
    <row r="89" spans="1:13" x14ac:dyDescent="0.3">
      <c r="A89" t="s">
        <v>138</v>
      </c>
      <c r="B89" t="s">
        <v>10</v>
      </c>
      <c r="C89" s="2">
        <v>6030000</v>
      </c>
      <c r="D89" s="2">
        <f t="shared" si="16"/>
        <v>7164103.1259603417</v>
      </c>
      <c r="E89" s="2">
        <f t="shared" si="16"/>
        <v>7951222.9915340859</v>
      </c>
      <c r="F89" s="2">
        <f t="shared" si="16"/>
        <v>8824823.7008209471</v>
      </c>
      <c r="G89" s="2">
        <f t="shared" si="16"/>
        <v>9794406.9023708329</v>
      </c>
      <c r="H89" s="2">
        <f t="shared" si="16"/>
        <v>10870518.190667683</v>
      </c>
      <c r="I89" s="2">
        <f t="shared" si="16"/>
        <v>12064861.804448131</v>
      </c>
      <c r="J89" s="2">
        <f t="shared" si="16"/>
        <v>13390427.92692212</v>
      </c>
      <c r="K89" s="2">
        <f t="shared" si="16"/>
        <v>14861633.972466167</v>
      </c>
      <c r="L89" s="2">
        <f t="shared" si="16"/>
        <v>16494481.39648279</v>
      </c>
      <c r="M89" s="2">
        <f t="shared" si="16"/>
        <v>18306729.733955987</v>
      </c>
    </row>
    <row r="90" spans="1:13" x14ac:dyDescent="0.3">
      <c r="A90" t="s">
        <v>32</v>
      </c>
      <c r="B90" t="s">
        <v>28</v>
      </c>
      <c r="C90" s="2">
        <v>5870000</v>
      </c>
      <c r="D90" s="2">
        <f t="shared" si="16"/>
        <v>6974010.8373776469</v>
      </c>
      <c r="E90" s="2">
        <f t="shared" si="16"/>
        <v>7740245.2670489363</v>
      </c>
      <c r="F90" s="2">
        <f t="shared" si="16"/>
        <v>8590665.8580130935</v>
      </c>
      <c r="G90" s="2">
        <f t="shared" si="16"/>
        <v>9534522.1421089191</v>
      </c>
      <c r="H90" s="2">
        <f t="shared" si="16"/>
        <v>10582079.897051293</v>
      </c>
      <c r="I90" s="2">
        <f t="shared" si="16"/>
        <v>11744732.801345032</v>
      </c>
      <c r="J90" s="2">
        <f t="shared" si="16"/>
        <v>13035126.356721865</v>
      </c>
      <c r="K90" s="2">
        <f t="shared" si="16"/>
        <v>14467295.425933067</v>
      </c>
      <c r="L90" s="2">
        <f t="shared" si="16"/>
        <v>16056816.881816573</v>
      </c>
      <c r="M90" s="2">
        <f t="shared" si="16"/>
        <v>17820979.027914029</v>
      </c>
    </row>
    <row r="91" spans="1:13" x14ac:dyDescent="0.3">
      <c r="A91" t="s">
        <v>77</v>
      </c>
      <c r="B91" t="s">
        <v>28</v>
      </c>
      <c r="C91" s="2">
        <v>5860000</v>
      </c>
      <c r="D91" s="2">
        <f t="shared" si="16"/>
        <v>6962130.0693412274</v>
      </c>
      <c r="E91" s="2">
        <f t="shared" si="16"/>
        <v>7727059.1592686148</v>
      </c>
      <c r="F91" s="2">
        <f t="shared" si="16"/>
        <v>8576030.9928376023</v>
      </c>
      <c r="G91" s="2">
        <f t="shared" si="16"/>
        <v>9518279.3445925489</v>
      </c>
      <c r="H91" s="2">
        <f t="shared" si="16"/>
        <v>10564052.503700269</v>
      </c>
      <c r="I91" s="2">
        <f t="shared" si="16"/>
        <v>11724724.738651088</v>
      </c>
      <c r="J91" s="2">
        <f t="shared" si="16"/>
        <v>13012920.008584348</v>
      </c>
      <c r="K91" s="2">
        <f t="shared" si="16"/>
        <v>14442649.266774749</v>
      </c>
      <c r="L91" s="2">
        <f t="shared" si="16"/>
        <v>16029462.84964994</v>
      </c>
      <c r="M91" s="2">
        <f t="shared" si="16"/>
        <v>17790619.608786412</v>
      </c>
    </row>
    <row r="92" spans="1:13" x14ac:dyDescent="0.3">
      <c r="A92" t="s">
        <v>117</v>
      </c>
      <c r="B92" t="s">
        <v>19</v>
      </c>
      <c r="C92" s="2">
        <v>5830000</v>
      </c>
      <c r="D92" s="2">
        <f t="shared" si="16"/>
        <v>6926487.7652319726</v>
      </c>
      <c r="E92" s="2">
        <f t="shared" si="16"/>
        <v>7687500.8359276494</v>
      </c>
      <c r="F92" s="2">
        <f t="shared" si="16"/>
        <v>8532126.3973111324</v>
      </c>
      <c r="G92" s="2">
        <f t="shared" si="16"/>
        <v>9469550.9520434421</v>
      </c>
      <c r="H92" s="2">
        <f t="shared" si="16"/>
        <v>10509970.323647195</v>
      </c>
      <c r="I92" s="2">
        <f t="shared" si="16"/>
        <v>11664700.550569255</v>
      </c>
      <c r="J92" s="2">
        <f t="shared" si="16"/>
        <v>12946300.964171799</v>
      </c>
      <c r="K92" s="2">
        <f t="shared" si="16"/>
        <v>14368710.789299792</v>
      </c>
      <c r="L92" s="2">
        <f t="shared" si="16"/>
        <v>15947400.753150025</v>
      </c>
      <c r="M92" s="2">
        <f t="shared" si="16"/>
        <v>17699541.351403546</v>
      </c>
    </row>
    <row r="93" spans="1:13" x14ac:dyDescent="0.3">
      <c r="A93" t="s">
        <v>46</v>
      </c>
      <c r="B93" t="s">
        <v>19</v>
      </c>
      <c r="C93" s="2">
        <v>5630000</v>
      </c>
      <c r="D93" s="2">
        <f t="shared" si="16"/>
        <v>6688872.4045036035</v>
      </c>
      <c r="E93" s="2">
        <f t="shared" si="16"/>
        <v>7423778.680321211</v>
      </c>
      <c r="F93" s="2">
        <f t="shared" si="16"/>
        <v>8239429.0938013149</v>
      </c>
      <c r="G93" s="2">
        <f t="shared" si="16"/>
        <v>9144695.0017160513</v>
      </c>
      <c r="H93" s="2">
        <f t="shared" si="16"/>
        <v>10149422.45662671</v>
      </c>
      <c r="I93" s="2">
        <f t="shared" si="16"/>
        <v>11264539.29669038</v>
      </c>
      <c r="J93" s="2">
        <f t="shared" si="16"/>
        <v>12502174.001421481</v>
      </c>
      <c r="K93" s="2">
        <f t="shared" si="16"/>
        <v>13875787.606133418</v>
      </c>
      <c r="L93" s="2">
        <f t="shared" si="16"/>
        <v>15400320.109817259</v>
      </c>
      <c r="M93" s="2">
        <f t="shared" si="16"/>
        <v>17092352.968851101</v>
      </c>
    </row>
    <row r="94" spans="1:13" x14ac:dyDescent="0.3">
      <c r="A94" t="s">
        <v>161</v>
      </c>
      <c r="B94" t="s">
        <v>25</v>
      </c>
      <c r="C94" s="2">
        <v>5610000</v>
      </c>
      <c r="D94" s="2">
        <f t="shared" si="16"/>
        <v>6665110.8684307653</v>
      </c>
      <c r="E94" s="2">
        <f t="shared" si="16"/>
        <v>7397406.4647605671</v>
      </c>
      <c r="F94" s="2">
        <f t="shared" si="16"/>
        <v>8210159.3634503353</v>
      </c>
      <c r="G94" s="2">
        <f t="shared" si="16"/>
        <v>9112209.4066833127</v>
      </c>
      <c r="H94" s="2">
        <f t="shared" si="16"/>
        <v>10113367.669924662</v>
      </c>
      <c r="I94" s="2">
        <f t="shared" si="16"/>
        <v>11224523.171302492</v>
      </c>
      <c r="J94" s="2">
        <f t="shared" si="16"/>
        <v>12457761.30514645</v>
      </c>
      <c r="K94" s="2">
        <f t="shared" si="16"/>
        <v>13826495.287816782</v>
      </c>
      <c r="L94" s="2">
        <f t="shared" si="16"/>
        <v>15345612.045483986</v>
      </c>
      <c r="M94" s="2">
        <f t="shared" si="16"/>
        <v>17031634.130595863</v>
      </c>
    </row>
    <row r="95" spans="1:13" x14ac:dyDescent="0.3">
      <c r="A95" t="s">
        <v>23</v>
      </c>
      <c r="B95" t="s">
        <v>6</v>
      </c>
      <c r="C95" s="2">
        <v>5600000</v>
      </c>
      <c r="D95" s="2">
        <f t="shared" si="16"/>
        <v>6653230.1003943477</v>
      </c>
      <c r="E95" s="2">
        <f t="shared" si="16"/>
        <v>7384220.3569802456</v>
      </c>
      <c r="F95" s="2">
        <f t="shared" si="16"/>
        <v>8195524.4982748423</v>
      </c>
      <c r="G95" s="2">
        <f t="shared" si="16"/>
        <v>9095966.6091669407</v>
      </c>
      <c r="H95" s="2">
        <f t="shared" si="16"/>
        <v>10095340.276573638</v>
      </c>
      <c r="I95" s="2">
        <f t="shared" si="16"/>
        <v>11204515.108608549</v>
      </c>
      <c r="J95" s="2">
        <f t="shared" si="16"/>
        <v>12435554.957008936</v>
      </c>
      <c r="K95" s="2">
        <f t="shared" si="16"/>
        <v>13801849.128658464</v>
      </c>
      <c r="L95" s="2">
        <f t="shared" si="16"/>
        <v>15318258.013317347</v>
      </c>
      <c r="M95" s="2">
        <f t="shared" si="16"/>
        <v>17001274.711468238</v>
      </c>
    </row>
    <row r="96" spans="1:13" x14ac:dyDescent="0.3">
      <c r="A96" t="s">
        <v>131</v>
      </c>
      <c r="B96" t="s">
        <v>28</v>
      </c>
      <c r="C96" s="2">
        <v>5570000</v>
      </c>
      <c r="D96" s="2">
        <f t="shared" si="16"/>
        <v>6617587.79628509</v>
      </c>
      <c r="E96" s="2">
        <f t="shared" si="16"/>
        <v>7344662.0336392783</v>
      </c>
      <c r="F96" s="2">
        <f t="shared" si="16"/>
        <v>8151619.9027483687</v>
      </c>
      <c r="G96" s="2">
        <f t="shared" si="16"/>
        <v>9047238.216617832</v>
      </c>
      <c r="H96" s="2">
        <f t="shared" si="16"/>
        <v>10041258.096520562</v>
      </c>
      <c r="I96" s="2">
        <f t="shared" si="16"/>
        <v>11144490.920526715</v>
      </c>
      <c r="J96" s="2">
        <f t="shared" si="16"/>
        <v>12368935.912596382</v>
      </c>
      <c r="K96" s="2">
        <f t="shared" si="16"/>
        <v>13727910.651183503</v>
      </c>
      <c r="L96" s="2">
        <f t="shared" si="16"/>
        <v>15236195.916817429</v>
      </c>
      <c r="M96" s="2">
        <f t="shared" si="16"/>
        <v>16910196.454085372</v>
      </c>
    </row>
    <row r="97" spans="1:13" x14ac:dyDescent="0.3">
      <c r="A97" t="s">
        <v>136</v>
      </c>
      <c r="B97" t="s">
        <v>19</v>
      </c>
      <c r="C97" s="2">
        <v>5350000</v>
      </c>
      <c r="D97" s="2">
        <f t="shared" si="16"/>
        <v>6356210.8994838847</v>
      </c>
      <c r="E97" s="2">
        <f t="shared" si="16"/>
        <v>7054567.6624721978</v>
      </c>
      <c r="F97" s="2">
        <f t="shared" si="16"/>
        <v>7829652.8688875725</v>
      </c>
      <c r="G97" s="2">
        <f t="shared" si="16"/>
        <v>8689896.6712577045</v>
      </c>
      <c r="H97" s="2">
        <f t="shared" si="16"/>
        <v>9644655.4427980296</v>
      </c>
      <c r="I97" s="2">
        <f t="shared" si="16"/>
        <v>10704313.541259954</v>
      </c>
      <c r="J97" s="2">
        <f t="shared" si="16"/>
        <v>11880396.253571037</v>
      </c>
      <c r="K97" s="2">
        <f t="shared" si="16"/>
        <v>13185695.149700496</v>
      </c>
      <c r="L97" s="2">
        <f t="shared" si="16"/>
        <v>14634407.209151393</v>
      </c>
      <c r="M97" s="2">
        <f t="shared" si="16"/>
        <v>16242289.233277695</v>
      </c>
    </row>
    <row r="98" spans="1:13" x14ac:dyDescent="0.3">
      <c r="A98" t="s">
        <v>41</v>
      </c>
      <c r="B98" t="s">
        <v>10</v>
      </c>
      <c r="C98" s="2">
        <v>5310000</v>
      </c>
      <c r="D98" s="2">
        <f t="shared" si="16"/>
        <v>6308687.8273382122</v>
      </c>
      <c r="E98" s="2">
        <f t="shared" si="16"/>
        <v>7001823.2313509118</v>
      </c>
      <c r="F98" s="2">
        <f t="shared" si="16"/>
        <v>7771113.4081856115</v>
      </c>
      <c r="G98" s="2">
        <f t="shared" si="16"/>
        <v>8624925.4811922293</v>
      </c>
      <c r="H98" s="2">
        <f t="shared" si="16"/>
        <v>9572545.8693939336</v>
      </c>
      <c r="I98" s="2">
        <f t="shared" si="16"/>
        <v>10624281.290484179</v>
      </c>
      <c r="J98" s="2">
        <f t="shared" si="16"/>
        <v>11791570.861020973</v>
      </c>
      <c r="K98" s="2">
        <f t="shared" si="16"/>
        <v>13087110.513067223</v>
      </c>
      <c r="L98" s="2">
        <f t="shared" si="16"/>
        <v>14524991.080484843</v>
      </c>
      <c r="M98" s="2">
        <f t="shared" si="16"/>
        <v>16120851.556767209</v>
      </c>
    </row>
    <row r="99" spans="1:13" x14ac:dyDescent="0.3">
      <c r="A99" t="s">
        <v>127</v>
      </c>
      <c r="B99" t="s">
        <v>28</v>
      </c>
      <c r="C99" s="2">
        <v>5300000</v>
      </c>
      <c r="D99" s="2">
        <f t="shared" si="16"/>
        <v>6296807.0593017917</v>
      </c>
      <c r="E99" s="2">
        <f t="shared" si="16"/>
        <v>6988637.1235705884</v>
      </c>
      <c r="F99" s="2">
        <f t="shared" si="16"/>
        <v>7756478.5430101175</v>
      </c>
      <c r="G99" s="2">
        <f t="shared" si="16"/>
        <v>8608682.6836758535</v>
      </c>
      <c r="H99" s="2">
        <f t="shared" si="16"/>
        <v>9554518.4760429021</v>
      </c>
      <c r="I99" s="2">
        <f t="shared" si="16"/>
        <v>10604273.227790229</v>
      </c>
      <c r="J99" s="2">
        <f t="shared" si="16"/>
        <v>11769364.512883451</v>
      </c>
      <c r="K99" s="2">
        <f t="shared" si="16"/>
        <v>13062464.353908898</v>
      </c>
      <c r="L99" s="2">
        <f t="shared" si="16"/>
        <v>14497637.048318198</v>
      </c>
      <c r="M99" s="2">
        <f t="shared" si="16"/>
        <v>16090492.137639578</v>
      </c>
    </row>
    <row r="100" spans="1:13" x14ac:dyDescent="0.3">
      <c r="A100" t="s">
        <v>96</v>
      </c>
      <c r="B100" t="s">
        <v>28</v>
      </c>
      <c r="C100" s="2">
        <v>5290000</v>
      </c>
      <c r="D100" s="2">
        <f t="shared" si="16"/>
        <v>6284926.291265375</v>
      </c>
      <c r="E100" s="2">
        <f t="shared" si="16"/>
        <v>6975451.0157902688</v>
      </c>
      <c r="F100" s="2">
        <f t="shared" si="16"/>
        <v>7741843.6778346291</v>
      </c>
      <c r="G100" s="2">
        <f t="shared" si="16"/>
        <v>8592439.8861594889</v>
      </c>
      <c r="H100" s="2">
        <f t="shared" si="16"/>
        <v>9536491.0826918837</v>
      </c>
      <c r="I100" s="2">
        <f t="shared" si="16"/>
        <v>10584265.165096292</v>
      </c>
      <c r="J100" s="2">
        <f t="shared" si="16"/>
        <v>11747158.164745944</v>
      </c>
      <c r="K100" s="2">
        <f t="shared" si="16"/>
        <v>13037818.194750587</v>
      </c>
      <c r="L100" s="2">
        <f t="shared" si="16"/>
        <v>14470283.01615157</v>
      </c>
      <c r="M100" s="2">
        <f t="shared" si="16"/>
        <v>16060132.718511969</v>
      </c>
    </row>
    <row r="101" spans="1:13" x14ac:dyDescent="0.3">
      <c r="A101" t="s">
        <v>58</v>
      </c>
      <c r="B101" t="s">
        <v>28</v>
      </c>
      <c r="C101" s="2">
        <v>5180000</v>
      </c>
      <c r="D101" s="2">
        <f t="shared" si="16"/>
        <v>6154237.8428647704</v>
      </c>
      <c r="E101" s="2">
        <f t="shared" si="16"/>
        <v>6830403.8302067267</v>
      </c>
      <c r="F101" s="2">
        <f t="shared" si="16"/>
        <v>7580860.1609042296</v>
      </c>
      <c r="G101" s="2">
        <f t="shared" si="16"/>
        <v>8413769.1134794224</v>
      </c>
      <c r="H101" s="2">
        <f t="shared" si="16"/>
        <v>9338189.755830612</v>
      </c>
      <c r="I101" s="2">
        <f t="shared" si="16"/>
        <v>10364176.475462906</v>
      </c>
      <c r="J101" s="2">
        <f t="shared" si="16"/>
        <v>11502888.335233262</v>
      </c>
      <c r="K101" s="2">
        <f t="shared" si="16"/>
        <v>12766710.444009077</v>
      </c>
      <c r="L101" s="2">
        <f t="shared" si="16"/>
        <v>14169388.662318546</v>
      </c>
      <c r="M101" s="2">
        <f t="shared" si="16"/>
        <v>15726179.108108124</v>
      </c>
    </row>
    <row r="102" spans="1:13" x14ac:dyDescent="0.3">
      <c r="A102" t="s">
        <v>62</v>
      </c>
      <c r="B102" t="s">
        <v>28</v>
      </c>
      <c r="C102" s="2">
        <v>5110000</v>
      </c>
      <c r="D102" s="2">
        <f t="shared" si="16"/>
        <v>6071072.4666098412</v>
      </c>
      <c r="E102" s="2">
        <f t="shared" si="16"/>
        <v>6738101.0757444734</v>
      </c>
      <c r="F102" s="2">
        <f t="shared" si="16"/>
        <v>7478416.104675795</v>
      </c>
      <c r="G102" s="2">
        <f t="shared" si="16"/>
        <v>8300069.5308648357</v>
      </c>
      <c r="H102" s="2">
        <f t="shared" si="16"/>
        <v>9211998.0023734439</v>
      </c>
      <c r="I102" s="2">
        <f t="shared" si="16"/>
        <v>10224120.036605302</v>
      </c>
      <c r="J102" s="2">
        <f t="shared" si="16"/>
        <v>11347443.898270654</v>
      </c>
      <c r="K102" s="2">
        <f t="shared" si="16"/>
        <v>12594187.329900846</v>
      </c>
      <c r="L102" s="2">
        <f t="shared" si="16"/>
        <v>13977910.437152078</v>
      </c>
      <c r="M102" s="2">
        <f t="shared" si="16"/>
        <v>15513663.174214771</v>
      </c>
    </row>
    <row r="103" spans="1:13" x14ac:dyDescent="0.3">
      <c r="A103" t="s">
        <v>85</v>
      </c>
      <c r="B103" t="s">
        <v>75</v>
      </c>
      <c r="C103" s="2">
        <v>5070000</v>
      </c>
      <c r="D103" s="2">
        <f t="shared" si="16"/>
        <v>6023549.3944641678</v>
      </c>
      <c r="E103" s="2">
        <f t="shared" si="16"/>
        <v>6685356.6446231864</v>
      </c>
      <c r="F103" s="2">
        <f t="shared" si="16"/>
        <v>7419876.6439738311</v>
      </c>
      <c r="G103" s="2">
        <f t="shared" si="16"/>
        <v>8235098.3407993587</v>
      </c>
      <c r="H103" s="2">
        <f t="shared" si="16"/>
        <v>9139888.4289693497</v>
      </c>
      <c r="I103" s="2">
        <f t="shared" si="16"/>
        <v>10144087.785829529</v>
      </c>
      <c r="J103" s="2">
        <f t="shared" si="16"/>
        <v>11258618.505720593</v>
      </c>
      <c r="K103" s="2">
        <f t="shared" si="16"/>
        <v>12495602.693267576</v>
      </c>
      <c r="L103" s="2">
        <f t="shared" si="16"/>
        <v>13868494.30848553</v>
      </c>
      <c r="M103" s="2">
        <f t="shared" si="16"/>
        <v>15392225.497704288</v>
      </c>
    </row>
    <row r="104" spans="1:13" x14ac:dyDescent="0.3">
      <c r="A104" t="s">
        <v>65</v>
      </c>
      <c r="B104" t="s">
        <v>28</v>
      </c>
      <c r="C104" s="2">
        <v>5000000</v>
      </c>
      <c r="D104" s="2">
        <f t="shared" si="16"/>
        <v>5940384.0182092385</v>
      </c>
      <c r="E104" s="2">
        <f t="shared" si="16"/>
        <v>6593053.8901609331</v>
      </c>
      <c r="F104" s="2">
        <f t="shared" si="16"/>
        <v>7317432.5877453955</v>
      </c>
      <c r="G104" s="2">
        <f t="shared" ref="E104:M119" si="17">F104*(1+F$2)*F$3*(1-F$2)*F$4*F$5</f>
        <v>8121398.7581847692</v>
      </c>
      <c r="H104" s="2">
        <f t="shared" si="17"/>
        <v>9013696.6755121741</v>
      </c>
      <c r="I104" s="2">
        <f t="shared" si="17"/>
        <v>10004031.346971918</v>
      </c>
      <c r="J104" s="2">
        <f t="shared" si="17"/>
        <v>11103174.068757975</v>
      </c>
      <c r="K104" s="2">
        <f t="shared" si="17"/>
        <v>12323079.57915934</v>
      </c>
      <c r="L104" s="2">
        <f t="shared" si="17"/>
        <v>13677016.083319057</v>
      </c>
      <c r="M104" s="2">
        <f t="shared" si="17"/>
        <v>15179709.563810926</v>
      </c>
    </row>
    <row r="105" spans="1:13" x14ac:dyDescent="0.3">
      <c r="A105" t="s">
        <v>54</v>
      </c>
      <c r="B105" t="s">
        <v>8</v>
      </c>
      <c r="C105" s="2">
        <v>4940000</v>
      </c>
      <c r="D105" s="2">
        <f t="shared" si="16"/>
        <v>5869099.4099907279</v>
      </c>
      <c r="E105" s="2">
        <f t="shared" si="17"/>
        <v>6513937.2434790032</v>
      </c>
      <c r="F105" s="2">
        <f t="shared" si="17"/>
        <v>7229623.3966924511</v>
      </c>
      <c r="G105" s="2">
        <f t="shared" si="17"/>
        <v>8023941.9730865527</v>
      </c>
      <c r="H105" s="2">
        <f t="shared" si="17"/>
        <v>8905532.31540603</v>
      </c>
      <c r="I105" s="2">
        <f t="shared" si="17"/>
        <v>9883982.9708082546</v>
      </c>
      <c r="J105" s="2">
        <f t="shared" si="17"/>
        <v>10969935.97993288</v>
      </c>
      <c r="K105" s="2">
        <f t="shared" si="17"/>
        <v>12175202.624209426</v>
      </c>
      <c r="L105" s="2">
        <f t="shared" si="17"/>
        <v>13512891.890319228</v>
      </c>
      <c r="M105" s="2">
        <f t="shared" si="17"/>
        <v>14997553.049045196</v>
      </c>
    </row>
    <row r="106" spans="1:13" x14ac:dyDescent="0.3">
      <c r="A106" t="s">
        <v>93</v>
      </c>
      <c r="B106" t="s">
        <v>28</v>
      </c>
      <c r="C106" s="2">
        <v>4810000</v>
      </c>
      <c r="D106" s="2">
        <f t="shared" si="16"/>
        <v>5714649.4255172871</v>
      </c>
      <c r="E106" s="2">
        <f t="shared" si="17"/>
        <v>6342517.8423348181</v>
      </c>
      <c r="F106" s="2">
        <f t="shared" si="17"/>
        <v>7039370.1494110702</v>
      </c>
      <c r="G106" s="2">
        <f t="shared" si="17"/>
        <v>7812785.6053737495</v>
      </c>
      <c r="H106" s="2">
        <f t="shared" si="17"/>
        <v>8671176.2018427141</v>
      </c>
      <c r="I106" s="2">
        <f t="shared" si="17"/>
        <v>9623878.1557869893</v>
      </c>
      <c r="J106" s="2">
        <f t="shared" si="17"/>
        <v>10681253.454145178</v>
      </c>
      <c r="K106" s="2">
        <f t="shared" si="17"/>
        <v>11854802.555151291</v>
      </c>
      <c r="L106" s="2">
        <f t="shared" si="17"/>
        <v>13157289.472152941</v>
      </c>
      <c r="M106" s="2">
        <f t="shared" si="17"/>
        <v>14602880.600386119</v>
      </c>
    </row>
    <row r="107" spans="1:13" x14ac:dyDescent="0.3">
      <c r="A107" t="s">
        <v>101</v>
      </c>
      <c r="B107" t="s">
        <v>28</v>
      </c>
      <c r="C107" s="2">
        <v>4780000</v>
      </c>
      <c r="D107" s="2">
        <f t="shared" si="16"/>
        <v>5679007.1214080323</v>
      </c>
      <c r="E107" s="2">
        <f t="shared" si="17"/>
        <v>6302959.5189938527</v>
      </c>
      <c r="F107" s="2">
        <f t="shared" si="17"/>
        <v>6995465.5538845975</v>
      </c>
      <c r="G107" s="2">
        <f t="shared" si="17"/>
        <v>7764057.2128246408</v>
      </c>
      <c r="H107" s="2">
        <f t="shared" si="17"/>
        <v>8617094.0217896402</v>
      </c>
      <c r="I107" s="2">
        <f t="shared" si="17"/>
        <v>9563853.9677051548</v>
      </c>
      <c r="J107" s="2">
        <f t="shared" si="17"/>
        <v>10614634.409732627</v>
      </c>
      <c r="K107" s="2">
        <f t="shared" si="17"/>
        <v>11780864.077676332</v>
      </c>
      <c r="L107" s="2">
        <f t="shared" si="17"/>
        <v>13075227.375653021</v>
      </c>
      <c r="M107" s="2">
        <f t="shared" si="17"/>
        <v>14511802.343003251</v>
      </c>
    </row>
    <row r="108" spans="1:13" x14ac:dyDescent="0.3">
      <c r="A108" t="s">
        <v>106</v>
      </c>
      <c r="B108" t="s">
        <v>75</v>
      </c>
      <c r="C108" s="2">
        <v>4680000</v>
      </c>
      <c r="D108" s="2">
        <f t="shared" si="16"/>
        <v>5560199.4410438482</v>
      </c>
      <c r="E108" s="2">
        <f t="shared" si="17"/>
        <v>6171098.4411906339</v>
      </c>
      <c r="F108" s="2">
        <f t="shared" si="17"/>
        <v>6849116.9021296902</v>
      </c>
      <c r="G108" s="2">
        <f t="shared" si="17"/>
        <v>7601629.2376609454</v>
      </c>
      <c r="H108" s="2">
        <f t="shared" si="17"/>
        <v>8436820.0882793982</v>
      </c>
      <c r="I108" s="2">
        <f t="shared" si="17"/>
        <v>9363773.3407657184</v>
      </c>
      <c r="J108" s="2">
        <f t="shared" si="17"/>
        <v>10392570.928357469</v>
      </c>
      <c r="K108" s="2">
        <f t="shared" si="17"/>
        <v>11534402.486093145</v>
      </c>
      <c r="L108" s="2">
        <f t="shared" si="17"/>
        <v>12801687.053986641</v>
      </c>
      <c r="M108" s="2">
        <f t="shared" si="17"/>
        <v>14208208.15172703</v>
      </c>
    </row>
    <row r="109" spans="1:13" x14ac:dyDescent="0.3">
      <c r="A109" t="s">
        <v>126</v>
      </c>
      <c r="B109" t="s">
        <v>19</v>
      </c>
      <c r="C109" s="2">
        <v>4570000</v>
      </c>
      <c r="D109" s="2">
        <f t="shared" si="16"/>
        <v>5429510.9926432455</v>
      </c>
      <c r="E109" s="2">
        <f t="shared" si="17"/>
        <v>6026051.2556070946</v>
      </c>
      <c r="F109" s="2">
        <f t="shared" si="17"/>
        <v>6688133.3851992926</v>
      </c>
      <c r="G109" s="2">
        <f t="shared" si="17"/>
        <v>7422958.4649808807</v>
      </c>
      <c r="H109" s="2">
        <f t="shared" si="17"/>
        <v>8238518.7614181284</v>
      </c>
      <c r="I109" s="2">
        <f t="shared" si="17"/>
        <v>9143684.651132334</v>
      </c>
      <c r="J109" s="2">
        <f t="shared" si="17"/>
        <v>10148301.098844791</v>
      </c>
      <c r="K109" s="2">
        <f t="shared" si="17"/>
        <v>11263294.735351637</v>
      </c>
      <c r="L109" s="2">
        <f t="shared" si="17"/>
        <v>12500792.700153619</v>
      </c>
      <c r="M109" s="2">
        <f t="shared" si="17"/>
        <v>13874254.541323191</v>
      </c>
    </row>
    <row r="110" spans="1:13" x14ac:dyDescent="0.3">
      <c r="A110" t="s">
        <v>64</v>
      </c>
      <c r="B110" t="s">
        <v>8</v>
      </c>
      <c r="C110" s="2">
        <v>4530000</v>
      </c>
      <c r="D110" s="2">
        <f t="shared" si="16"/>
        <v>5381987.9204975702</v>
      </c>
      <c r="E110" s="2">
        <f t="shared" si="17"/>
        <v>5973306.8244858049</v>
      </c>
      <c r="F110" s="2">
        <f t="shared" si="17"/>
        <v>6629593.9244973268</v>
      </c>
      <c r="G110" s="2">
        <f t="shared" si="17"/>
        <v>7357987.2749154</v>
      </c>
      <c r="H110" s="2">
        <f t="shared" si="17"/>
        <v>8166409.1880140295</v>
      </c>
      <c r="I110" s="2">
        <f t="shared" si="17"/>
        <v>9063652.4003565572</v>
      </c>
      <c r="J110" s="2">
        <f t="shared" si="17"/>
        <v>10059475.706294727</v>
      </c>
      <c r="K110" s="2">
        <f t="shared" si="17"/>
        <v>11164710.098718362</v>
      </c>
      <c r="L110" s="2">
        <f t="shared" si="17"/>
        <v>12391376.571487065</v>
      </c>
      <c r="M110" s="2">
        <f t="shared" si="17"/>
        <v>13752816.864812698</v>
      </c>
    </row>
    <row r="111" spans="1:13" x14ac:dyDescent="0.3">
      <c r="A111" t="s">
        <v>29</v>
      </c>
      <c r="B111" t="s">
        <v>19</v>
      </c>
      <c r="C111" s="2">
        <v>4380000</v>
      </c>
      <c r="D111" s="2">
        <f t="shared" si="16"/>
        <v>5203776.3999512931</v>
      </c>
      <c r="E111" s="2">
        <f t="shared" si="17"/>
        <v>5775515.2077809786</v>
      </c>
      <c r="F111" s="2">
        <f t="shared" si="17"/>
        <v>6410070.9468649672</v>
      </c>
      <c r="G111" s="2">
        <f t="shared" si="17"/>
        <v>7114345.3121698592</v>
      </c>
      <c r="H111" s="2">
        <f t="shared" si="17"/>
        <v>7895998.2877486665</v>
      </c>
      <c r="I111" s="2">
        <f t="shared" si="17"/>
        <v>8763531.4599473998</v>
      </c>
      <c r="J111" s="2">
        <f t="shared" si="17"/>
        <v>9726380.4842319861</v>
      </c>
      <c r="K111" s="2">
        <f t="shared" si="17"/>
        <v>10795017.711343581</v>
      </c>
      <c r="L111" s="2">
        <f t="shared" si="17"/>
        <v>11981066.088987492</v>
      </c>
      <c r="M111" s="2">
        <f t="shared" si="17"/>
        <v>13297425.57789837</v>
      </c>
    </row>
    <row r="112" spans="1:13" x14ac:dyDescent="0.3">
      <c r="A112" t="s">
        <v>105</v>
      </c>
      <c r="B112" t="s">
        <v>75</v>
      </c>
      <c r="C112" s="2">
        <v>4120000</v>
      </c>
      <c r="D112" s="2">
        <f t="shared" si="16"/>
        <v>4894876.4310044134</v>
      </c>
      <c r="E112" s="2">
        <f t="shared" si="17"/>
        <v>5432676.4054926112</v>
      </c>
      <c r="F112" s="2">
        <f t="shared" si="17"/>
        <v>6029564.4523022072</v>
      </c>
      <c r="G112" s="2">
        <f t="shared" si="17"/>
        <v>6692032.5767442528</v>
      </c>
      <c r="H112" s="2">
        <f t="shared" si="17"/>
        <v>7427286.0606220346</v>
      </c>
      <c r="I112" s="2">
        <f t="shared" si="17"/>
        <v>8243321.8299048627</v>
      </c>
      <c r="J112" s="2">
        <f t="shared" si="17"/>
        <v>9149015.432656575</v>
      </c>
      <c r="K112" s="2">
        <f t="shared" si="17"/>
        <v>10154217.573227299</v>
      </c>
      <c r="L112" s="2">
        <f t="shared" si="17"/>
        <v>11269861.252654906</v>
      </c>
      <c r="M112" s="2">
        <f t="shared" si="17"/>
        <v>12508080.680580208</v>
      </c>
    </row>
    <row r="113" spans="1:13" x14ac:dyDescent="0.3">
      <c r="A113" t="s">
        <v>143</v>
      </c>
      <c r="B113" t="s">
        <v>28</v>
      </c>
      <c r="C113" s="2">
        <v>4120000</v>
      </c>
      <c r="D113" s="2">
        <f t="shared" si="16"/>
        <v>4894876.4310044134</v>
      </c>
      <c r="E113" s="2">
        <f t="shared" si="17"/>
        <v>5432676.4054926112</v>
      </c>
      <c r="F113" s="2">
        <f t="shared" si="17"/>
        <v>6029564.4523022072</v>
      </c>
      <c r="G113" s="2">
        <f t="shared" si="17"/>
        <v>6692032.5767442528</v>
      </c>
      <c r="H113" s="2">
        <f t="shared" si="17"/>
        <v>7427286.0606220346</v>
      </c>
      <c r="I113" s="2">
        <f t="shared" si="17"/>
        <v>8243321.8299048627</v>
      </c>
      <c r="J113" s="2">
        <f t="shared" si="17"/>
        <v>9149015.432656575</v>
      </c>
      <c r="K113" s="2">
        <f t="shared" si="17"/>
        <v>10154217.573227299</v>
      </c>
      <c r="L113" s="2">
        <f t="shared" si="17"/>
        <v>11269861.252654906</v>
      </c>
      <c r="M113" s="2">
        <f t="shared" si="17"/>
        <v>12508080.680580208</v>
      </c>
    </row>
    <row r="114" spans="1:13" x14ac:dyDescent="0.3">
      <c r="A114" t="s">
        <v>140</v>
      </c>
      <c r="B114" t="s">
        <v>28</v>
      </c>
      <c r="C114" s="2">
        <v>4080000</v>
      </c>
      <c r="D114" s="2">
        <f t="shared" si="16"/>
        <v>4847353.358858739</v>
      </c>
      <c r="E114" s="2">
        <f t="shared" si="17"/>
        <v>5379931.9743713224</v>
      </c>
      <c r="F114" s="2">
        <f t="shared" si="17"/>
        <v>5971024.9916002434</v>
      </c>
      <c r="G114" s="2">
        <f t="shared" si="17"/>
        <v>6627061.386678772</v>
      </c>
      <c r="H114" s="2">
        <f t="shared" si="17"/>
        <v>7355176.4872179339</v>
      </c>
      <c r="I114" s="2">
        <f t="shared" si="17"/>
        <v>8163289.579129084</v>
      </c>
      <c r="J114" s="2">
        <f t="shared" si="17"/>
        <v>9060190.040106507</v>
      </c>
      <c r="K114" s="2">
        <f t="shared" si="17"/>
        <v>10055632.936594019</v>
      </c>
      <c r="L114" s="2">
        <f t="shared" si="17"/>
        <v>11160445.123988347</v>
      </c>
      <c r="M114" s="2">
        <f t="shared" si="17"/>
        <v>12386643.004069716</v>
      </c>
    </row>
    <row r="115" spans="1:13" x14ac:dyDescent="0.3">
      <c r="A115" t="s">
        <v>73</v>
      </c>
      <c r="B115" t="s">
        <v>28</v>
      </c>
      <c r="C115" s="2">
        <v>4000000</v>
      </c>
      <c r="D115" s="2">
        <f t="shared" si="16"/>
        <v>4752307.2145673921</v>
      </c>
      <c r="E115" s="2">
        <f t="shared" si="17"/>
        <v>5274443.1121287476</v>
      </c>
      <c r="F115" s="2">
        <f t="shared" si="17"/>
        <v>5853946.0701963166</v>
      </c>
      <c r="G115" s="2">
        <f t="shared" si="17"/>
        <v>6497119.006547817</v>
      </c>
      <c r="H115" s="2">
        <f t="shared" si="17"/>
        <v>7210957.3404097417</v>
      </c>
      <c r="I115" s="2">
        <f t="shared" si="17"/>
        <v>8003225.0775775351</v>
      </c>
      <c r="J115" s="2">
        <f t="shared" si="17"/>
        <v>8882539.2550063822</v>
      </c>
      <c r="K115" s="2">
        <f t="shared" si="17"/>
        <v>9858463.6633274723</v>
      </c>
      <c r="L115" s="2">
        <f t="shared" si="17"/>
        <v>10941612.866655247</v>
      </c>
      <c r="M115" s="2">
        <f t="shared" si="17"/>
        <v>12143767.651048744</v>
      </c>
    </row>
    <row r="116" spans="1:13" x14ac:dyDescent="0.3">
      <c r="A116" t="s">
        <v>90</v>
      </c>
      <c r="B116" t="s">
        <v>28</v>
      </c>
      <c r="C116" s="2">
        <v>3830000</v>
      </c>
      <c r="D116" s="2">
        <f t="shared" si="16"/>
        <v>4550334.157948276</v>
      </c>
      <c r="E116" s="2">
        <f t="shared" si="17"/>
        <v>5050279.2798632737</v>
      </c>
      <c r="F116" s="2">
        <f t="shared" si="17"/>
        <v>5605153.3622129718</v>
      </c>
      <c r="G116" s="2">
        <f t="shared" si="17"/>
        <v>6220991.4487695331</v>
      </c>
      <c r="H116" s="2">
        <f t="shared" si="17"/>
        <v>6904491.653442326</v>
      </c>
      <c r="I116" s="2">
        <f t="shared" si="17"/>
        <v>7663088.0117804883</v>
      </c>
      <c r="J116" s="2">
        <f t="shared" si="17"/>
        <v>8505031.3366686087</v>
      </c>
      <c r="K116" s="2">
        <f t="shared" si="17"/>
        <v>9439478.9576360527</v>
      </c>
      <c r="L116" s="2">
        <f t="shared" si="17"/>
        <v>10476594.319822393</v>
      </c>
      <c r="M116" s="2">
        <f t="shared" si="17"/>
        <v>11627657.525879163</v>
      </c>
    </row>
    <row r="117" spans="1:13" x14ac:dyDescent="0.3">
      <c r="A117" t="s">
        <v>148</v>
      </c>
      <c r="B117" t="s">
        <v>25</v>
      </c>
      <c r="C117" s="2">
        <v>3710000</v>
      </c>
      <c r="D117" s="2">
        <f t="shared" si="16"/>
        <v>4407764.9415112548</v>
      </c>
      <c r="E117" s="2">
        <f t="shared" si="17"/>
        <v>4892045.986499412</v>
      </c>
      <c r="F117" s="2">
        <f t="shared" si="17"/>
        <v>5429534.9801070821</v>
      </c>
      <c r="G117" s="2">
        <f t="shared" si="17"/>
        <v>6026077.8785730982</v>
      </c>
      <c r="H117" s="2">
        <f t="shared" si="17"/>
        <v>6688162.9332300331</v>
      </c>
      <c r="I117" s="2">
        <f t="shared" si="17"/>
        <v>7422991.2594531607</v>
      </c>
      <c r="J117" s="2">
        <f t="shared" si="17"/>
        <v>8238555.159018415</v>
      </c>
      <c r="K117" s="2">
        <f t="shared" si="17"/>
        <v>9143725.0477362256</v>
      </c>
      <c r="L117" s="2">
        <f t="shared" si="17"/>
        <v>10148345.933822734</v>
      </c>
      <c r="M117" s="2">
        <f t="shared" si="17"/>
        <v>11263344.496347701</v>
      </c>
    </row>
    <row r="118" spans="1:13" x14ac:dyDescent="0.3">
      <c r="A118" t="s">
        <v>92</v>
      </c>
      <c r="B118" t="s">
        <v>19</v>
      </c>
      <c r="C118" s="2">
        <v>3610000</v>
      </c>
      <c r="D118" s="2">
        <f t="shared" si="16"/>
        <v>4288957.2611470707</v>
      </c>
      <c r="E118" s="2">
        <f t="shared" si="17"/>
        <v>4760184.9086961951</v>
      </c>
      <c r="F118" s="2">
        <f t="shared" si="17"/>
        <v>5283186.3283521766</v>
      </c>
      <c r="G118" s="2">
        <f t="shared" si="17"/>
        <v>5863649.9034094056</v>
      </c>
      <c r="H118" s="2">
        <f t="shared" si="17"/>
        <v>6507888.999719792</v>
      </c>
      <c r="I118" s="2">
        <f t="shared" si="17"/>
        <v>7222910.6325137261</v>
      </c>
      <c r="J118" s="2">
        <f t="shared" si="17"/>
        <v>8016491.67764326</v>
      </c>
      <c r="K118" s="2">
        <f t="shared" si="17"/>
        <v>8897263.4561530463</v>
      </c>
      <c r="L118" s="2">
        <f t="shared" si="17"/>
        <v>9874805.6121563632</v>
      </c>
      <c r="M118" s="2">
        <f t="shared" si="17"/>
        <v>10959750.305071495</v>
      </c>
    </row>
    <row r="119" spans="1:13" x14ac:dyDescent="0.3">
      <c r="A119" t="s">
        <v>158</v>
      </c>
      <c r="B119" t="s">
        <v>6</v>
      </c>
      <c r="C119" s="2">
        <v>3390000</v>
      </c>
      <c r="D119" s="2">
        <f t="shared" si="16"/>
        <v>4027580.3643458635</v>
      </c>
      <c r="E119" s="2">
        <f t="shared" si="17"/>
        <v>4470090.5375291118</v>
      </c>
      <c r="F119" s="2">
        <f t="shared" si="17"/>
        <v>4961219.2944913767</v>
      </c>
      <c r="G119" s="2">
        <f t="shared" si="17"/>
        <v>5506308.3580492726</v>
      </c>
      <c r="H119" s="2">
        <f t="shared" si="17"/>
        <v>6111286.3459972534</v>
      </c>
      <c r="I119" s="2">
        <f t="shared" si="17"/>
        <v>6782733.2532469574</v>
      </c>
      <c r="J119" s="2">
        <f t="shared" si="17"/>
        <v>7527952.0186179038</v>
      </c>
      <c r="K119" s="2">
        <f t="shared" si="17"/>
        <v>8355047.9546700278</v>
      </c>
      <c r="L119" s="2">
        <f t="shared" si="17"/>
        <v>9273016.9044903163</v>
      </c>
      <c r="M119" s="2">
        <f t="shared" si="17"/>
        <v>10291843.084263803</v>
      </c>
    </row>
    <row r="120" spans="1:13" x14ac:dyDescent="0.3">
      <c r="A120" t="s">
        <v>97</v>
      </c>
      <c r="B120" t="s">
        <v>10</v>
      </c>
      <c r="C120" s="2">
        <v>3190000</v>
      </c>
      <c r="D120" s="2">
        <f t="shared" si="16"/>
        <v>3789965.0036174944</v>
      </c>
      <c r="E120" s="2">
        <f t="shared" ref="E120:M135" si="18">D120*(1+D$2)*D$3*(1-D$2)*D$4*D$5</f>
        <v>4206368.3819226762</v>
      </c>
      <c r="F120" s="2">
        <f t="shared" si="18"/>
        <v>4668521.990981563</v>
      </c>
      <c r="G120" s="2">
        <f t="shared" si="18"/>
        <v>5181452.4077218836</v>
      </c>
      <c r="H120" s="2">
        <f t="shared" si="18"/>
        <v>5750738.4789767684</v>
      </c>
      <c r="I120" s="2">
        <f t="shared" si="18"/>
        <v>6382571.9993680846</v>
      </c>
      <c r="J120" s="2">
        <f t="shared" si="18"/>
        <v>7083825.05586759</v>
      </c>
      <c r="K120" s="2">
        <f t="shared" si="18"/>
        <v>7862124.7715036599</v>
      </c>
      <c r="L120" s="2">
        <f t="shared" si="18"/>
        <v>8725936.2611575611</v>
      </c>
      <c r="M120" s="2">
        <f t="shared" si="18"/>
        <v>9684654.7017113753</v>
      </c>
    </row>
    <row r="121" spans="1:13" x14ac:dyDescent="0.3">
      <c r="A121" t="s">
        <v>142</v>
      </c>
      <c r="B121" t="s">
        <v>28</v>
      </c>
      <c r="C121" s="2">
        <v>2720000</v>
      </c>
      <c r="D121" s="2">
        <f t="shared" si="16"/>
        <v>3231568.9059058265</v>
      </c>
      <c r="E121" s="2">
        <f t="shared" si="18"/>
        <v>3586621.3162475484</v>
      </c>
      <c r="F121" s="2">
        <f t="shared" si="18"/>
        <v>3980683.3277334962</v>
      </c>
      <c r="G121" s="2">
        <f t="shared" si="18"/>
        <v>4418040.9244525163</v>
      </c>
      <c r="H121" s="2">
        <f t="shared" si="18"/>
        <v>4903450.9914786248</v>
      </c>
      <c r="I121" s="2">
        <f t="shared" si="18"/>
        <v>5442193.0527527248</v>
      </c>
      <c r="J121" s="2">
        <f t="shared" si="18"/>
        <v>6040126.6934043402</v>
      </c>
      <c r="K121" s="2">
        <f t="shared" si="18"/>
        <v>6703755.2910626829</v>
      </c>
      <c r="L121" s="2">
        <f t="shared" si="18"/>
        <v>7440296.7493255697</v>
      </c>
      <c r="M121" s="2">
        <f t="shared" si="18"/>
        <v>8257762.0027131466</v>
      </c>
    </row>
    <row r="122" spans="1:13" x14ac:dyDescent="0.3">
      <c r="A122" t="s">
        <v>87</v>
      </c>
      <c r="B122" t="s">
        <v>28</v>
      </c>
      <c r="C122" s="2">
        <v>2590000</v>
      </c>
      <c r="D122" s="2">
        <f t="shared" si="16"/>
        <v>3077118.9214323852</v>
      </c>
      <c r="E122" s="2">
        <f t="shared" si="18"/>
        <v>3415201.9151033633</v>
      </c>
      <c r="F122" s="2">
        <f t="shared" si="18"/>
        <v>3790430.0804521148</v>
      </c>
      <c r="G122" s="2">
        <f t="shared" si="18"/>
        <v>4206884.5567397112</v>
      </c>
      <c r="H122" s="2">
        <f t="shared" si="18"/>
        <v>4669094.877915306</v>
      </c>
      <c r="I122" s="2">
        <f t="shared" si="18"/>
        <v>5182088.237731453</v>
      </c>
      <c r="J122" s="2">
        <f t="shared" si="18"/>
        <v>5751444.1676166309</v>
      </c>
      <c r="K122" s="2">
        <f t="shared" si="18"/>
        <v>6383355.2220045384</v>
      </c>
      <c r="L122" s="2">
        <f t="shared" si="18"/>
        <v>7084694.3311592732</v>
      </c>
      <c r="M122" s="2">
        <f t="shared" si="18"/>
        <v>7863089.5540540619</v>
      </c>
    </row>
    <row r="123" spans="1:13" x14ac:dyDescent="0.3">
      <c r="A123" t="s">
        <v>150</v>
      </c>
      <c r="B123" t="s">
        <v>6</v>
      </c>
      <c r="C123" s="2">
        <v>2430000</v>
      </c>
      <c r="D123" s="2">
        <f t="shared" si="16"/>
        <v>2887026.63284969</v>
      </c>
      <c r="E123" s="2">
        <f t="shared" si="18"/>
        <v>3204224.1906182133</v>
      </c>
      <c r="F123" s="2">
        <f t="shared" si="18"/>
        <v>3556272.2376442617</v>
      </c>
      <c r="G123" s="2">
        <f t="shared" si="18"/>
        <v>3946999.7964777974</v>
      </c>
      <c r="H123" s="2">
        <f t="shared" si="18"/>
        <v>4380656.5842989162</v>
      </c>
      <c r="I123" s="2">
        <f t="shared" si="18"/>
        <v>4861959.2346283505</v>
      </c>
      <c r="J123" s="2">
        <f t="shared" si="18"/>
        <v>5396142.5974163748</v>
      </c>
      <c r="K123" s="2">
        <f t="shared" si="18"/>
        <v>5989016.6754714372</v>
      </c>
      <c r="L123" s="2">
        <f t="shared" si="18"/>
        <v>6647029.8164930595</v>
      </c>
      <c r="M123" s="2">
        <f t="shared" si="18"/>
        <v>7377338.8480121065</v>
      </c>
    </row>
    <row r="124" spans="1:13" x14ac:dyDescent="0.3">
      <c r="A124" t="s">
        <v>66</v>
      </c>
      <c r="B124" t="s">
        <v>6</v>
      </c>
      <c r="C124" s="2">
        <v>2370000</v>
      </c>
      <c r="D124" s="2">
        <f t="shared" si="16"/>
        <v>2815742.0246311794</v>
      </c>
      <c r="E124" s="2">
        <f t="shared" si="18"/>
        <v>3125107.5439362829</v>
      </c>
      <c r="F124" s="2">
        <f t="shared" si="18"/>
        <v>3468463.0465913177</v>
      </c>
      <c r="G124" s="2">
        <f t="shared" si="18"/>
        <v>3849543.0113795809</v>
      </c>
      <c r="H124" s="2">
        <f t="shared" si="18"/>
        <v>4272492.2241927711</v>
      </c>
      <c r="I124" s="2">
        <f t="shared" si="18"/>
        <v>4741910.858464689</v>
      </c>
      <c r="J124" s="2">
        <f t="shared" si="18"/>
        <v>5262904.5085912803</v>
      </c>
      <c r="K124" s="2">
        <f t="shared" si="18"/>
        <v>5841139.7205215273</v>
      </c>
      <c r="L124" s="2">
        <f t="shared" si="18"/>
        <v>6482905.6234932337</v>
      </c>
      <c r="M124" s="2">
        <f t="shared" si="18"/>
        <v>7195182.3332463801</v>
      </c>
    </row>
    <row r="125" spans="1:13" x14ac:dyDescent="0.3">
      <c r="A125" t="s">
        <v>128</v>
      </c>
      <c r="B125" t="s">
        <v>25</v>
      </c>
      <c r="C125" s="2">
        <v>2310000</v>
      </c>
      <c r="D125" s="2">
        <f t="shared" si="16"/>
        <v>2744457.4164126683</v>
      </c>
      <c r="E125" s="2">
        <f t="shared" si="18"/>
        <v>3045990.8972543515</v>
      </c>
      <c r="F125" s="2">
        <f t="shared" si="18"/>
        <v>3380653.8555383733</v>
      </c>
      <c r="G125" s="2">
        <f t="shared" si="18"/>
        <v>3752086.226281364</v>
      </c>
      <c r="H125" s="2">
        <f t="shared" si="18"/>
        <v>4164327.8640866252</v>
      </c>
      <c r="I125" s="2">
        <f t="shared" si="18"/>
        <v>4621862.4823010257</v>
      </c>
      <c r="J125" s="2">
        <f t="shared" si="18"/>
        <v>5129666.4197661839</v>
      </c>
      <c r="K125" s="2">
        <f t="shared" si="18"/>
        <v>5693262.7655716138</v>
      </c>
      <c r="L125" s="2">
        <f t="shared" si="18"/>
        <v>6318781.4304934042</v>
      </c>
      <c r="M125" s="2">
        <f t="shared" si="18"/>
        <v>7013025.8184806481</v>
      </c>
    </row>
    <row r="126" spans="1:13" x14ac:dyDescent="0.3">
      <c r="A126" t="s">
        <v>35</v>
      </c>
      <c r="B126" t="s">
        <v>25</v>
      </c>
      <c r="C126" s="2">
        <v>2170000</v>
      </c>
      <c r="D126" s="2">
        <f t="shared" si="16"/>
        <v>2578126.6639028098</v>
      </c>
      <c r="E126" s="2">
        <f t="shared" si="18"/>
        <v>2861385.3883298454</v>
      </c>
      <c r="F126" s="2">
        <f t="shared" si="18"/>
        <v>3175765.7430815017</v>
      </c>
      <c r="G126" s="2">
        <f t="shared" si="18"/>
        <v>3524687.0610521906</v>
      </c>
      <c r="H126" s="2">
        <f t="shared" si="18"/>
        <v>3911944.3571722847</v>
      </c>
      <c r="I126" s="2">
        <f t="shared" si="18"/>
        <v>4341749.6045858134</v>
      </c>
      <c r="J126" s="2">
        <f t="shared" si="18"/>
        <v>4818777.5458409628</v>
      </c>
      <c r="K126" s="2">
        <f t="shared" si="18"/>
        <v>5348216.5373551548</v>
      </c>
      <c r="L126" s="2">
        <f t="shared" si="18"/>
        <v>5935824.980160472</v>
      </c>
      <c r="M126" s="2">
        <f t="shared" si="18"/>
        <v>6587993.9506939445</v>
      </c>
    </row>
    <row r="127" spans="1:13" x14ac:dyDescent="0.3">
      <c r="A127" t="s">
        <v>149</v>
      </c>
      <c r="B127" t="s">
        <v>28</v>
      </c>
      <c r="C127" s="2">
        <v>2090000</v>
      </c>
      <c r="D127" s="2">
        <f t="shared" si="16"/>
        <v>2483080.5196114616</v>
      </c>
      <c r="E127" s="2">
        <f t="shared" si="18"/>
        <v>2755896.5260872701</v>
      </c>
      <c r="F127" s="2">
        <f t="shared" si="18"/>
        <v>3058686.8216775754</v>
      </c>
      <c r="G127" s="2">
        <f t="shared" si="18"/>
        <v>3394744.6809212337</v>
      </c>
      <c r="H127" s="2">
        <f t="shared" si="18"/>
        <v>3767725.2103640898</v>
      </c>
      <c r="I127" s="2">
        <f t="shared" si="18"/>
        <v>4181685.1030342621</v>
      </c>
      <c r="J127" s="2">
        <f t="shared" si="18"/>
        <v>4641126.7607408352</v>
      </c>
      <c r="K127" s="2">
        <f t="shared" si="18"/>
        <v>5151047.2640886065</v>
      </c>
      <c r="L127" s="2">
        <f t="shared" si="18"/>
        <v>5716992.7228273684</v>
      </c>
      <c r="M127" s="2">
        <f t="shared" si="18"/>
        <v>6345118.597672971</v>
      </c>
    </row>
    <row r="128" spans="1:13" x14ac:dyDescent="0.3">
      <c r="A128" t="s">
        <v>60</v>
      </c>
      <c r="B128" t="s">
        <v>10</v>
      </c>
      <c r="C128" s="2">
        <v>2060000</v>
      </c>
      <c r="D128" s="2">
        <f t="shared" si="16"/>
        <v>2447438.2155022067</v>
      </c>
      <c r="E128" s="2">
        <f t="shared" si="18"/>
        <v>2716338.2027463056</v>
      </c>
      <c r="F128" s="2">
        <f t="shared" si="18"/>
        <v>3014782.2261511036</v>
      </c>
      <c r="G128" s="2">
        <f t="shared" si="18"/>
        <v>3346016.2883721264</v>
      </c>
      <c r="H128" s="2">
        <f t="shared" si="18"/>
        <v>3713643.0303110173</v>
      </c>
      <c r="I128" s="2">
        <f t="shared" si="18"/>
        <v>4121660.9149524313</v>
      </c>
      <c r="J128" s="2">
        <f t="shared" si="18"/>
        <v>4574507.7163282875</v>
      </c>
      <c r="K128" s="2">
        <f t="shared" si="18"/>
        <v>5077108.7866136497</v>
      </c>
      <c r="L128" s="2">
        <f t="shared" si="18"/>
        <v>5634930.6263274532</v>
      </c>
      <c r="M128" s="2">
        <f t="shared" si="18"/>
        <v>6254040.340290104</v>
      </c>
    </row>
    <row r="129" spans="1:13" x14ac:dyDescent="0.3">
      <c r="A129" t="s">
        <v>67</v>
      </c>
      <c r="B129" t="s">
        <v>10</v>
      </c>
      <c r="C129" s="2">
        <v>2060000</v>
      </c>
      <c r="D129" s="2">
        <f t="shared" si="16"/>
        <v>2447438.2155022067</v>
      </c>
      <c r="E129" s="2">
        <f t="shared" si="18"/>
        <v>2716338.2027463056</v>
      </c>
      <c r="F129" s="2">
        <f t="shared" si="18"/>
        <v>3014782.2261511036</v>
      </c>
      <c r="G129" s="2">
        <f t="shared" si="18"/>
        <v>3346016.2883721264</v>
      </c>
      <c r="H129" s="2">
        <f t="shared" si="18"/>
        <v>3713643.0303110173</v>
      </c>
      <c r="I129" s="2">
        <f t="shared" si="18"/>
        <v>4121660.9149524313</v>
      </c>
      <c r="J129" s="2">
        <f t="shared" si="18"/>
        <v>4574507.7163282875</v>
      </c>
      <c r="K129" s="2">
        <f t="shared" si="18"/>
        <v>5077108.7866136497</v>
      </c>
      <c r="L129" s="2">
        <f t="shared" si="18"/>
        <v>5634930.6263274532</v>
      </c>
      <c r="M129" s="2">
        <f t="shared" si="18"/>
        <v>6254040.340290104</v>
      </c>
    </row>
    <row r="130" spans="1:13" x14ac:dyDescent="0.3">
      <c r="A130" t="s">
        <v>33</v>
      </c>
      <c r="B130" t="s">
        <v>10</v>
      </c>
      <c r="C130" s="2">
        <v>1990000</v>
      </c>
      <c r="D130" s="2">
        <f t="shared" si="16"/>
        <v>2364272.8392472765</v>
      </c>
      <c r="E130" s="2">
        <f t="shared" si="18"/>
        <v>2624035.4482840514</v>
      </c>
      <c r="F130" s="2">
        <f t="shared" si="18"/>
        <v>2912338.1699226676</v>
      </c>
      <c r="G130" s="2">
        <f t="shared" si="18"/>
        <v>3232316.7057575393</v>
      </c>
      <c r="H130" s="2">
        <f t="shared" si="18"/>
        <v>3587451.2768538469</v>
      </c>
      <c r="I130" s="2">
        <f t="shared" si="18"/>
        <v>3981604.4760948243</v>
      </c>
      <c r="J130" s="2">
        <f t="shared" si="18"/>
        <v>4419063.2793656755</v>
      </c>
      <c r="K130" s="2">
        <f t="shared" si="18"/>
        <v>4904585.6725054188</v>
      </c>
      <c r="L130" s="2">
        <f t="shared" si="18"/>
        <v>5443452.4011609871</v>
      </c>
      <c r="M130" s="2">
        <f t="shared" si="18"/>
        <v>6041524.4063967513</v>
      </c>
    </row>
    <row r="131" spans="1:13" x14ac:dyDescent="0.3">
      <c r="A131" t="s">
        <v>118</v>
      </c>
      <c r="B131" t="s">
        <v>25</v>
      </c>
      <c r="C131" s="2">
        <v>1960000</v>
      </c>
      <c r="D131" s="2">
        <f t="shared" si="16"/>
        <v>2328630.5351380217</v>
      </c>
      <c r="E131" s="2">
        <f t="shared" si="18"/>
        <v>2584477.1249430859</v>
      </c>
      <c r="F131" s="2">
        <f t="shared" si="18"/>
        <v>2868433.5743961954</v>
      </c>
      <c r="G131" s="2">
        <f t="shared" si="18"/>
        <v>3183588.3132084305</v>
      </c>
      <c r="H131" s="2">
        <f t="shared" si="18"/>
        <v>3533369.0968007739</v>
      </c>
      <c r="I131" s="2">
        <f t="shared" si="18"/>
        <v>3921580.2880129935</v>
      </c>
      <c r="J131" s="2">
        <f t="shared" si="18"/>
        <v>4352444.2349531287</v>
      </c>
      <c r="K131" s="2">
        <f t="shared" si="18"/>
        <v>4830647.1950304639</v>
      </c>
      <c r="L131" s="2">
        <f t="shared" si="18"/>
        <v>5361390.3046610737</v>
      </c>
      <c r="M131" s="2">
        <f t="shared" si="18"/>
        <v>5950446.1490138872</v>
      </c>
    </row>
    <row r="132" spans="1:13" x14ac:dyDescent="0.3">
      <c r="A132" t="s">
        <v>130</v>
      </c>
      <c r="B132" t="s">
        <v>28</v>
      </c>
      <c r="C132" s="2">
        <v>1960000</v>
      </c>
      <c r="D132" s="2">
        <f t="shared" si="16"/>
        <v>2328630.5351380217</v>
      </c>
      <c r="E132" s="2">
        <f t="shared" si="18"/>
        <v>2584477.1249430859</v>
      </c>
      <c r="F132" s="2">
        <f t="shared" si="18"/>
        <v>2868433.5743961954</v>
      </c>
      <c r="G132" s="2">
        <f t="shared" si="18"/>
        <v>3183588.3132084305</v>
      </c>
      <c r="H132" s="2">
        <f t="shared" si="18"/>
        <v>3533369.0968007739</v>
      </c>
      <c r="I132" s="2">
        <f t="shared" si="18"/>
        <v>3921580.2880129935</v>
      </c>
      <c r="J132" s="2">
        <f t="shared" si="18"/>
        <v>4352444.2349531287</v>
      </c>
      <c r="K132" s="2">
        <f t="shared" si="18"/>
        <v>4830647.1950304639</v>
      </c>
      <c r="L132" s="2">
        <f t="shared" si="18"/>
        <v>5361390.3046610737</v>
      </c>
      <c r="M132" s="2">
        <f t="shared" si="18"/>
        <v>5950446.1490138872</v>
      </c>
    </row>
    <row r="133" spans="1:13" x14ac:dyDescent="0.3">
      <c r="A133" t="s">
        <v>39</v>
      </c>
      <c r="B133" t="s">
        <v>10</v>
      </c>
      <c r="C133" s="2">
        <v>1940000</v>
      </c>
      <c r="D133" s="2">
        <f t="shared" si="16"/>
        <v>2304868.999065185</v>
      </c>
      <c r="E133" s="2">
        <f t="shared" si="18"/>
        <v>2558104.9093824429</v>
      </c>
      <c r="F133" s="2">
        <f t="shared" si="18"/>
        <v>2839163.8440452144</v>
      </c>
      <c r="G133" s="2">
        <f t="shared" si="18"/>
        <v>3151102.718175692</v>
      </c>
      <c r="H133" s="2">
        <f t="shared" si="18"/>
        <v>3497314.3100987254</v>
      </c>
      <c r="I133" s="2">
        <f t="shared" si="18"/>
        <v>3881564.1626251056</v>
      </c>
      <c r="J133" s="2">
        <f t="shared" si="18"/>
        <v>4308031.5386780966</v>
      </c>
      <c r="K133" s="2">
        <f t="shared" si="18"/>
        <v>4781354.8767138254</v>
      </c>
      <c r="L133" s="2">
        <f t="shared" si="18"/>
        <v>5306682.240327796</v>
      </c>
      <c r="M133" s="2">
        <f t="shared" si="18"/>
        <v>5889727.310758641</v>
      </c>
    </row>
    <row r="134" spans="1:13" x14ac:dyDescent="0.3">
      <c r="A134" t="s">
        <v>18</v>
      </c>
      <c r="B134" t="s">
        <v>19</v>
      </c>
      <c r="C134" s="2">
        <v>1750000</v>
      </c>
      <c r="D134" s="2">
        <f t="shared" si="16"/>
        <v>2079134.4063732338</v>
      </c>
      <c r="E134" s="2">
        <f t="shared" si="18"/>
        <v>2307568.861556327</v>
      </c>
      <c r="F134" s="2">
        <f t="shared" si="18"/>
        <v>2561101.4057108886</v>
      </c>
      <c r="G134" s="2">
        <f t="shared" si="18"/>
        <v>2842489.56536467</v>
      </c>
      <c r="H134" s="2">
        <f t="shared" si="18"/>
        <v>3154793.8364292621</v>
      </c>
      <c r="I134" s="2">
        <f t="shared" si="18"/>
        <v>3501410.9714401718</v>
      </c>
      <c r="J134" s="2">
        <f t="shared" si="18"/>
        <v>3886110.9240652923</v>
      </c>
      <c r="K134" s="2">
        <f t="shared" si="18"/>
        <v>4313077.8527057702</v>
      </c>
      <c r="L134" s="2">
        <f t="shared" si="18"/>
        <v>4786955.6291616717</v>
      </c>
      <c r="M134" s="2">
        <f t="shared" si="18"/>
        <v>5312898.3473338271</v>
      </c>
    </row>
    <row r="135" spans="1:13" x14ac:dyDescent="0.3">
      <c r="A135" t="s">
        <v>153</v>
      </c>
      <c r="B135" t="s">
        <v>6</v>
      </c>
      <c r="C135" s="2">
        <v>1720000</v>
      </c>
      <c r="D135" s="2">
        <f t="shared" si="16"/>
        <v>2043492.1022639782</v>
      </c>
      <c r="E135" s="2">
        <f t="shared" si="18"/>
        <v>2268010.5382153611</v>
      </c>
      <c r="F135" s="2">
        <f t="shared" si="18"/>
        <v>2517196.8101844159</v>
      </c>
      <c r="G135" s="2">
        <f t="shared" si="18"/>
        <v>2793761.1728155608</v>
      </c>
      <c r="H135" s="2">
        <f t="shared" si="18"/>
        <v>3100711.6563761882</v>
      </c>
      <c r="I135" s="2">
        <f t="shared" si="18"/>
        <v>3441386.7833583397</v>
      </c>
      <c r="J135" s="2">
        <f t="shared" si="18"/>
        <v>3819491.8796527432</v>
      </c>
      <c r="K135" s="2">
        <f t="shared" si="18"/>
        <v>4239139.3752308125</v>
      </c>
      <c r="L135" s="2">
        <f t="shared" si="18"/>
        <v>4704893.5326617556</v>
      </c>
      <c r="M135" s="2">
        <f t="shared" si="18"/>
        <v>5221820.0899509583</v>
      </c>
    </row>
    <row r="136" spans="1:13" x14ac:dyDescent="0.3">
      <c r="A136" t="s">
        <v>44</v>
      </c>
      <c r="B136" t="s">
        <v>10</v>
      </c>
      <c r="C136" s="2">
        <v>1680000</v>
      </c>
      <c r="D136" s="2">
        <f t="shared" si="16"/>
        <v>1995969.0301183043</v>
      </c>
      <c r="E136" s="2">
        <f t="shared" ref="E136:M146" si="19">D136*(1+D$2)*D$3*(1-D$2)*D$4*D$5</f>
        <v>2215266.1070940741</v>
      </c>
      <c r="F136" s="2">
        <f t="shared" si="19"/>
        <v>2458657.3494824534</v>
      </c>
      <c r="G136" s="2">
        <f t="shared" si="19"/>
        <v>2728789.9827500833</v>
      </c>
      <c r="H136" s="2">
        <f t="shared" si="19"/>
        <v>3028602.0829720916</v>
      </c>
      <c r="I136" s="2">
        <f t="shared" si="19"/>
        <v>3361354.5325825652</v>
      </c>
      <c r="J136" s="2">
        <f t="shared" si="19"/>
        <v>3730666.4871026804</v>
      </c>
      <c r="K136" s="2">
        <f t="shared" si="19"/>
        <v>4140554.7385975388</v>
      </c>
      <c r="L136" s="2">
        <f t="shared" si="19"/>
        <v>4595477.4039952029</v>
      </c>
      <c r="M136" s="2">
        <f t="shared" si="19"/>
        <v>5100382.4134404706</v>
      </c>
    </row>
    <row r="137" spans="1:13" x14ac:dyDescent="0.3">
      <c r="A137" t="s">
        <v>114</v>
      </c>
      <c r="B137" t="s">
        <v>6</v>
      </c>
      <c r="C137" s="2">
        <v>1660000</v>
      </c>
      <c r="D137" s="2">
        <f t="shared" si="16"/>
        <v>1972207.4940454669</v>
      </c>
      <c r="E137" s="2">
        <f t="shared" si="19"/>
        <v>2188893.8915334293</v>
      </c>
      <c r="F137" s="2">
        <f t="shared" si="19"/>
        <v>2429387.619131471</v>
      </c>
      <c r="G137" s="2">
        <f t="shared" si="19"/>
        <v>2696304.3877173439</v>
      </c>
      <c r="H137" s="2">
        <f t="shared" si="19"/>
        <v>2992547.2962700427</v>
      </c>
      <c r="I137" s="2">
        <f t="shared" si="19"/>
        <v>3321338.4071946773</v>
      </c>
      <c r="J137" s="2">
        <f t="shared" si="19"/>
        <v>3686253.7908276487</v>
      </c>
      <c r="K137" s="2">
        <f t="shared" si="19"/>
        <v>4091262.4202809022</v>
      </c>
      <c r="L137" s="2">
        <f t="shared" si="19"/>
        <v>4540769.3396619279</v>
      </c>
      <c r="M137" s="2">
        <f t="shared" si="19"/>
        <v>5039663.5751852291</v>
      </c>
    </row>
    <row r="138" spans="1:13" x14ac:dyDescent="0.3">
      <c r="A138" t="s">
        <v>132</v>
      </c>
      <c r="B138" t="s">
        <v>28</v>
      </c>
      <c r="C138" s="2">
        <v>1640000</v>
      </c>
      <c r="D138" s="2">
        <f t="shared" si="16"/>
        <v>1948445.9579726302</v>
      </c>
      <c r="E138" s="2">
        <f t="shared" si="19"/>
        <v>2162521.6759727858</v>
      </c>
      <c r="F138" s="2">
        <f t="shared" si="19"/>
        <v>2400117.8887804891</v>
      </c>
      <c r="G138" s="2">
        <f t="shared" si="19"/>
        <v>2663818.7926846039</v>
      </c>
      <c r="H138" s="2">
        <f t="shared" si="19"/>
        <v>2956492.5095679928</v>
      </c>
      <c r="I138" s="2">
        <f t="shared" si="19"/>
        <v>3281322.2818067875</v>
      </c>
      <c r="J138" s="2">
        <f t="shared" si="19"/>
        <v>3641841.0945526143</v>
      </c>
      <c r="K138" s="2">
        <f t="shared" si="19"/>
        <v>4041970.1019642614</v>
      </c>
      <c r="L138" s="2">
        <f t="shared" si="19"/>
        <v>4486061.2753286492</v>
      </c>
      <c r="M138" s="2">
        <f t="shared" si="19"/>
        <v>4978944.736929982</v>
      </c>
    </row>
    <row r="139" spans="1:13" x14ac:dyDescent="0.3">
      <c r="A139" t="s">
        <v>84</v>
      </c>
      <c r="B139" t="s">
        <v>10</v>
      </c>
      <c r="C139" s="2">
        <v>1620000</v>
      </c>
      <c r="D139" s="2">
        <f t="shared" si="16"/>
        <v>1924684.4218997932</v>
      </c>
      <c r="E139" s="2">
        <f t="shared" si="19"/>
        <v>2136149.4604121423</v>
      </c>
      <c r="F139" s="2">
        <f t="shared" si="19"/>
        <v>2370848.1584295072</v>
      </c>
      <c r="G139" s="2">
        <f t="shared" si="19"/>
        <v>2631333.1976518645</v>
      </c>
      <c r="H139" s="2">
        <f t="shared" si="19"/>
        <v>2920437.7228659438</v>
      </c>
      <c r="I139" s="2">
        <f t="shared" si="19"/>
        <v>3241306.1564189</v>
      </c>
      <c r="J139" s="2">
        <f t="shared" si="19"/>
        <v>3597428.3982775826</v>
      </c>
      <c r="K139" s="2">
        <f t="shared" si="19"/>
        <v>3992677.7836476243</v>
      </c>
      <c r="L139" s="2">
        <f t="shared" si="19"/>
        <v>4431353.2109953733</v>
      </c>
      <c r="M139" s="2">
        <f t="shared" si="19"/>
        <v>4918225.8986747395</v>
      </c>
    </row>
    <row r="140" spans="1:13" x14ac:dyDescent="0.3">
      <c r="A140" t="s">
        <v>111</v>
      </c>
      <c r="B140" t="s">
        <v>10</v>
      </c>
      <c r="C140" s="2">
        <v>1580000</v>
      </c>
      <c r="D140" s="2">
        <f t="shared" si="16"/>
        <v>1877161.3497541191</v>
      </c>
      <c r="E140" s="2">
        <f t="shared" si="19"/>
        <v>2083405.0292908549</v>
      </c>
      <c r="F140" s="2">
        <f t="shared" si="19"/>
        <v>2312308.6977275447</v>
      </c>
      <c r="G140" s="2">
        <f t="shared" si="19"/>
        <v>2566362.007586387</v>
      </c>
      <c r="H140" s="2">
        <f t="shared" si="19"/>
        <v>2848328.1494618473</v>
      </c>
      <c r="I140" s="2">
        <f t="shared" si="19"/>
        <v>3161273.905643126</v>
      </c>
      <c r="J140" s="2">
        <f t="shared" si="19"/>
        <v>3508603.0057275202</v>
      </c>
      <c r="K140" s="2">
        <f t="shared" si="19"/>
        <v>3894093.1470143511</v>
      </c>
      <c r="L140" s="2">
        <f t="shared" si="19"/>
        <v>4321937.0823288225</v>
      </c>
      <c r="M140" s="2">
        <f t="shared" si="19"/>
        <v>4796788.2221642537</v>
      </c>
    </row>
    <row r="141" spans="1:13" x14ac:dyDescent="0.3">
      <c r="A141" t="s">
        <v>137</v>
      </c>
      <c r="B141" t="s">
        <v>100</v>
      </c>
      <c r="C141" s="2">
        <v>1560000</v>
      </c>
      <c r="D141" s="2">
        <f t="shared" si="16"/>
        <v>1853399.8136812823</v>
      </c>
      <c r="E141" s="2">
        <f t="shared" si="19"/>
        <v>2057032.8137302112</v>
      </c>
      <c r="F141" s="2">
        <f t="shared" si="19"/>
        <v>2283038.9673765632</v>
      </c>
      <c r="G141" s="2">
        <f t="shared" si="19"/>
        <v>2533876.412553648</v>
      </c>
      <c r="H141" s="2">
        <f t="shared" si="19"/>
        <v>2812273.3627597983</v>
      </c>
      <c r="I141" s="2">
        <f t="shared" si="19"/>
        <v>3121257.7802552381</v>
      </c>
      <c r="J141" s="2">
        <f t="shared" si="19"/>
        <v>3464190.3094524886</v>
      </c>
      <c r="K141" s="2">
        <f t="shared" si="19"/>
        <v>3844800.8286977136</v>
      </c>
      <c r="L141" s="2">
        <f t="shared" si="19"/>
        <v>4267229.0179955447</v>
      </c>
      <c r="M141" s="2">
        <f t="shared" si="19"/>
        <v>4736069.3839090085</v>
      </c>
    </row>
    <row r="142" spans="1:13" x14ac:dyDescent="0.3">
      <c r="A142" t="s">
        <v>45</v>
      </c>
      <c r="B142" t="s">
        <v>6</v>
      </c>
      <c r="C142" s="2">
        <v>1530000</v>
      </c>
      <c r="D142" s="2">
        <f t="shared" si="16"/>
        <v>1817757.509572027</v>
      </c>
      <c r="E142" s="2">
        <f t="shared" si="19"/>
        <v>2017474.4903892456</v>
      </c>
      <c r="F142" s="2">
        <f t="shared" si="19"/>
        <v>2239134.371850091</v>
      </c>
      <c r="G142" s="2">
        <f t="shared" si="19"/>
        <v>2485148.0200045398</v>
      </c>
      <c r="H142" s="2">
        <f t="shared" si="19"/>
        <v>2758191.1827067258</v>
      </c>
      <c r="I142" s="2">
        <f t="shared" si="19"/>
        <v>3061233.5921734069</v>
      </c>
      <c r="J142" s="2">
        <f t="shared" si="19"/>
        <v>3397571.2650399404</v>
      </c>
      <c r="K142" s="2">
        <f t="shared" si="19"/>
        <v>3770862.3512227582</v>
      </c>
      <c r="L142" s="2">
        <f t="shared" si="19"/>
        <v>4185166.9214956323</v>
      </c>
      <c r="M142" s="2">
        <f t="shared" si="19"/>
        <v>4644991.1265261443</v>
      </c>
    </row>
    <row r="143" spans="1:13" x14ac:dyDescent="0.3">
      <c r="A143" t="s">
        <v>38</v>
      </c>
      <c r="B143" t="s">
        <v>19</v>
      </c>
      <c r="C143" s="2">
        <v>1480000</v>
      </c>
      <c r="D143" s="2">
        <f t="shared" si="16"/>
        <v>1758353.6693899343</v>
      </c>
      <c r="E143" s="2">
        <f t="shared" si="19"/>
        <v>1951543.951487636</v>
      </c>
      <c r="F143" s="2">
        <f t="shared" si="19"/>
        <v>2165960.0459726364</v>
      </c>
      <c r="G143" s="2">
        <f t="shared" si="19"/>
        <v>2403934.0324226911</v>
      </c>
      <c r="H143" s="2">
        <f t="shared" si="19"/>
        <v>2668054.2159516034</v>
      </c>
      <c r="I143" s="2">
        <f t="shared" si="19"/>
        <v>2961193.2787036868</v>
      </c>
      <c r="J143" s="2">
        <f t="shared" si="19"/>
        <v>3286539.5243523605</v>
      </c>
      <c r="K143" s="2">
        <f t="shared" si="19"/>
        <v>3647631.5554311643</v>
      </c>
      <c r="L143" s="2">
        <f t="shared" si="19"/>
        <v>4048396.7606624411</v>
      </c>
      <c r="M143" s="2">
        <f t="shared" si="19"/>
        <v>4493194.030888035</v>
      </c>
    </row>
    <row r="144" spans="1:13" x14ac:dyDescent="0.3">
      <c r="A144" t="s">
        <v>83</v>
      </c>
      <c r="B144" t="s">
        <v>19</v>
      </c>
      <c r="C144" s="2">
        <v>1430000</v>
      </c>
      <c r="D144" s="2">
        <f t="shared" si="16"/>
        <v>1698949.8292078425</v>
      </c>
      <c r="E144" s="2">
        <f t="shared" si="19"/>
        <v>1885613.4125860275</v>
      </c>
      <c r="F144" s="2">
        <f t="shared" si="19"/>
        <v>2092785.7200951837</v>
      </c>
      <c r="G144" s="2">
        <f t="shared" si="19"/>
        <v>2322720.0448408448</v>
      </c>
      <c r="H144" s="2">
        <f t="shared" si="19"/>
        <v>2577917.2491964828</v>
      </c>
      <c r="I144" s="2">
        <f t="shared" si="19"/>
        <v>2861152.9652339695</v>
      </c>
      <c r="J144" s="2">
        <f t="shared" si="19"/>
        <v>3175507.7836647821</v>
      </c>
      <c r="K144" s="2">
        <f t="shared" si="19"/>
        <v>3524400.7596395724</v>
      </c>
      <c r="L144" s="2">
        <f t="shared" si="19"/>
        <v>3911626.5998292514</v>
      </c>
      <c r="M144" s="2">
        <f t="shared" si="19"/>
        <v>4341396.9352499265</v>
      </c>
    </row>
    <row r="145" spans="1:13" x14ac:dyDescent="0.3">
      <c r="A145" t="s">
        <v>113</v>
      </c>
      <c r="B145" t="s">
        <v>28</v>
      </c>
      <c r="C145" s="2">
        <v>1360000</v>
      </c>
      <c r="D145" s="2">
        <f t="shared" si="16"/>
        <v>1615784.4529529132</v>
      </c>
      <c r="E145" s="2">
        <f t="shared" si="19"/>
        <v>1793310.6581237742</v>
      </c>
      <c r="F145" s="2">
        <f t="shared" si="19"/>
        <v>1990341.6638667481</v>
      </c>
      <c r="G145" s="2">
        <f t="shared" si="19"/>
        <v>2209020.4622262581</v>
      </c>
      <c r="H145" s="2">
        <f t="shared" si="19"/>
        <v>2451725.4957393124</v>
      </c>
      <c r="I145" s="2">
        <f t="shared" si="19"/>
        <v>2721096.5263763624</v>
      </c>
      <c r="J145" s="2">
        <f t="shared" si="19"/>
        <v>3020063.3467021701</v>
      </c>
      <c r="K145" s="2">
        <f t="shared" si="19"/>
        <v>3351877.6455313414</v>
      </c>
      <c r="L145" s="2">
        <f t="shared" si="19"/>
        <v>3720148.3746627849</v>
      </c>
      <c r="M145" s="2">
        <f t="shared" si="19"/>
        <v>4128881.0013565733</v>
      </c>
    </row>
    <row r="146" spans="1:13" x14ac:dyDescent="0.3">
      <c r="A146" t="s">
        <v>120</v>
      </c>
      <c r="B146" t="s">
        <v>19</v>
      </c>
      <c r="C146" s="2">
        <v>1340000</v>
      </c>
      <c r="D146" s="2">
        <f t="shared" si="16"/>
        <v>1592022.9168800758</v>
      </c>
      <c r="E146" s="2">
        <f t="shared" si="19"/>
        <v>1766938.4425631301</v>
      </c>
      <c r="F146" s="2">
        <f t="shared" si="19"/>
        <v>1961071.9335157657</v>
      </c>
      <c r="G146" s="2">
        <f t="shared" si="19"/>
        <v>2176534.8671935182</v>
      </c>
      <c r="H146" s="2">
        <f t="shared" si="19"/>
        <v>2415670.7090372629</v>
      </c>
      <c r="I146" s="2">
        <f t="shared" si="19"/>
        <v>2681080.400988474</v>
      </c>
      <c r="J146" s="2">
        <f t="shared" si="19"/>
        <v>2975650.6504271375</v>
      </c>
      <c r="K146" s="2">
        <f t="shared" si="19"/>
        <v>3302585.3272147034</v>
      </c>
      <c r="L146" s="2">
        <f t="shared" si="19"/>
        <v>3665440.310329508</v>
      </c>
      <c r="M146" s="2">
        <f t="shared" si="19"/>
        <v>4068162.1631013295</v>
      </c>
    </row>
    <row r="147" spans="1:13" x14ac:dyDescent="0.3">
      <c r="A147" t="s">
        <v>80</v>
      </c>
      <c r="B147" t="s">
        <v>28</v>
      </c>
      <c r="C147" s="2">
        <v>1230000</v>
      </c>
      <c r="D147" s="2">
        <f t="shared" ref="D147:M161" si="20">C147*(1+C$2)*C$3*(1-C$2)*C$4*C$5</f>
        <v>1461334.4684794724</v>
      </c>
      <c r="E147" s="2">
        <f t="shared" si="20"/>
        <v>1621891.2569795894</v>
      </c>
      <c r="F147" s="2">
        <f t="shared" si="20"/>
        <v>1800088.4165853667</v>
      </c>
      <c r="G147" s="2">
        <f t="shared" si="20"/>
        <v>1997864.0945134531</v>
      </c>
      <c r="H147" s="2">
        <f t="shared" si="20"/>
        <v>2217369.382175995</v>
      </c>
      <c r="I147" s="2">
        <f t="shared" si="20"/>
        <v>2460991.7113550915</v>
      </c>
      <c r="J147" s="2">
        <f t="shared" si="20"/>
        <v>2731380.8209144617</v>
      </c>
      <c r="K147" s="2">
        <f t="shared" si="20"/>
        <v>3031477.576473197</v>
      </c>
      <c r="L147" s="2">
        <f t="shared" si="20"/>
        <v>3364545.9564964874</v>
      </c>
      <c r="M147" s="2">
        <f t="shared" si="20"/>
        <v>3734208.5526974876</v>
      </c>
    </row>
    <row r="148" spans="1:13" x14ac:dyDescent="0.3">
      <c r="A148" t="s">
        <v>70</v>
      </c>
      <c r="B148" t="s">
        <v>10</v>
      </c>
      <c r="C148" s="2">
        <v>1170000</v>
      </c>
      <c r="D148" s="2">
        <f t="shared" si="20"/>
        <v>1390049.860260962</v>
      </c>
      <c r="E148" s="2">
        <f t="shared" si="20"/>
        <v>1542774.6102976585</v>
      </c>
      <c r="F148" s="2">
        <f t="shared" si="20"/>
        <v>1712279.2255324225</v>
      </c>
      <c r="G148" s="2">
        <f t="shared" si="20"/>
        <v>1900407.3094152363</v>
      </c>
      <c r="H148" s="2">
        <f t="shared" si="20"/>
        <v>2109205.0220698495</v>
      </c>
      <c r="I148" s="2">
        <f t="shared" si="20"/>
        <v>2340943.3351914296</v>
      </c>
      <c r="J148" s="2">
        <f t="shared" si="20"/>
        <v>2598142.7320893672</v>
      </c>
      <c r="K148" s="2">
        <f t="shared" si="20"/>
        <v>2883600.6215232862</v>
      </c>
      <c r="L148" s="2">
        <f t="shared" si="20"/>
        <v>3200421.7634966602</v>
      </c>
      <c r="M148" s="2">
        <f t="shared" si="20"/>
        <v>3552052.0379317575</v>
      </c>
    </row>
    <row r="149" spans="1:13" x14ac:dyDescent="0.3">
      <c r="A149" t="s">
        <v>76</v>
      </c>
      <c r="B149" t="s">
        <v>19</v>
      </c>
      <c r="C149" s="2">
        <v>1150000</v>
      </c>
      <c r="D149" s="2">
        <f t="shared" si="20"/>
        <v>1366288.3241881249</v>
      </c>
      <c r="E149" s="2">
        <f t="shared" si="20"/>
        <v>1516402.3947370145</v>
      </c>
      <c r="F149" s="2">
        <f t="shared" si="20"/>
        <v>1683009.4951814411</v>
      </c>
      <c r="G149" s="2">
        <f t="shared" si="20"/>
        <v>1867921.7143824974</v>
      </c>
      <c r="H149" s="2">
        <f t="shared" si="20"/>
        <v>2073150.2353678003</v>
      </c>
      <c r="I149" s="2">
        <f t="shared" si="20"/>
        <v>2300927.2098035407</v>
      </c>
      <c r="J149" s="2">
        <f t="shared" si="20"/>
        <v>2553730.0358143337</v>
      </c>
      <c r="K149" s="2">
        <f t="shared" si="20"/>
        <v>2834308.3032066473</v>
      </c>
      <c r="L149" s="2">
        <f t="shared" si="20"/>
        <v>3145713.6991633819</v>
      </c>
      <c r="M149" s="2">
        <f t="shared" si="20"/>
        <v>3491333.1996765118</v>
      </c>
    </row>
    <row r="150" spans="1:13" x14ac:dyDescent="0.3">
      <c r="A150" t="s">
        <v>27</v>
      </c>
      <c r="B150" t="s">
        <v>28</v>
      </c>
      <c r="C150" s="2">
        <v>1040000</v>
      </c>
      <c r="D150" s="2">
        <f t="shared" si="20"/>
        <v>1235599.8757875215</v>
      </c>
      <c r="E150" s="2">
        <f t="shared" si="20"/>
        <v>1371355.2091534738</v>
      </c>
      <c r="F150" s="2">
        <f t="shared" si="20"/>
        <v>1522025.9782510421</v>
      </c>
      <c r="G150" s="2">
        <f t="shared" si="20"/>
        <v>1689250.941702432</v>
      </c>
      <c r="H150" s="2">
        <f t="shared" si="20"/>
        <v>1874848.9085065322</v>
      </c>
      <c r="I150" s="2">
        <f t="shared" si="20"/>
        <v>2080838.5201701585</v>
      </c>
      <c r="J150" s="2">
        <f t="shared" si="20"/>
        <v>2309460.2063016584</v>
      </c>
      <c r="K150" s="2">
        <f t="shared" si="20"/>
        <v>2563200.5524651427</v>
      </c>
      <c r="L150" s="2">
        <f t="shared" si="20"/>
        <v>2844819.3453303641</v>
      </c>
      <c r="M150" s="2">
        <f t="shared" si="20"/>
        <v>3157379.5892726728</v>
      </c>
    </row>
    <row r="151" spans="1:13" x14ac:dyDescent="0.3">
      <c r="A151" t="s">
        <v>37</v>
      </c>
      <c r="B151" t="s">
        <v>28</v>
      </c>
      <c r="C151" s="2">
        <v>980000</v>
      </c>
      <c r="D151" s="2">
        <f t="shared" si="20"/>
        <v>1164315.2675690108</v>
      </c>
      <c r="E151" s="2">
        <f t="shared" si="20"/>
        <v>1292238.562471543</v>
      </c>
      <c r="F151" s="2">
        <f t="shared" si="20"/>
        <v>1434216.7871980977</v>
      </c>
      <c r="G151" s="2">
        <f t="shared" si="20"/>
        <v>1591794.1566042153</v>
      </c>
      <c r="H151" s="2">
        <f t="shared" si="20"/>
        <v>1766684.5484003869</v>
      </c>
      <c r="I151" s="2">
        <f t="shared" si="20"/>
        <v>1960790.1440064968</v>
      </c>
      <c r="J151" s="2">
        <f t="shared" si="20"/>
        <v>2176222.1174765644</v>
      </c>
      <c r="K151" s="2">
        <f t="shared" si="20"/>
        <v>2415323.5975152319</v>
      </c>
      <c r="L151" s="2">
        <f t="shared" si="20"/>
        <v>2680695.1523305369</v>
      </c>
      <c r="M151" s="2">
        <f t="shared" si="20"/>
        <v>2975223.0745069436</v>
      </c>
    </row>
    <row r="152" spans="1:13" x14ac:dyDescent="0.3">
      <c r="A152" t="s">
        <v>102</v>
      </c>
      <c r="B152" t="s">
        <v>19</v>
      </c>
      <c r="C152" s="2">
        <v>980000</v>
      </c>
      <c r="D152" s="2">
        <f t="shared" si="20"/>
        <v>1164315.2675690108</v>
      </c>
      <c r="E152" s="2">
        <f t="shared" si="20"/>
        <v>1292238.562471543</v>
      </c>
      <c r="F152" s="2">
        <f t="shared" si="20"/>
        <v>1434216.7871980977</v>
      </c>
      <c r="G152" s="2">
        <f t="shared" si="20"/>
        <v>1591794.1566042153</v>
      </c>
      <c r="H152" s="2">
        <f t="shared" si="20"/>
        <v>1766684.5484003869</v>
      </c>
      <c r="I152" s="2">
        <f t="shared" si="20"/>
        <v>1960790.1440064968</v>
      </c>
      <c r="J152" s="2">
        <f t="shared" si="20"/>
        <v>2176222.1174765644</v>
      </c>
      <c r="K152" s="2">
        <f t="shared" si="20"/>
        <v>2415323.5975152319</v>
      </c>
      <c r="L152" s="2">
        <f t="shared" si="20"/>
        <v>2680695.1523305369</v>
      </c>
      <c r="M152" s="2">
        <f t="shared" si="20"/>
        <v>2975223.0745069436</v>
      </c>
    </row>
    <row r="153" spans="1:13" x14ac:dyDescent="0.3">
      <c r="A153" t="s">
        <v>36</v>
      </c>
      <c r="B153" t="s">
        <v>28</v>
      </c>
      <c r="C153" s="2">
        <v>970000</v>
      </c>
      <c r="D153" s="2">
        <f t="shared" si="20"/>
        <v>1152434.4995325925</v>
      </c>
      <c r="E153" s="2">
        <f t="shared" si="20"/>
        <v>1279052.4546912215</v>
      </c>
      <c r="F153" s="2">
        <f t="shared" si="20"/>
        <v>1419581.9220226072</v>
      </c>
      <c r="G153" s="2">
        <f t="shared" si="20"/>
        <v>1575551.359087846</v>
      </c>
      <c r="H153" s="2">
        <f t="shared" si="20"/>
        <v>1748657.1550493627</v>
      </c>
      <c r="I153" s="2">
        <f t="shared" si="20"/>
        <v>1940782.0813125528</v>
      </c>
      <c r="J153" s="2">
        <f t="shared" si="20"/>
        <v>2154015.7693390483</v>
      </c>
      <c r="K153" s="2">
        <f t="shared" si="20"/>
        <v>2390677.4383569127</v>
      </c>
      <c r="L153" s="2">
        <f t="shared" si="20"/>
        <v>2653341.120163898</v>
      </c>
      <c r="M153" s="2">
        <f t="shared" si="20"/>
        <v>2944863.6553793205</v>
      </c>
    </row>
    <row r="154" spans="1:13" x14ac:dyDescent="0.3">
      <c r="A154" t="s">
        <v>116</v>
      </c>
      <c r="B154" t="s">
        <v>28</v>
      </c>
      <c r="C154" s="2">
        <v>920000</v>
      </c>
      <c r="D154" s="2">
        <f t="shared" si="20"/>
        <v>1093030.6593505</v>
      </c>
      <c r="E154" s="2">
        <f t="shared" si="20"/>
        <v>1213121.9157896119</v>
      </c>
      <c r="F154" s="2">
        <f t="shared" si="20"/>
        <v>1346407.5961451528</v>
      </c>
      <c r="G154" s="2">
        <f t="shared" si="20"/>
        <v>1494337.3715059978</v>
      </c>
      <c r="H154" s="2">
        <f t="shared" si="20"/>
        <v>1658520.1882942407</v>
      </c>
      <c r="I154" s="2">
        <f t="shared" si="20"/>
        <v>1840741.7678428337</v>
      </c>
      <c r="J154" s="2">
        <f t="shared" si="20"/>
        <v>2042984.0286514685</v>
      </c>
      <c r="K154" s="2">
        <f t="shared" si="20"/>
        <v>2267446.6425653193</v>
      </c>
      <c r="L154" s="2">
        <f t="shared" si="20"/>
        <v>2516570.9593307078</v>
      </c>
      <c r="M154" s="2">
        <f t="shared" si="20"/>
        <v>2793066.5597412121</v>
      </c>
    </row>
    <row r="155" spans="1:13" x14ac:dyDescent="0.3">
      <c r="A155" t="s">
        <v>31</v>
      </c>
      <c r="B155" t="s">
        <v>28</v>
      </c>
      <c r="C155" s="2">
        <v>840000</v>
      </c>
      <c r="D155" s="2">
        <f t="shared" si="20"/>
        <v>997984.51505915215</v>
      </c>
      <c r="E155" s="2">
        <f t="shared" si="20"/>
        <v>1107633.0535470371</v>
      </c>
      <c r="F155" s="2">
        <f t="shared" si="20"/>
        <v>1229328.6747412267</v>
      </c>
      <c r="G155" s="2">
        <f t="shared" si="20"/>
        <v>1364394.9913750417</v>
      </c>
      <c r="H155" s="2">
        <f t="shared" si="20"/>
        <v>1514301.0414860458</v>
      </c>
      <c r="I155" s="2">
        <f t="shared" si="20"/>
        <v>1680677.2662912826</v>
      </c>
      <c r="J155" s="2">
        <f t="shared" si="20"/>
        <v>1865333.2435513402</v>
      </c>
      <c r="K155" s="2">
        <f t="shared" si="20"/>
        <v>2070277.3692987694</v>
      </c>
      <c r="L155" s="2">
        <f t="shared" si="20"/>
        <v>2297738.7019976014</v>
      </c>
      <c r="M155" s="2">
        <f t="shared" si="20"/>
        <v>2550191.2067202353</v>
      </c>
    </row>
    <row r="156" spans="1:13" x14ac:dyDescent="0.3">
      <c r="A156" t="s">
        <v>139</v>
      </c>
      <c r="B156" t="s">
        <v>28</v>
      </c>
      <c r="C156" s="2">
        <v>750000</v>
      </c>
      <c r="D156" s="2">
        <f t="shared" si="20"/>
        <v>891057.60273138573</v>
      </c>
      <c r="E156" s="2">
        <f t="shared" si="20"/>
        <v>988958.08352413995</v>
      </c>
      <c r="F156" s="2">
        <f t="shared" si="20"/>
        <v>1097614.8881618092</v>
      </c>
      <c r="G156" s="2">
        <f t="shared" si="20"/>
        <v>1218209.8137277153</v>
      </c>
      <c r="H156" s="2">
        <f t="shared" si="20"/>
        <v>1352054.5013268259</v>
      </c>
      <c r="I156" s="2">
        <f t="shared" si="20"/>
        <v>1500604.7020457874</v>
      </c>
      <c r="J156" s="2">
        <f t="shared" si="20"/>
        <v>1665476.1103136961</v>
      </c>
      <c r="K156" s="2">
        <f t="shared" si="20"/>
        <v>1848461.9368739009</v>
      </c>
      <c r="L156" s="2">
        <f t="shared" si="20"/>
        <v>2051552.4124978583</v>
      </c>
      <c r="M156" s="2">
        <f t="shared" si="20"/>
        <v>2276956.4345716387</v>
      </c>
    </row>
    <row r="157" spans="1:13" x14ac:dyDescent="0.3">
      <c r="A157" t="s">
        <v>112</v>
      </c>
      <c r="B157" t="s">
        <v>28</v>
      </c>
      <c r="C157" s="2">
        <v>730000</v>
      </c>
      <c r="D157" s="2">
        <f t="shared" si="20"/>
        <v>867296.06665854878</v>
      </c>
      <c r="E157" s="2">
        <f t="shared" si="20"/>
        <v>962585.86796349613</v>
      </c>
      <c r="F157" s="2">
        <f t="shared" si="20"/>
        <v>1068345.1578108277</v>
      </c>
      <c r="G157" s="2">
        <f t="shared" si="20"/>
        <v>1185724.2186949763</v>
      </c>
      <c r="H157" s="2">
        <f t="shared" si="20"/>
        <v>1315999.7146247777</v>
      </c>
      <c r="I157" s="2">
        <f t="shared" si="20"/>
        <v>1460588.5766579001</v>
      </c>
      <c r="J157" s="2">
        <f t="shared" si="20"/>
        <v>1621063.4140386649</v>
      </c>
      <c r="K157" s="2">
        <f t="shared" si="20"/>
        <v>1799169.6185572639</v>
      </c>
      <c r="L157" s="2">
        <f t="shared" si="20"/>
        <v>1996844.3481645829</v>
      </c>
      <c r="M157" s="2">
        <f t="shared" si="20"/>
        <v>2216237.5963163958</v>
      </c>
    </row>
    <row r="158" spans="1:13" x14ac:dyDescent="0.3">
      <c r="A158" t="s">
        <v>151</v>
      </c>
      <c r="B158" t="s">
        <v>28</v>
      </c>
      <c r="C158" s="2">
        <v>680000</v>
      </c>
      <c r="D158" s="2">
        <f t="shared" si="20"/>
        <v>807892.22647645662</v>
      </c>
      <c r="E158" s="2">
        <f t="shared" si="20"/>
        <v>896655.32906188711</v>
      </c>
      <c r="F158" s="2">
        <f t="shared" si="20"/>
        <v>995170.83193337405</v>
      </c>
      <c r="G158" s="2">
        <f t="shared" si="20"/>
        <v>1104510.2311131291</v>
      </c>
      <c r="H158" s="2">
        <f t="shared" si="20"/>
        <v>1225862.7478696562</v>
      </c>
      <c r="I158" s="2">
        <f t="shared" si="20"/>
        <v>1360548.2631881812</v>
      </c>
      <c r="J158" s="2">
        <f t="shared" si="20"/>
        <v>1510031.673351085</v>
      </c>
      <c r="K158" s="2">
        <f t="shared" si="20"/>
        <v>1675938.8227656707</v>
      </c>
      <c r="L158" s="2">
        <f t="shared" si="20"/>
        <v>1860074.1873313924</v>
      </c>
      <c r="M158" s="2">
        <f t="shared" si="20"/>
        <v>2064440.5006782867</v>
      </c>
    </row>
    <row r="159" spans="1:13" x14ac:dyDescent="0.3">
      <c r="A159" t="s">
        <v>63</v>
      </c>
      <c r="B159" t="s">
        <v>28</v>
      </c>
      <c r="C159" s="2">
        <v>620000</v>
      </c>
      <c r="D159" s="2">
        <f t="shared" si="20"/>
        <v>736607.61825794552</v>
      </c>
      <c r="E159" s="2">
        <f t="shared" si="20"/>
        <v>817538.68237995554</v>
      </c>
      <c r="F159" s="2">
        <f t="shared" si="20"/>
        <v>907361.64088042884</v>
      </c>
      <c r="G159" s="2">
        <f t="shared" si="20"/>
        <v>1007053.4460149114</v>
      </c>
      <c r="H159" s="2">
        <f t="shared" si="20"/>
        <v>1117698.3877635098</v>
      </c>
      <c r="I159" s="2">
        <f t="shared" si="20"/>
        <v>1240499.8870245181</v>
      </c>
      <c r="J159" s="2">
        <f t="shared" si="20"/>
        <v>1376793.5845259891</v>
      </c>
      <c r="K159" s="2">
        <f t="shared" si="20"/>
        <v>1528061.8678157583</v>
      </c>
      <c r="L159" s="2">
        <f t="shared" si="20"/>
        <v>1695949.9943315634</v>
      </c>
      <c r="M159" s="2">
        <f t="shared" si="20"/>
        <v>1882283.9859125554</v>
      </c>
    </row>
    <row r="160" spans="1:13" x14ac:dyDescent="0.3">
      <c r="A160" t="s">
        <v>78</v>
      </c>
      <c r="B160" t="s">
        <v>28</v>
      </c>
      <c r="C160" s="2">
        <v>560000</v>
      </c>
      <c r="D160" s="2">
        <f t="shared" si="20"/>
        <v>665323.01003943454</v>
      </c>
      <c r="E160" s="2">
        <f t="shared" si="20"/>
        <v>738422.03569802444</v>
      </c>
      <c r="F160" s="2">
        <f t="shared" si="20"/>
        <v>819552.44982748409</v>
      </c>
      <c r="G160" s="2">
        <f t="shared" si="20"/>
        <v>909596.66091669409</v>
      </c>
      <c r="H160" s="2">
        <f t="shared" si="20"/>
        <v>1009534.0276573634</v>
      </c>
      <c r="I160" s="2">
        <f t="shared" si="20"/>
        <v>1120451.5108608545</v>
      </c>
      <c r="J160" s="2">
        <f t="shared" si="20"/>
        <v>1243555.4957008928</v>
      </c>
      <c r="K160" s="2">
        <f t="shared" si="20"/>
        <v>1380184.9128658455</v>
      </c>
      <c r="L160" s="2">
        <f t="shared" si="20"/>
        <v>1531825.8013317338</v>
      </c>
      <c r="M160" s="2">
        <f t="shared" si="20"/>
        <v>1700127.4711468234</v>
      </c>
    </row>
    <row r="161" spans="1:13" x14ac:dyDescent="0.3">
      <c r="A161" t="s">
        <v>104</v>
      </c>
      <c r="B161" t="s">
        <v>25</v>
      </c>
      <c r="C161" s="2">
        <v>470000</v>
      </c>
      <c r="D161" s="2">
        <f t="shared" si="20"/>
        <v>558396.09771166847</v>
      </c>
      <c r="E161" s="2">
        <f t="shared" si="20"/>
        <v>619747.06567512779</v>
      </c>
      <c r="F161" s="2">
        <f t="shared" si="20"/>
        <v>687838.66324806726</v>
      </c>
      <c r="G161" s="2">
        <f t="shared" si="20"/>
        <v>763411.48326936841</v>
      </c>
      <c r="H161" s="2">
        <f t="shared" si="20"/>
        <v>847287.4874981445</v>
      </c>
      <c r="I161" s="2">
        <f t="shared" si="20"/>
        <v>940378.94661536044</v>
      </c>
      <c r="J161" s="2">
        <f t="shared" si="20"/>
        <v>1043698.3624632499</v>
      </c>
      <c r="K161" s="2">
        <f t="shared" si="20"/>
        <v>1158369.4804409782</v>
      </c>
      <c r="L161" s="2">
        <f t="shared" si="20"/>
        <v>1285639.5118319916</v>
      </c>
      <c r="M161" s="2">
        <f t="shared" si="20"/>
        <v>1426892.6989982275</v>
      </c>
    </row>
  </sheetData>
  <autoFilter ref="A8:M161" xr:uid="{A0800AE6-4754-4623-AA03-F5439E502D5A}">
    <sortState xmlns:xlrd2="http://schemas.microsoft.com/office/spreadsheetml/2017/richdata2" ref="A9:M161">
      <sortCondition descending="1" ref="C8:C161"/>
    </sortState>
  </autoFilter>
  <mergeCells count="1">
    <mergeCell ref="C7:M7"/>
  </mergeCells>
  <conditionalFormatting sqref="C9:C161">
    <cfRule type="expression" dxfId="5" priority="2">
      <formula>ISODD(ROW())</formula>
    </cfRule>
  </conditionalFormatting>
  <conditionalFormatting sqref="D9:M161">
    <cfRule type="expression" dxfId="4" priority="1">
      <formula>ISODD(ROW())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1D7F2-CBFA-4EA4-A973-472B3A035675}">
  <dimension ref="A1:R155"/>
  <sheetViews>
    <sheetView showGridLines="0" workbookViewId="0">
      <selection activeCell="D33" sqref="D33"/>
    </sheetView>
  </sheetViews>
  <sheetFormatPr defaultRowHeight="14.4" outlineLevelRow="1" x14ac:dyDescent="0.3"/>
  <cols>
    <col min="1" max="4" width="13.33203125" customWidth="1"/>
    <col min="5" max="6" width="10.44140625" bestFit="1" customWidth="1"/>
    <col min="7" max="11" width="11.44140625" bestFit="1" customWidth="1"/>
    <col min="12" max="14" width="12.44140625" bestFit="1" customWidth="1"/>
    <col min="17" max="17" width="11" bestFit="1" customWidth="1"/>
  </cols>
  <sheetData>
    <row r="1" spans="1:18" x14ac:dyDescent="0.3">
      <c r="E1" s="21" t="s">
        <v>3</v>
      </c>
      <c r="F1" s="21"/>
      <c r="G1" s="21"/>
      <c r="H1" s="21"/>
      <c r="I1" s="21"/>
      <c r="J1" s="21"/>
      <c r="K1" s="21"/>
      <c r="L1" s="21"/>
      <c r="M1" s="21"/>
      <c r="N1" s="21"/>
      <c r="Q1" t="s">
        <v>166</v>
      </c>
      <c r="R1" s="5">
        <v>0.1</v>
      </c>
    </row>
    <row r="2" spans="1:18" x14ac:dyDescent="0.3">
      <c r="A2" s="3" t="s">
        <v>0</v>
      </c>
      <c r="B2" s="3" t="s">
        <v>1</v>
      </c>
      <c r="C2" s="3" t="s">
        <v>168</v>
      </c>
      <c r="D2" s="3" t="s">
        <v>167</v>
      </c>
      <c r="E2" s="6">
        <v>2022</v>
      </c>
      <c r="F2" s="6">
        <f>E2+1</f>
        <v>2023</v>
      </c>
      <c r="G2" s="6">
        <f t="shared" ref="G2:N2" si="0">F2+1</f>
        <v>2024</v>
      </c>
      <c r="H2" s="6">
        <f t="shared" si="0"/>
        <v>2025</v>
      </c>
      <c r="I2" s="6">
        <f t="shared" si="0"/>
        <v>2026</v>
      </c>
      <c r="J2" s="6">
        <f t="shared" si="0"/>
        <v>2027</v>
      </c>
      <c r="K2" s="6">
        <f t="shared" si="0"/>
        <v>2028</v>
      </c>
      <c r="L2" s="6">
        <f t="shared" si="0"/>
        <v>2029</v>
      </c>
      <c r="M2" s="6">
        <f>L2+1</f>
        <v>2030</v>
      </c>
      <c r="N2" s="6">
        <f t="shared" si="0"/>
        <v>2031</v>
      </c>
      <c r="O2" s="3" t="s">
        <v>169</v>
      </c>
      <c r="P2" s="3"/>
    </row>
    <row r="3" spans="1:18" x14ac:dyDescent="0.3">
      <c r="A3" t="s">
        <v>160</v>
      </c>
      <c r="B3" t="s">
        <v>6</v>
      </c>
      <c r="C3">
        <v>-2.42295890581866</v>
      </c>
      <c r="D3">
        <v>4.7379821983046497</v>
      </c>
      <c r="E3" s="2">
        <f>_xlfn.XLOOKUP($A3,'Salary projection'!$A:$A,'Salary projection'!D:D,0,0)*$R$1</f>
        <v>919571.44601879013</v>
      </c>
      <c r="F3" s="2">
        <f>_xlfn.XLOOKUP($A3,'Salary projection'!$A:$A,'Salary projection'!E:E,0,0)*$R$1</f>
        <v>1020604.7421969125</v>
      </c>
      <c r="G3" s="2">
        <f>_xlfn.XLOOKUP($A3,'Salary projection'!$A:$A,'Salary projection'!F:F,0,0)*$R$1</f>
        <v>1132738.5645829875</v>
      </c>
      <c r="H3" s="2">
        <f>_xlfn.XLOOKUP($A3,'Salary projection'!$A:$A,'Salary projection'!G:G,0,0)*$R$1</f>
        <v>1257192.5277670026</v>
      </c>
      <c r="I3" s="2">
        <f>_xlfn.XLOOKUP($A3,'Salary projection'!$A:$A,'Salary projection'!H:H,0,0)*$R$1</f>
        <v>1395320.2453692851</v>
      </c>
      <c r="J3" s="2">
        <f>_xlfn.XLOOKUP($A3,'Salary projection'!$A:$A,'Salary projection'!I:I,0,0)*$R$1</f>
        <v>1548624.0525112532</v>
      </c>
      <c r="K3" s="2">
        <f>_xlfn.XLOOKUP($A3,'Salary projection'!$A:$A,'Salary projection'!J:J,0,0)*$R$1</f>
        <v>1718771.3458437352</v>
      </c>
      <c r="L3" s="2">
        <f>_xlfn.XLOOKUP($A3,'Salary projection'!$A:$A,'Salary projection'!K:K,0,0)*$R$1</f>
        <v>1907612.718853866</v>
      </c>
      <c r="M3" s="2">
        <f>_xlfn.XLOOKUP($A3,'Salary projection'!$A:$A,'Salary projection'!L:L,0,0)*$R$1</f>
        <v>2117202.0896977908</v>
      </c>
      <c r="N3" s="2">
        <f>_xlfn.XLOOKUP($A3,'Salary projection'!$A:$A,'Salary projection'!M:M,0,0)*$R$1</f>
        <v>2349819.040477932</v>
      </c>
      <c r="O3" t="str">
        <f t="shared" ref="O3:O34" si="1">IF(D3&lt;0,"Lend","Don't lend")</f>
        <v>Don't lend</v>
      </c>
    </row>
    <row r="4" spans="1:18" x14ac:dyDescent="0.3">
      <c r="A4" t="s">
        <v>130</v>
      </c>
      <c r="B4" t="s">
        <v>28</v>
      </c>
      <c r="C4">
        <v>-2.42295890581866</v>
      </c>
      <c r="D4">
        <v>2.09078248240206</v>
      </c>
      <c r="E4" s="2">
        <f>_xlfn.XLOOKUP($A4,'Salary projection'!$A:$A,'Salary projection'!D:D,0,0)*$R$1</f>
        <v>232863.05351380218</v>
      </c>
      <c r="F4" s="2">
        <f>_xlfn.XLOOKUP($A4,'Salary projection'!$A:$A,'Salary projection'!E:E,0,0)*$R$1</f>
        <v>258447.71249430859</v>
      </c>
      <c r="G4" s="2">
        <f>_xlfn.XLOOKUP($A4,'Salary projection'!$A:$A,'Salary projection'!F:F,0,0)*$R$1</f>
        <v>286843.35743961955</v>
      </c>
      <c r="H4" s="2">
        <f>_xlfn.XLOOKUP($A4,'Salary projection'!$A:$A,'Salary projection'!G:G,0,0)*$R$1</f>
        <v>318358.83132084308</v>
      </c>
      <c r="I4" s="2">
        <f>_xlfn.XLOOKUP($A4,'Salary projection'!$A:$A,'Salary projection'!H:H,0,0)*$R$1</f>
        <v>353336.9096800774</v>
      </c>
      <c r="J4" s="2">
        <f>_xlfn.XLOOKUP($A4,'Salary projection'!$A:$A,'Salary projection'!I:I,0,0)*$R$1</f>
        <v>392158.0288012994</v>
      </c>
      <c r="K4" s="2">
        <f>_xlfn.XLOOKUP($A4,'Salary projection'!$A:$A,'Salary projection'!J:J,0,0)*$R$1</f>
        <v>435244.42349531292</v>
      </c>
      <c r="L4" s="2">
        <f>_xlfn.XLOOKUP($A4,'Salary projection'!$A:$A,'Salary projection'!K:K,0,0)*$R$1</f>
        <v>483064.71950304642</v>
      </c>
      <c r="M4" s="2">
        <f>_xlfn.XLOOKUP($A4,'Salary projection'!$A:$A,'Salary projection'!L:L,0,0)*$R$1</f>
        <v>536139.03046610742</v>
      </c>
      <c r="N4" s="2">
        <f>_xlfn.XLOOKUP($A4,'Salary projection'!$A:$A,'Salary projection'!M:M,0,0)*$R$1</f>
        <v>595044.61490138876</v>
      </c>
      <c r="O4" t="str">
        <f t="shared" si="1"/>
        <v>Don't lend</v>
      </c>
    </row>
    <row r="5" spans="1:18" x14ac:dyDescent="0.3">
      <c r="A5" t="s">
        <v>55</v>
      </c>
      <c r="B5" t="s">
        <v>6</v>
      </c>
      <c r="C5">
        <v>-2.2237327220227301</v>
      </c>
      <c r="D5">
        <v>-0.69221047206918596</v>
      </c>
      <c r="E5" s="2">
        <f>_xlfn.XLOOKUP($A5,'Salary projection'!$A:$A,'Salary projection'!D:D,0,0)*$R$1</f>
        <v>1353219.4793480646</v>
      </c>
      <c r="F5" s="2">
        <f>_xlfn.XLOOKUP($A5,'Salary projection'!$A:$A,'Salary projection'!E:E,0,0)*$R$1</f>
        <v>1501897.6761786607</v>
      </c>
      <c r="G5" s="2">
        <f>_xlfn.XLOOKUP($A5,'Salary projection'!$A:$A,'Salary projection'!F:F,0,0)*$R$1</f>
        <v>1666911.1434884015</v>
      </c>
      <c r="H5" s="2">
        <f>_xlfn.XLOOKUP($A5,'Salary projection'!$A:$A,'Salary projection'!G:G,0,0)*$R$1</f>
        <v>1850054.6371144913</v>
      </c>
      <c r="I5" s="2">
        <f>_xlfn.XLOOKUP($A5,'Salary projection'!$A:$A,'Salary projection'!H:H,0,0)*$R$1</f>
        <v>2053320.1026816741</v>
      </c>
      <c r="J5" s="2">
        <f>_xlfn.XLOOKUP($A5,'Salary projection'!$A:$A,'Salary projection'!I:I,0,0)*$R$1</f>
        <v>2278918.3408402032</v>
      </c>
      <c r="K5" s="2">
        <f>_xlfn.XLOOKUP($A5,'Salary projection'!$A:$A,'Salary projection'!J:J,0,0)*$R$1</f>
        <v>2529303.052863067</v>
      </c>
      <c r="L5" s="2">
        <f>_xlfn.XLOOKUP($A5,'Salary projection'!$A:$A,'Salary projection'!K:K,0,0)*$R$1</f>
        <v>2807197.5281324983</v>
      </c>
      <c r="M5" s="2">
        <f>_xlfn.XLOOKUP($A5,'Salary projection'!$A:$A,'Salary projection'!L:L,0,0)*$R$1</f>
        <v>3115624.2637800816</v>
      </c>
      <c r="N5" s="2">
        <f>_xlfn.XLOOKUP($A5,'Salary projection'!$A:$A,'Salary projection'!M:M,0,0)*$R$1</f>
        <v>3457937.8386361301</v>
      </c>
      <c r="O5" t="str">
        <f t="shared" si="1"/>
        <v>Lend</v>
      </c>
    </row>
    <row r="6" spans="1:18" x14ac:dyDescent="0.3">
      <c r="A6" t="s">
        <v>55</v>
      </c>
      <c r="B6" t="s">
        <v>6</v>
      </c>
      <c r="C6">
        <v>-2.2237327220227301</v>
      </c>
      <c r="D6">
        <v>-0.69221047206918596</v>
      </c>
      <c r="E6" s="2">
        <f>_xlfn.XLOOKUP($A6,'Salary projection'!$A:$A,'Salary projection'!D:D,0,0)*$R$1</f>
        <v>1353219.4793480646</v>
      </c>
      <c r="F6" s="2">
        <f>_xlfn.XLOOKUP($A6,'Salary projection'!$A:$A,'Salary projection'!E:E,0,0)*$R$1</f>
        <v>1501897.6761786607</v>
      </c>
      <c r="G6" s="2">
        <f>_xlfn.XLOOKUP($A6,'Salary projection'!$A:$A,'Salary projection'!F:F,0,0)*$R$1</f>
        <v>1666911.1434884015</v>
      </c>
      <c r="H6" s="2">
        <f>_xlfn.XLOOKUP($A6,'Salary projection'!$A:$A,'Salary projection'!G:G,0,0)*$R$1</f>
        <v>1850054.6371144913</v>
      </c>
      <c r="I6" s="2">
        <f>_xlfn.XLOOKUP($A6,'Salary projection'!$A:$A,'Salary projection'!H:H,0,0)*$R$1</f>
        <v>2053320.1026816741</v>
      </c>
      <c r="J6" s="2">
        <f>_xlfn.XLOOKUP($A6,'Salary projection'!$A:$A,'Salary projection'!I:I,0,0)*$R$1</f>
        <v>2278918.3408402032</v>
      </c>
      <c r="K6" s="2">
        <f>_xlfn.XLOOKUP($A6,'Salary projection'!$A:$A,'Salary projection'!J:J,0,0)*$R$1</f>
        <v>2529303.052863067</v>
      </c>
      <c r="L6" s="2">
        <f>_xlfn.XLOOKUP($A6,'Salary projection'!$A:$A,'Salary projection'!K:K,0,0)*$R$1</f>
        <v>2807197.5281324983</v>
      </c>
      <c r="M6" s="2">
        <f>_xlfn.XLOOKUP($A6,'Salary projection'!$A:$A,'Salary projection'!L:L,0,0)*$R$1</f>
        <v>3115624.2637800816</v>
      </c>
      <c r="N6" s="2">
        <f>_xlfn.XLOOKUP($A6,'Salary projection'!$A:$A,'Salary projection'!M:M,0,0)*$R$1</f>
        <v>3457937.8386361301</v>
      </c>
      <c r="O6" t="str">
        <f t="shared" si="1"/>
        <v>Lend</v>
      </c>
    </row>
    <row r="7" spans="1:18" x14ac:dyDescent="0.3">
      <c r="A7" t="s">
        <v>73</v>
      </c>
      <c r="B7" t="s">
        <v>28</v>
      </c>
      <c r="C7">
        <v>-2.0245065382268002</v>
      </c>
      <c r="D7">
        <v>-0.131348880273263</v>
      </c>
      <c r="E7" s="2">
        <f>_xlfn.XLOOKUP($A7,'Salary projection'!$A:$A,'Salary projection'!D:D,0,0)*$R$1</f>
        <v>475230.72145673924</v>
      </c>
      <c r="F7" s="2">
        <f>_xlfn.XLOOKUP($A7,'Salary projection'!$A:$A,'Salary projection'!E:E,0,0)*$R$1</f>
        <v>527444.31121287483</v>
      </c>
      <c r="G7" s="2">
        <f>_xlfn.XLOOKUP($A7,'Salary projection'!$A:$A,'Salary projection'!F:F,0,0)*$R$1</f>
        <v>585394.60701963166</v>
      </c>
      <c r="H7" s="2">
        <f>_xlfn.XLOOKUP($A7,'Salary projection'!$A:$A,'Salary projection'!G:G,0,0)*$R$1</f>
        <v>649711.90065478173</v>
      </c>
      <c r="I7" s="2">
        <f>_xlfn.XLOOKUP($A7,'Salary projection'!$A:$A,'Salary projection'!H:H,0,0)*$R$1</f>
        <v>721095.73404097417</v>
      </c>
      <c r="J7" s="2">
        <f>_xlfn.XLOOKUP($A7,'Salary projection'!$A:$A,'Salary projection'!I:I,0,0)*$R$1</f>
        <v>800322.5077577536</v>
      </c>
      <c r="K7" s="2">
        <f>_xlfn.XLOOKUP($A7,'Salary projection'!$A:$A,'Salary projection'!J:J,0,0)*$R$1</f>
        <v>888253.92550063832</v>
      </c>
      <c r="L7" s="2">
        <f>_xlfn.XLOOKUP($A7,'Salary projection'!$A:$A,'Salary projection'!K:K,0,0)*$R$1</f>
        <v>985846.36633274728</v>
      </c>
      <c r="M7" s="2">
        <f>_xlfn.XLOOKUP($A7,'Salary projection'!$A:$A,'Salary projection'!L:L,0,0)*$R$1</f>
        <v>1094161.2866655248</v>
      </c>
      <c r="N7" s="2">
        <f>_xlfn.XLOOKUP($A7,'Salary projection'!$A:$A,'Salary projection'!M:M,0,0)*$R$1</f>
        <v>1214376.7651048745</v>
      </c>
      <c r="O7" t="str">
        <f t="shared" si="1"/>
        <v>Lend</v>
      </c>
    </row>
    <row r="8" spans="1:18" x14ac:dyDescent="0.3">
      <c r="A8" t="s">
        <v>91</v>
      </c>
      <c r="B8" t="s">
        <v>8</v>
      </c>
      <c r="C8">
        <v>-1.82528035443088</v>
      </c>
      <c r="D8">
        <v>0.66634033500824497</v>
      </c>
      <c r="E8" s="2">
        <f>_xlfn.XLOOKUP($A8,'Salary projection'!$A:$A,'Salary projection'!D:D,0,0)*$R$1</f>
        <v>861355.68264033948</v>
      </c>
      <c r="F8" s="2">
        <f>_xlfn.XLOOKUP($A8,'Salary projection'!$A:$A,'Salary projection'!E:E,0,0)*$R$1</f>
        <v>955992.81407333538</v>
      </c>
      <c r="G8" s="2">
        <f>_xlfn.XLOOKUP($A8,'Salary projection'!$A:$A,'Salary projection'!F:F,0,0)*$R$1</f>
        <v>1061027.7252230824</v>
      </c>
      <c r="H8" s="2">
        <f>_xlfn.XLOOKUP($A8,'Salary projection'!$A:$A,'Salary projection'!G:G,0,0)*$R$1</f>
        <v>1177602.8199367917</v>
      </c>
      <c r="I8" s="2">
        <f>_xlfn.XLOOKUP($A8,'Salary projection'!$A:$A,'Salary projection'!H:H,0,0)*$R$1</f>
        <v>1306986.0179492654</v>
      </c>
      <c r="J8" s="2">
        <f>_xlfn.XLOOKUP($A8,'Salary projection'!$A:$A,'Salary projection'!I:I,0,0)*$R$1</f>
        <v>1450584.5453109283</v>
      </c>
      <c r="K8" s="2">
        <f>_xlfn.XLOOKUP($A8,'Salary projection'!$A:$A,'Salary projection'!J:J,0,0)*$R$1</f>
        <v>1609960.2399699066</v>
      </c>
      <c r="L8" s="2">
        <f>_xlfn.XLOOKUP($A8,'Salary projection'!$A:$A,'Salary projection'!K:K,0,0)*$R$1</f>
        <v>1786846.5389781045</v>
      </c>
      <c r="M8" s="2">
        <f>_xlfn.XLOOKUP($A8,'Salary projection'!$A:$A,'Salary projection'!L:L,0,0)*$R$1</f>
        <v>1983167.3320812637</v>
      </c>
      <c r="N8" s="2">
        <f>_xlfn.XLOOKUP($A8,'Salary projection'!$A:$A,'Salary projection'!M:M,0,0)*$R$1</f>
        <v>2201057.8867525845</v>
      </c>
      <c r="O8" t="str">
        <f t="shared" si="1"/>
        <v>Don't lend</v>
      </c>
    </row>
    <row r="9" spans="1:18" x14ac:dyDescent="0.3">
      <c r="A9" t="s">
        <v>139</v>
      </c>
      <c r="B9" t="s">
        <v>28</v>
      </c>
      <c r="C9">
        <v>-1.82528035443088</v>
      </c>
      <c r="D9">
        <v>2.5615605619653801</v>
      </c>
      <c r="E9" s="2">
        <f>_xlfn.XLOOKUP($A9,'Salary projection'!$A:$A,'Salary projection'!D:D,0,0)*$R$1</f>
        <v>89105.760273138585</v>
      </c>
      <c r="F9" s="2">
        <f>_xlfn.XLOOKUP($A9,'Salary projection'!$A:$A,'Salary projection'!E:E,0,0)*$R$1</f>
        <v>98895.808352413995</v>
      </c>
      <c r="G9" s="2">
        <f>_xlfn.XLOOKUP($A9,'Salary projection'!$A:$A,'Salary projection'!F:F,0,0)*$R$1</f>
        <v>109761.48881618092</v>
      </c>
      <c r="H9" s="2">
        <f>_xlfn.XLOOKUP($A9,'Salary projection'!$A:$A,'Salary projection'!G:G,0,0)*$R$1</f>
        <v>121820.98137277154</v>
      </c>
      <c r="I9" s="2">
        <f>_xlfn.XLOOKUP($A9,'Salary projection'!$A:$A,'Salary projection'!H:H,0,0)*$R$1</f>
        <v>135205.4501326826</v>
      </c>
      <c r="J9" s="2">
        <f>_xlfn.XLOOKUP($A9,'Salary projection'!$A:$A,'Salary projection'!I:I,0,0)*$R$1</f>
        <v>150060.47020457874</v>
      </c>
      <c r="K9" s="2">
        <f>_xlfn.XLOOKUP($A9,'Salary projection'!$A:$A,'Salary projection'!J:J,0,0)*$R$1</f>
        <v>166547.61103136963</v>
      </c>
      <c r="L9" s="2">
        <f>_xlfn.XLOOKUP($A9,'Salary projection'!$A:$A,'Salary projection'!K:K,0,0)*$R$1</f>
        <v>184846.1936873901</v>
      </c>
      <c r="M9" s="2">
        <f>_xlfn.XLOOKUP($A9,'Salary projection'!$A:$A,'Salary projection'!L:L,0,0)*$R$1</f>
        <v>205155.24124978585</v>
      </c>
      <c r="N9" s="2">
        <f>_xlfn.XLOOKUP($A9,'Salary projection'!$A:$A,'Salary projection'!M:M,0,0)*$R$1</f>
        <v>227695.64345716388</v>
      </c>
      <c r="O9" t="str">
        <f t="shared" si="1"/>
        <v>Don't lend</v>
      </c>
    </row>
    <row r="10" spans="1:18" x14ac:dyDescent="0.3">
      <c r="A10" t="s">
        <v>79</v>
      </c>
      <c r="B10" t="s">
        <v>10</v>
      </c>
      <c r="C10">
        <v>-1.6260541706349501</v>
      </c>
      <c r="D10">
        <v>0.101728122238657</v>
      </c>
      <c r="E10" s="2">
        <f>_xlfn.XLOOKUP($A10,'Salary projection'!$A:$A,'Salary projection'!D:D,0,0)*$R$1</f>
        <v>738983.77186522924</v>
      </c>
      <c r="F10" s="2">
        <f>_xlfn.XLOOKUP($A10,'Salary projection'!$A:$A,'Salary projection'!E:E,0,0)*$R$1</f>
        <v>820175.9039360201</v>
      </c>
      <c r="G10" s="2">
        <f>_xlfn.XLOOKUP($A10,'Salary projection'!$A:$A,'Salary projection'!F:F,0,0)*$R$1</f>
        <v>910288.61391552712</v>
      </c>
      <c r="H10" s="2">
        <f>_xlfn.XLOOKUP($A10,'Salary projection'!$A:$A,'Salary projection'!G:G,0,0)*$R$1</f>
        <v>1010302.0055181854</v>
      </c>
      <c r="I10" s="2">
        <f>_xlfn.XLOOKUP($A10,'Salary projection'!$A:$A,'Salary projection'!H:H,0,0)*$R$1</f>
        <v>1121303.8664337145</v>
      </c>
      <c r="J10" s="2">
        <f>_xlfn.XLOOKUP($A10,'Salary projection'!$A:$A,'Salary projection'!I:I,0,0)*$R$1</f>
        <v>1244501.4995633063</v>
      </c>
      <c r="K10" s="2">
        <f>_xlfn.XLOOKUP($A10,'Salary projection'!$A:$A,'Salary projection'!J:J,0,0)*$R$1</f>
        <v>1381234.8541534923</v>
      </c>
      <c r="L10" s="2">
        <f>_xlfn.XLOOKUP($A10,'Salary projection'!$A:$A,'Salary projection'!K:K,0,0)*$R$1</f>
        <v>1532991.0996474221</v>
      </c>
      <c r="M10" s="2">
        <f>_xlfn.XLOOKUP($A10,'Salary projection'!$A:$A,'Salary projection'!L:L,0,0)*$R$1</f>
        <v>1701420.8007648913</v>
      </c>
      <c r="N10" s="2">
        <f>_xlfn.XLOOKUP($A10,'Salary projection'!$A:$A,'Salary projection'!M:M,0,0)*$R$1</f>
        <v>1888355.8697380801</v>
      </c>
      <c r="O10" t="str">
        <f t="shared" si="1"/>
        <v>Don't lend</v>
      </c>
    </row>
    <row r="11" spans="1:18" collapsed="1" x14ac:dyDescent="0.3">
      <c r="A11" t="s">
        <v>21</v>
      </c>
      <c r="B11" t="s">
        <v>6</v>
      </c>
      <c r="C11">
        <v>-1.4268279868390299</v>
      </c>
      <c r="D11">
        <v>-2.45852950415403</v>
      </c>
      <c r="E11" s="2">
        <f>_xlfn.XLOOKUP($A11,'Salary projection'!$A:$A,'Salary projection'!D:D,0,0)*$R$1</f>
        <v>2662480.1169613809</v>
      </c>
      <c r="F11" s="2">
        <f>_xlfn.XLOOKUP($A11,'Salary projection'!$A:$A,'Salary projection'!E:E,0,0)*$R$1</f>
        <v>2955006.753570131</v>
      </c>
      <c r="G11" s="2">
        <f>_xlfn.XLOOKUP($A11,'Salary projection'!$A:$A,'Salary projection'!F:F,0,0)*$R$1</f>
        <v>3279673.2858274872</v>
      </c>
      <c r="H11" s="2">
        <f>_xlfn.XLOOKUP($A11,'Salary projection'!$A:$A,'Salary projection'!G:G,0,0)*$R$1</f>
        <v>3640010.9234184148</v>
      </c>
      <c r="I11" s="2">
        <f>_xlfn.XLOOKUP($A11,'Salary projection'!$A:$A,'Salary projection'!H:H,0,0)*$R$1</f>
        <v>4039938.8499645586</v>
      </c>
      <c r="J11" s="2">
        <f>_xlfn.XLOOKUP($A11,'Salary projection'!$A:$A,'Salary projection'!I:I,0,0)*$R$1</f>
        <v>4483806.8497128151</v>
      </c>
      <c r="K11" s="2">
        <f>_xlfn.XLOOKUP($A11,'Salary projection'!$A:$A,'Salary projection'!J:J,0,0)*$R$1</f>
        <v>4976442.6176173268</v>
      </c>
      <c r="L11" s="2">
        <f>_xlfn.XLOOKUP($A11,'Salary projection'!$A:$A,'Salary projection'!K:K,0,0)*$R$1</f>
        <v>5523204.2673792196</v>
      </c>
      <c r="M11" s="2">
        <f>_xlfn.XLOOKUP($A11,'Salary projection'!$A:$A,'Salary projection'!L:L,0,0)*$R$1</f>
        <v>6130038.6085436055</v>
      </c>
      <c r="N11" s="2">
        <f>_xlfn.XLOOKUP($A11,'Salary projection'!$A:$A,'Salary projection'!M:M,0,0)*$R$1</f>
        <v>6803545.8265000628</v>
      </c>
      <c r="O11" t="str">
        <f t="shared" si="1"/>
        <v>Lend</v>
      </c>
    </row>
    <row r="12" spans="1:18" x14ac:dyDescent="0.3">
      <c r="A12" t="s">
        <v>21</v>
      </c>
      <c r="B12" t="s">
        <v>6</v>
      </c>
      <c r="C12">
        <v>-1.4268279868390299</v>
      </c>
      <c r="D12">
        <v>-2.45852950415403</v>
      </c>
      <c r="E12" s="2">
        <f>_xlfn.XLOOKUP($A12,'Salary projection'!$A:$A,'Salary projection'!D:D,0,0)*$R$1</f>
        <v>2662480.1169613809</v>
      </c>
      <c r="F12" s="2">
        <f>_xlfn.XLOOKUP($A12,'Salary projection'!$A:$A,'Salary projection'!E:E,0,0)*$R$1</f>
        <v>2955006.753570131</v>
      </c>
      <c r="G12" s="2">
        <f>_xlfn.XLOOKUP($A12,'Salary projection'!$A:$A,'Salary projection'!F:F,0,0)*$R$1</f>
        <v>3279673.2858274872</v>
      </c>
      <c r="H12" s="2">
        <f>_xlfn.XLOOKUP($A12,'Salary projection'!$A:$A,'Salary projection'!G:G,0,0)*$R$1</f>
        <v>3640010.9234184148</v>
      </c>
      <c r="I12" s="2">
        <f>_xlfn.XLOOKUP($A12,'Salary projection'!$A:$A,'Salary projection'!H:H,0,0)*$R$1</f>
        <v>4039938.8499645586</v>
      </c>
      <c r="J12" s="2">
        <f>_xlfn.XLOOKUP($A12,'Salary projection'!$A:$A,'Salary projection'!I:I,0,0)*$R$1</f>
        <v>4483806.8497128151</v>
      </c>
      <c r="K12" s="2">
        <f>_xlfn.XLOOKUP($A12,'Salary projection'!$A:$A,'Salary projection'!J:J,0,0)*$R$1</f>
        <v>4976442.6176173268</v>
      </c>
      <c r="L12" s="2">
        <f>_xlfn.XLOOKUP($A12,'Salary projection'!$A:$A,'Salary projection'!K:K,0,0)*$R$1</f>
        <v>5523204.2673792196</v>
      </c>
      <c r="M12" s="2">
        <f>_xlfn.XLOOKUP($A12,'Salary projection'!$A:$A,'Salary projection'!L:L,0,0)*$R$1</f>
        <v>6130038.6085436055</v>
      </c>
      <c r="N12" s="2">
        <f>_xlfn.XLOOKUP($A12,'Salary projection'!$A:$A,'Salary projection'!M:M,0,0)*$R$1</f>
        <v>6803545.8265000628</v>
      </c>
      <c r="O12" t="str">
        <f t="shared" si="1"/>
        <v>Lend</v>
      </c>
    </row>
    <row r="13" spans="1:18" x14ac:dyDescent="0.3">
      <c r="A13" t="s">
        <v>48</v>
      </c>
      <c r="B13" t="s">
        <v>6</v>
      </c>
      <c r="C13">
        <v>-1.4268279868390299</v>
      </c>
      <c r="D13">
        <v>-1.0606732977859299</v>
      </c>
      <c r="E13" s="2">
        <f>_xlfn.XLOOKUP($A13,'Salary projection'!$A:$A,'Salary projection'!D:D,0,0)*$R$1</f>
        <v>1587270.6096655086</v>
      </c>
      <c r="F13" s="2">
        <f>_xlfn.XLOOKUP($A13,'Salary projection'!$A:$A,'Salary projection'!E:E,0,0)*$R$1</f>
        <v>1761663.9994510014</v>
      </c>
      <c r="G13" s="2">
        <f>_xlfn.XLOOKUP($A13,'Salary projection'!$A:$A,'Salary projection'!F:F,0,0)*$R$1</f>
        <v>1955217.9874455698</v>
      </c>
      <c r="H13" s="2">
        <f>_xlfn.XLOOKUP($A13,'Salary projection'!$A:$A,'Salary projection'!G:G,0,0)*$R$1</f>
        <v>2170037.7481869706</v>
      </c>
      <c r="I13" s="2">
        <f>_xlfn.XLOOKUP($A13,'Salary projection'!$A:$A,'Salary projection'!H:H,0,0)*$R$1</f>
        <v>2408459.7516968534</v>
      </c>
      <c r="J13" s="2">
        <f>_xlfn.XLOOKUP($A13,'Salary projection'!$A:$A,'Salary projection'!I:I,0,0)*$R$1</f>
        <v>2673077.1759108966</v>
      </c>
      <c r="K13" s="2">
        <f>_xlfn.XLOOKUP($A13,'Salary projection'!$A:$A,'Salary projection'!J:J,0,0)*$R$1</f>
        <v>2966768.1111721317</v>
      </c>
      <c r="L13" s="2">
        <f>_xlfn.XLOOKUP($A13,'Salary projection'!$A:$A,'Salary projection'!K:K,0,0)*$R$1</f>
        <v>3292726.8635513764</v>
      </c>
      <c r="M13" s="2">
        <f>_xlfn.XLOOKUP($A13,'Salary projection'!$A:$A,'Salary projection'!L:L,0,0)*$R$1</f>
        <v>3654498.697462853</v>
      </c>
      <c r="N13" s="2">
        <f>_xlfn.XLOOKUP($A13,'Salary projection'!$A:$A,'Salary projection'!M:M,0,0)*$R$1</f>
        <v>4056018.395450281</v>
      </c>
      <c r="O13" t="str">
        <f t="shared" si="1"/>
        <v>Lend</v>
      </c>
    </row>
    <row r="14" spans="1:18" x14ac:dyDescent="0.3">
      <c r="A14" t="s">
        <v>48</v>
      </c>
      <c r="B14" t="s">
        <v>6</v>
      </c>
      <c r="C14">
        <v>-1.4268279868390299</v>
      </c>
      <c r="D14">
        <v>-1.0606732977859299</v>
      </c>
      <c r="E14" s="2">
        <f>_xlfn.XLOOKUP($A14,'Salary projection'!$A:$A,'Salary projection'!D:D,0,0)*$R$1</f>
        <v>1587270.6096655086</v>
      </c>
      <c r="F14" s="2">
        <f>_xlfn.XLOOKUP($A14,'Salary projection'!$A:$A,'Salary projection'!E:E,0,0)*$R$1</f>
        <v>1761663.9994510014</v>
      </c>
      <c r="G14" s="2">
        <f>_xlfn.XLOOKUP($A14,'Salary projection'!$A:$A,'Salary projection'!F:F,0,0)*$R$1</f>
        <v>1955217.9874455698</v>
      </c>
      <c r="H14" s="2">
        <f>_xlfn.XLOOKUP($A14,'Salary projection'!$A:$A,'Salary projection'!G:G,0,0)*$R$1</f>
        <v>2170037.7481869706</v>
      </c>
      <c r="I14" s="2">
        <f>_xlfn.XLOOKUP($A14,'Salary projection'!$A:$A,'Salary projection'!H:H,0,0)*$R$1</f>
        <v>2408459.7516968534</v>
      </c>
      <c r="J14" s="2">
        <f>_xlfn.XLOOKUP($A14,'Salary projection'!$A:$A,'Salary projection'!I:I,0,0)*$R$1</f>
        <v>2673077.1759108966</v>
      </c>
      <c r="K14" s="2">
        <f>_xlfn.XLOOKUP($A14,'Salary projection'!$A:$A,'Salary projection'!J:J,0,0)*$R$1</f>
        <v>2966768.1111721317</v>
      </c>
      <c r="L14" s="2">
        <f>_xlfn.XLOOKUP($A14,'Salary projection'!$A:$A,'Salary projection'!K:K,0,0)*$R$1</f>
        <v>3292726.8635513764</v>
      </c>
      <c r="M14" s="2">
        <f>_xlfn.XLOOKUP($A14,'Salary projection'!$A:$A,'Salary projection'!L:L,0,0)*$R$1</f>
        <v>3654498.697462853</v>
      </c>
      <c r="N14" s="2">
        <f>_xlfn.XLOOKUP($A14,'Salary projection'!$A:$A,'Salary projection'!M:M,0,0)*$R$1</f>
        <v>4056018.395450281</v>
      </c>
      <c r="O14" t="str">
        <f t="shared" si="1"/>
        <v>Lend</v>
      </c>
    </row>
    <row r="15" spans="1:18" x14ac:dyDescent="0.3">
      <c r="A15" t="s">
        <v>89</v>
      </c>
      <c r="B15" t="s">
        <v>19</v>
      </c>
      <c r="C15">
        <v>-1.4268279868390299</v>
      </c>
      <c r="D15">
        <v>0.48388126727425002</v>
      </c>
      <c r="E15" s="2">
        <f>_xlfn.XLOOKUP($A15,'Salary projection'!$A:$A,'Salary projection'!D:D,0,0)*$R$1</f>
        <v>1041943.3567939005</v>
      </c>
      <c r="F15" s="2">
        <f>_xlfn.XLOOKUP($A15,'Salary projection'!$A:$A,'Salary projection'!E:E,0,0)*$R$1</f>
        <v>1156421.6523342277</v>
      </c>
      <c r="G15" s="2">
        <f>_xlfn.XLOOKUP($A15,'Salary projection'!$A:$A,'Salary projection'!F:F,0,0)*$R$1</f>
        <v>1283477.6758905426</v>
      </c>
      <c r="H15" s="2">
        <f>_xlfn.XLOOKUP($A15,'Salary projection'!$A:$A,'Salary projection'!G:G,0,0)*$R$1</f>
        <v>1424493.3421856088</v>
      </c>
      <c r="I15" s="2">
        <f>_xlfn.XLOOKUP($A15,'Salary projection'!$A:$A,'Salary projection'!H:H,0,0)*$R$1</f>
        <v>1581002.3968848358</v>
      </c>
      <c r="J15" s="2">
        <f>_xlfn.XLOOKUP($A15,'Salary projection'!$A:$A,'Salary projection'!I:I,0,0)*$R$1</f>
        <v>1754707.0982588746</v>
      </c>
      <c r="K15" s="2">
        <f>_xlfn.XLOOKUP($A15,'Salary projection'!$A:$A,'Salary projection'!J:J,0,0)*$R$1</f>
        <v>1947496.7316601493</v>
      </c>
      <c r="L15" s="2">
        <f>_xlfn.XLOOKUP($A15,'Salary projection'!$A:$A,'Salary projection'!K:K,0,0)*$R$1</f>
        <v>2161468.1581845488</v>
      </c>
      <c r="M15" s="2">
        <f>_xlfn.XLOOKUP($A15,'Salary projection'!$A:$A,'Salary projection'!L:L,0,0)*$R$1</f>
        <v>2398948.6210141638</v>
      </c>
      <c r="N15" s="2">
        <f>_xlfn.XLOOKUP($A15,'Salary projection'!$A:$A,'Salary projection'!M:M,0,0)*$R$1</f>
        <v>2662521.0574924382</v>
      </c>
      <c r="O15" t="str">
        <f t="shared" si="1"/>
        <v>Don't lend</v>
      </c>
    </row>
    <row r="16" spans="1:18" x14ac:dyDescent="0.3">
      <c r="A16" t="s">
        <v>5</v>
      </c>
      <c r="B16" t="s">
        <v>6</v>
      </c>
      <c r="C16">
        <v>-1.4268279868390299</v>
      </c>
      <c r="D16">
        <v>-8.2529540101808792</v>
      </c>
      <c r="E16" s="2">
        <f>_xlfn.XLOOKUP($A16,'Salary projection'!$A:$A,'Salary projection'!D:D,0,0)*$R$1</f>
        <v>869672.22026583261</v>
      </c>
      <c r="F16" s="2">
        <f>_xlfn.XLOOKUP($A16,'Salary projection'!$A:$A,'Salary projection'!E:E,0,0)*$R$1</f>
        <v>965223.0895195608</v>
      </c>
      <c r="G16" s="2">
        <f>_xlfn.XLOOKUP($A16,'Salary projection'!$A:$A,'Salary projection'!F:F,0,0)*$R$1</f>
        <v>1071272.130845926</v>
      </c>
      <c r="H16" s="2">
        <f>_xlfn.XLOOKUP($A16,'Salary projection'!$A:$A,'Salary projection'!G:G,0,0)*$R$1</f>
        <v>1188972.7781982503</v>
      </c>
      <c r="I16" s="2">
        <f>_xlfn.XLOOKUP($A16,'Salary projection'!$A:$A,'Salary projection'!H:H,0,0)*$R$1</f>
        <v>1319605.1932949827</v>
      </c>
      <c r="J16" s="2">
        <f>_xlfn.XLOOKUP($A16,'Salary projection'!$A:$A,'Salary projection'!I:I,0,0)*$R$1</f>
        <v>1464590.1891966891</v>
      </c>
      <c r="K16" s="2">
        <f>_xlfn.XLOOKUP($A16,'Salary projection'!$A:$A,'Salary projection'!J:J,0,0)*$R$1</f>
        <v>1625504.683666168</v>
      </c>
      <c r="L16" s="2">
        <f>_xlfn.XLOOKUP($A16,'Salary projection'!$A:$A,'Salary projection'!K:K,0,0)*$R$1</f>
        <v>1804098.8503889274</v>
      </c>
      <c r="M16" s="2">
        <f>_xlfn.XLOOKUP($A16,'Salary projection'!$A:$A,'Salary projection'!L:L,0,0)*$R$1</f>
        <v>2002315.1545979101</v>
      </c>
      <c r="N16" s="2">
        <f>_xlfn.XLOOKUP($A16,'Salary projection'!$A:$A,'Salary projection'!M:M,0,0)*$R$1</f>
        <v>2222309.4801419205</v>
      </c>
      <c r="O16" t="str">
        <f t="shared" si="1"/>
        <v>Lend</v>
      </c>
    </row>
    <row r="17" spans="1:15" x14ac:dyDescent="0.3">
      <c r="A17" t="s">
        <v>88</v>
      </c>
      <c r="B17" t="s">
        <v>19</v>
      </c>
      <c r="C17">
        <v>-1.4268279868390299</v>
      </c>
      <c r="D17">
        <v>0.48037946872068099</v>
      </c>
      <c r="E17" s="2">
        <f>_xlfn.XLOOKUP($A17,'Salary projection'!$A:$A,'Salary projection'!D:D,0,0)*$R$1</f>
        <v>773437.99917084281</v>
      </c>
      <c r="F17" s="2">
        <f>_xlfn.XLOOKUP($A17,'Salary projection'!$A:$A,'Salary projection'!E:E,0,0)*$R$1</f>
        <v>858415.61649895355</v>
      </c>
      <c r="G17" s="2">
        <f>_xlfn.XLOOKUP($A17,'Salary projection'!$A:$A,'Salary projection'!F:F,0,0)*$R$1</f>
        <v>952729.72292445041</v>
      </c>
      <c r="H17" s="2">
        <f>_xlfn.XLOOKUP($A17,'Salary projection'!$A:$A,'Salary projection'!G:G,0,0)*$R$1</f>
        <v>1057406.1183156569</v>
      </c>
      <c r="I17" s="2">
        <f>_xlfn.XLOOKUP($A17,'Salary projection'!$A:$A,'Salary projection'!H:H,0,0)*$R$1</f>
        <v>1173583.307151685</v>
      </c>
      <c r="J17" s="2">
        <f>_xlfn.XLOOKUP($A17,'Salary projection'!$A:$A,'Salary projection'!I:I,0,0)*$R$1</f>
        <v>1302524.8813757433</v>
      </c>
      <c r="K17" s="2">
        <f>_xlfn.XLOOKUP($A17,'Salary projection'!$A:$A,'Salary projection'!J:J,0,0)*$R$1</f>
        <v>1445633.2637522882</v>
      </c>
      <c r="L17" s="2">
        <f>_xlfn.XLOOKUP($A17,'Salary projection'!$A:$A,'Salary projection'!K:K,0,0)*$R$1</f>
        <v>1604464.9612065456</v>
      </c>
      <c r="M17" s="2">
        <f>_xlfn.XLOOKUP($A17,'Salary projection'!$A:$A,'Salary projection'!L:L,0,0)*$R$1</f>
        <v>1780747.4940481402</v>
      </c>
      <c r="N17" s="2">
        <f>_xlfn.XLOOKUP($A17,'Salary projection'!$A:$A,'Salary projection'!M:M,0,0)*$R$1</f>
        <v>1976398.1852081814</v>
      </c>
      <c r="O17" t="str">
        <f t="shared" si="1"/>
        <v>Don't lend</v>
      </c>
    </row>
    <row r="18" spans="1:15" x14ac:dyDescent="0.3">
      <c r="A18" t="s">
        <v>108</v>
      </c>
      <c r="B18" t="s">
        <v>100</v>
      </c>
      <c r="C18">
        <v>-1.2276018030431</v>
      </c>
      <c r="D18">
        <v>1.37265661769513</v>
      </c>
      <c r="E18" s="2">
        <f>_xlfn.XLOOKUP($A18,'Salary projection'!$A:$A,'Salary projection'!D:D,0,0)*$R$1</f>
        <v>1414999.4731374409</v>
      </c>
      <c r="F18" s="2">
        <f>_xlfn.XLOOKUP($A18,'Salary projection'!$A:$A,'Salary projection'!E:E,0,0)*$R$1</f>
        <v>1570465.4366363345</v>
      </c>
      <c r="G18" s="2">
        <f>_xlfn.XLOOKUP($A18,'Salary projection'!$A:$A,'Salary projection'!F:F,0,0)*$R$1</f>
        <v>1743012.4424009537</v>
      </c>
      <c r="H18" s="2">
        <f>_xlfn.XLOOKUP($A18,'Salary projection'!$A:$A,'Salary projection'!G:G,0,0)*$R$1</f>
        <v>1934517.1841996126</v>
      </c>
      <c r="I18" s="2">
        <f>_xlfn.XLOOKUP($A18,'Salary projection'!$A:$A,'Salary projection'!H:H,0,0)*$R$1</f>
        <v>2147062.548107001</v>
      </c>
      <c r="J18" s="2">
        <f>_xlfn.XLOOKUP($A18,'Salary projection'!$A:$A,'Salary projection'!I:I,0,0)*$R$1</f>
        <v>2382960.2668487113</v>
      </c>
      <c r="K18" s="2">
        <f>_xlfn.XLOOKUP($A18,'Salary projection'!$A:$A,'Salary projection'!J:J,0,0)*$R$1</f>
        <v>2644776.0631781509</v>
      </c>
      <c r="L18" s="2">
        <f>_xlfn.XLOOKUP($A18,'Salary projection'!$A:$A,'Salary projection'!K:K,0,0)*$R$1</f>
        <v>2935357.5557557559</v>
      </c>
      <c r="M18" s="2">
        <f>_xlfn.XLOOKUP($A18,'Salary projection'!$A:$A,'Salary projection'!L:L,0,0)*$R$1</f>
        <v>3257865.2310466003</v>
      </c>
      <c r="N18" s="2">
        <f>_xlfn.XLOOKUP($A18,'Salary projection'!$A:$A,'Salary projection'!M:M,0,0)*$R$1</f>
        <v>3615806.8180997642</v>
      </c>
      <c r="O18" t="str">
        <f t="shared" si="1"/>
        <v>Don't lend</v>
      </c>
    </row>
    <row r="19" spans="1:15" x14ac:dyDescent="0.3">
      <c r="A19" t="s">
        <v>11</v>
      </c>
      <c r="B19" t="s">
        <v>8</v>
      </c>
      <c r="C19">
        <v>-1.2276018030431</v>
      </c>
      <c r="D19">
        <v>-3.7966558399077401</v>
      </c>
      <c r="E19" s="2">
        <f>_xlfn.XLOOKUP($A19,'Salary projection'!$A:$A,'Salary projection'!D:D,0,0)*$R$1</f>
        <v>799575.68885096372</v>
      </c>
      <c r="F19" s="2">
        <f>_xlfn.XLOOKUP($A19,'Salary projection'!$A:$A,'Salary projection'!E:E,0,0)*$R$1</f>
        <v>887425.05361566192</v>
      </c>
      <c r="G19" s="2">
        <f>_xlfn.XLOOKUP($A19,'Salary projection'!$A:$A,'Salary projection'!F:F,0,0)*$R$1</f>
        <v>984926.4263105304</v>
      </c>
      <c r="H19" s="2">
        <f>_xlfn.XLOOKUP($A19,'Salary projection'!$A:$A,'Salary projection'!G:G,0,0)*$R$1</f>
        <v>1093140.2728516704</v>
      </c>
      <c r="I19" s="2">
        <f>_xlfn.XLOOKUP($A19,'Salary projection'!$A:$A,'Salary projection'!H:H,0,0)*$R$1</f>
        <v>1213243.5725239392</v>
      </c>
      <c r="J19" s="2">
        <f>_xlfn.XLOOKUP($A19,'Salary projection'!$A:$A,'Salary projection'!I:I,0,0)*$R$1</f>
        <v>1346542.6193024206</v>
      </c>
      <c r="K19" s="2">
        <f>_xlfn.XLOOKUP($A19,'Salary projection'!$A:$A,'Salary projection'!J:J,0,0)*$R$1</f>
        <v>1494487.2296548239</v>
      </c>
      <c r="L19" s="2">
        <f>_xlfn.XLOOKUP($A19,'Salary projection'!$A:$A,'Salary projection'!K:K,0,0)*$R$1</f>
        <v>1658686.5113548473</v>
      </c>
      <c r="M19" s="2">
        <f>_xlfn.XLOOKUP($A19,'Salary projection'!$A:$A,'Salary projection'!L:L,0,0)*$R$1</f>
        <v>1840926.3648147453</v>
      </c>
      <c r="N19" s="2">
        <f>_xlfn.XLOOKUP($A19,'Salary projection'!$A:$A,'Salary projection'!M:M,0,0)*$R$1</f>
        <v>2043188.9072889511</v>
      </c>
      <c r="O19" t="str">
        <f t="shared" si="1"/>
        <v>Lend</v>
      </c>
    </row>
    <row r="20" spans="1:15" x14ac:dyDescent="0.3">
      <c r="A20" t="s">
        <v>123</v>
      </c>
      <c r="B20" t="s">
        <v>8</v>
      </c>
      <c r="C20">
        <v>-1.2276018030431</v>
      </c>
      <c r="D20">
        <v>1.79414041007006</v>
      </c>
      <c r="E20" s="2">
        <f>_xlfn.XLOOKUP($A20,'Salary projection'!$A:$A,'Salary projection'!D:D,0,0)*$R$1</f>
        <v>778190.30638541025</v>
      </c>
      <c r="F20" s="2">
        <f>_xlfn.XLOOKUP($A20,'Salary projection'!$A:$A,'Salary projection'!E:E,0,0)*$R$1</f>
        <v>863690.05961108231</v>
      </c>
      <c r="G20" s="2">
        <f>_xlfn.XLOOKUP($A20,'Salary projection'!$A:$A,'Salary projection'!F:F,0,0)*$R$1</f>
        <v>958583.66899464699</v>
      </c>
      <c r="H20" s="2">
        <f>_xlfn.XLOOKUP($A20,'Salary projection'!$A:$A,'Salary projection'!G:G,0,0)*$R$1</f>
        <v>1063903.2373222052</v>
      </c>
      <c r="I20" s="2">
        <f>_xlfn.XLOOKUP($A20,'Salary projection'!$A:$A,'Salary projection'!H:H,0,0)*$R$1</f>
        <v>1180794.2644920952</v>
      </c>
      <c r="J20" s="2">
        <f>_xlfn.XLOOKUP($A20,'Salary projection'!$A:$A,'Salary projection'!I:I,0,0)*$R$1</f>
        <v>1310528.1064533216</v>
      </c>
      <c r="K20" s="2">
        <f>_xlfn.XLOOKUP($A20,'Salary projection'!$A:$A,'Salary projection'!J:J,0,0)*$R$1</f>
        <v>1454515.8030072954</v>
      </c>
      <c r="L20" s="2">
        <f>_xlfn.XLOOKUP($A20,'Salary projection'!$A:$A,'Salary projection'!K:K,0,0)*$R$1</f>
        <v>1614323.4248698743</v>
      </c>
      <c r="M20" s="2">
        <f>_xlfn.XLOOKUP($A20,'Salary projection'!$A:$A,'Salary projection'!L:L,0,0)*$R$1</f>
        <v>1791689.1069147971</v>
      </c>
      <c r="N20" s="2">
        <f>_xlfn.XLOOKUP($A20,'Salary projection'!$A:$A,'Salary projection'!M:M,0,0)*$R$1</f>
        <v>1988541.9528592322</v>
      </c>
      <c r="O20" t="str">
        <f t="shared" si="1"/>
        <v>Don't lend</v>
      </c>
    </row>
    <row r="21" spans="1:15" x14ac:dyDescent="0.3">
      <c r="A21" t="s">
        <v>111</v>
      </c>
      <c r="B21" t="s">
        <v>10</v>
      </c>
      <c r="C21">
        <v>-1.2276018030431</v>
      </c>
      <c r="D21">
        <v>-4.2694732222293696</v>
      </c>
      <c r="E21" s="2">
        <f>_xlfn.XLOOKUP($A21,'Salary projection'!$A:$A,'Salary projection'!D:D,0,0)*$R$1</f>
        <v>187716.13497541193</v>
      </c>
      <c r="F21" s="2">
        <f>_xlfn.XLOOKUP($A21,'Salary projection'!$A:$A,'Salary projection'!E:E,0,0)*$R$1</f>
        <v>208340.50292908552</v>
      </c>
      <c r="G21" s="2">
        <f>_xlfn.XLOOKUP($A21,'Salary projection'!$A:$A,'Salary projection'!F:F,0,0)*$R$1</f>
        <v>231230.86977275449</v>
      </c>
      <c r="H21" s="2">
        <f>_xlfn.XLOOKUP($A21,'Salary projection'!$A:$A,'Salary projection'!G:G,0,0)*$R$1</f>
        <v>256636.2007586387</v>
      </c>
      <c r="I21" s="2">
        <f>_xlfn.XLOOKUP($A21,'Salary projection'!$A:$A,'Salary projection'!H:H,0,0)*$R$1</f>
        <v>284832.81494618475</v>
      </c>
      <c r="J21" s="2">
        <f>_xlfn.XLOOKUP($A21,'Salary projection'!$A:$A,'Salary projection'!I:I,0,0)*$R$1</f>
        <v>316127.39056431263</v>
      </c>
      <c r="K21" s="2">
        <f>_xlfn.XLOOKUP($A21,'Salary projection'!$A:$A,'Salary projection'!J:J,0,0)*$R$1</f>
        <v>350860.30057275202</v>
      </c>
      <c r="L21" s="2">
        <f>_xlfn.XLOOKUP($A21,'Salary projection'!$A:$A,'Salary projection'!K:K,0,0)*$R$1</f>
        <v>389409.31470143516</v>
      </c>
      <c r="M21" s="2">
        <f>_xlfn.XLOOKUP($A21,'Salary projection'!$A:$A,'Salary projection'!L:L,0,0)*$R$1</f>
        <v>432193.70823288226</v>
      </c>
      <c r="N21" s="2">
        <f>_xlfn.XLOOKUP($A21,'Salary projection'!$A:$A,'Salary projection'!M:M,0,0)*$R$1</f>
        <v>479678.82221642538</v>
      </c>
      <c r="O21" t="str">
        <f t="shared" si="1"/>
        <v>Lend</v>
      </c>
    </row>
    <row r="22" spans="1:15" x14ac:dyDescent="0.3">
      <c r="A22" t="s">
        <v>24</v>
      </c>
      <c r="B22" t="s">
        <v>25</v>
      </c>
      <c r="C22">
        <v>-1.02837561924717</v>
      </c>
      <c r="D22">
        <v>-2.0569366752265501</v>
      </c>
      <c r="E22" s="2">
        <f>_xlfn.XLOOKUP($A22,'Salary projection'!$A:$A,'Salary projection'!D:D,0,0)*$R$1</f>
        <v>4012135.3658985198</v>
      </c>
      <c r="F22" s="2">
        <f>_xlfn.XLOOKUP($A22,'Salary projection'!$A:$A,'Salary projection'!E:E,0,0)*$R$1</f>
        <v>4452948.5974146947</v>
      </c>
      <c r="G22" s="2">
        <f>_xlfn.XLOOKUP($A22,'Salary projection'!$A:$A,'Salary projection'!F:F,0,0)*$R$1</f>
        <v>4942193.9697632408</v>
      </c>
      <c r="H22" s="2">
        <f>_xlfn.XLOOKUP($A22,'Salary projection'!$A:$A,'Salary projection'!G:G,0,0)*$R$1</f>
        <v>5485192.7212779941</v>
      </c>
      <c r="I22" s="2">
        <f>_xlfn.XLOOKUP($A22,'Salary projection'!$A:$A,'Salary projection'!H:H,0,0)*$R$1</f>
        <v>6087850.7346409243</v>
      </c>
      <c r="J22" s="2">
        <f>_xlfn.XLOOKUP($A22,'Salary projection'!$A:$A,'Salary projection'!I:I,0,0)*$R$1</f>
        <v>6756722.7717448343</v>
      </c>
      <c r="K22" s="2">
        <f>_xlfn.XLOOKUP($A22,'Salary projection'!$A:$A,'Salary projection'!J:J,0,0)*$R$1</f>
        <v>7499083.7660391368</v>
      </c>
      <c r="L22" s="2">
        <f>_xlfn.XLOOKUP($A22,'Salary projection'!$A:$A,'Salary projection'!K:K,0,0)*$R$1</f>
        <v>8323007.9477642179</v>
      </c>
      <c r="M22" s="2">
        <f>_xlfn.XLOOKUP($A22,'Salary projection'!$A:$A,'Salary projection'!L:L,0,0)*$R$1</f>
        <v>9237456.6626736932</v>
      </c>
      <c r="N22" s="2">
        <f>_xlfn.XLOOKUP($A22,'Salary projection'!$A:$A,'Salary projection'!M:M,0,0)*$R$1</f>
        <v>10252375.839397902</v>
      </c>
      <c r="O22" t="str">
        <f t="shared" si="1"/>
        <v>Lend</v>
      </c>
    </row>
    <row r="23" spans="1:15" x14ac:dyDescent="0.3">
      <c r="A23" t="s">
        <v>43</v>
      </c>
      <c r="B23" t="s">
        <v>19</v>
      </c>
      <c r="C23">
        <v>-1.02837561924717</v>
      </c>
      <c r="D23">
        <v>-1.15142655660155</v>
      </c>
      <c r="E23" s="2">
        <f>_xlfn.XLOOKUP($A23,'Salary projection'!$A:$A,'Salary projection'!D:D,0,0)*$R$1</f>
        <v>3523835.7996017211</v>
      </c>
      <c r="F23" s="2">
        <f>_xlfn.XLOOKUP($A23,'Salary projection'!$A:$A,'Salary projection'!E:E,0,0)*$R$1</f>
        <v>3910999.5676434669</v>
      </c>
      <c r="G23" s="2">
        <f>_xlfn.XLOOKUP($A23,'Salary projection'!$A:$A,'Salary projection'!F:F,0,0)*$R$1</f>
        <v>4340701.0110505708</v>
      </c>
      <c r="H23" s="2">
        <f>_xlfn.XLOOKUP($A23,'Salary projection'!$A:$A,'Salary projection'!G:G,0,0)*$R$1</f>
        <v>4817613.7433552081</v>
      </c>
      <c r="I23" s="2">
        <f>_xlfn.XLOOKUP($A23,'Salary projection'!$A:$A,'Salary projection'!H:H,0,0)*$R$1</f>
        <v>5346924.8679138254</v>
      </c>
      <c r="J23" s="2">
        <f>_xlfn.XLOOKUP($A23,'Salary projection'!$A:$A,'Salary projection'!I:I,0,0)*$R$1</f>
        <v>5934391.3950237446</v>
      </c>
      <c r="K23" s="2">
        <f>_xlfn.XLOOKUP($A23,'Salary projection'!$A:$A,'Salary projection'!J:J,0,0)*$R$1</f>
        <v>6586402.8575872341</v>
      </c>
      <c r="L23" s="2">
        <f>_xlfn.XLOOKUP($A23,'Salary projection'!$A:$A,'Salary projection'!K:K,0,0)*$R$1</f>
        <v>7310050.8063573232</v>
      </c>
      <c r="M23" s="2">
        <f>_xlfn.XLOOKUP($A23,'Salary projection'!$A:$A,'Salary projection'!L:L,0,0)*$R$1</f>
        <v>8113205.9406248676</v>
      </c>
      <c r="N23" s="2">
        <f>_xlfn.XLOOKUP($A23,'Salary projection'!$A:$A,'Salary projection'!M:M,0,0)*$R$1</f>
        <v>9004603.713252645</v>
      </c>
      <c r="O23" t="str">
        <f t="shared" si="1"/>
        <v>Lend</v>
      </c>
    </row>
    <row r="24" spans="1:15" x14ac:dyDescent="0.3">
      <c r="A24" t="s">
        <v>50</v>
      </c>
      <c r="B24" t="s">
        <v>28</v>
      </c>
      <c r="C24">
        <v>-1.02837561924717</v>
      </c>
      <c r="D24">
        <v>-0.99587378124673898</v>
      </c>
      <c r="E24" s="2">
        <f>_xlfn.XLOOKUP($A24,'Salary projection'!$A:$A,'Salary projection'!D:D,0,0)*$R$1</f>
        <v>1892606.3482014639</v>
      </c>
      <c r="F24" s="2">
        <f>_xlfn.XLOOKUP($A24,'Salary projection'!$A:$A,'Salary projection'!E:E,0,0)*$R$1</f>
        <v>2100546.9694052739</v>
      </c>
      <c r="G24" s="2">
        <f>_xlfn.XLOOKUP($A24,'Salary projection'!$A:$A,'Salary projection'!F:F,0,0)*$R$1</f>
        <v>2331334.0224556834</v>
      </c>
      <c r="H24" s="2">
        <f>_xlfn.XLOOKUP($A24,'Salary projection'!$A:$A,'Salary projection'!G:G,0,0)*$R$1</f>
        <v>2587477.6443576682</v>
      </c>
      <c r="I24" s="2">
        <f>_xlfn.XLOOKUP($A24,'Salary projection'!$A:$A,'Salary projection'!H:H,0,0)*$R$1</f>
        <v>2871763.7608181797</v>
      </c>
      <c r="J24" s="2">
        <f>_xlfn.XLOOKUP($A24,'Salary projection'!$A:$A,'Salary projection'!I:I,0,0)*$R$1</f>
        <v>3187284.3871452538</v>
      </c>
      <c r="K24" s="2">
        <f>_xlfn.XLOOKUP($A24,'Salary projection'!$A:$A,'Salary projection'!J:J,0,0)*$R$1</f>
        <v>3537471.2583062919</v>
      </c>
      <c r="L24" s="2">
        <f>_xlfn.XLOOKUP($A24,'Salary projection'!$A:$A,'Salary projection'!K:K,0,0)*$R$1</f>
        <v>3926133.1539201662</v>
      </c>
      <c r="M24" s="2">
        <f>_xlfn.XLOOKUP($A24,'Salary projection'!$A:$A,'Salary projection'!L:L,0,0)*$R$1</f>
        <v>4357497.3241454531</v>
      </c>
      <c r="N24" s="2">
        <f>_xlfn.XLOOKUP($A24,'Salary projection'!$A:$A,'Salary projection'!M:M,0,0)*$R$1</f>
        <v>4836255.4670301629</v>
      </c>
      <c r="O24" t="str">
        <f t="shared" si="1"/>
        <v>Lend</v>
      </c>
    </row>
    <row r="25" spans="1:15" x14ac:dyDescent="0.3">
      <c r="A25" t="s">
        <v>115</v>
      </c>
      <c r="B25" t="s">
        <v>28</v>
      </c>
      <c r="C25">
        <v>-1.02837561924717</v>
      </c>
      <c r="D25">
        <v>1.5667402185102199</v>
      </c>
      <c r="E25" s="2">
        <f>_xlfn.XLOOKUP($A25,'Salary projection'!$A:$A,'Salary projection'!D:D,0,0)*$R$1</f>
        <v>1811817.1255538177</v>
      </c>
      <c r="F25" s="2">
        <f>_xlfn.XLOOKUP($A25,'Salary projection'!$A:$A,'Salary projection'!E:E,0,0)*$R$1</f>
        <v>2010881.4364990846</v>
      </c>
      <c r="G25" s="2">
        <f>_xlfn.XLOOKUP($A25,'Salary projection'!$A:$A,'Salary projection'!F:F,0,0)*$R$1</f>
        <v>2231816.9392623454</v>
      </c>
      <c r="H25" s="2">
        <f>_xlfn.XLOOKUP($A25,'Salary projection'!$A:$A,'Salary projection'!G:G,0,0)*$R$1</f>
        <v>2477026.6212463551</v>
      </c>
      <c r="I25" s="2">
        <f>_xlfn.XLOOKUP($A25,'Salary projection'!$A:$A,'Salary projection'!H:H,0,0)*$R$1</f>
        <v>2749177.4860312138</v>
      </c>
      <c r="J25" s="2">
        <f>_xlfn.XLOOKUP($A25,'Salary projection'!$A:$A,'Salary projection'!I:I,0,0)*$R$1</f>
        <v>3051229.5608264357</v>
      </c>
      <c r="K25" s="2">
        <f>_xlfn.XLOOKUP($A25,'Salary projection'!$A:$A,'Salary projection'!J:J,0,0)*$R$1</f>
        <v>3386468.090971184</v>
      </c>
      <c r="L25" s="2">
        <f>_xlfn.XLOOKUP($A25,'Salary projection'!$A:$A,'Salary projection'!K:K,0,0)*$R$1</f>
        <v>3758539.2716436</v>
      </c>
      <c r="M25" s="2">
        <f>_xlfn.XLOOKUP($A25,'Salary projection'!$A:$A,'Salary projection'!L:L,0,0)*$R$1</f>
        <v>4171489.9054123135</v>
      </c>
      <c r="N25" s="2">
        <f>_xlfn.XLOOKUP($A25,'Salary projection'!$A:$A,'Salary projection'!M:M,0,0)*$R$1</f>
        <v>4629811.416962333</v>
      </c>
      <c r="O25" t="str">
        <f t="shared" si="1"/>
        <v>Don't lend</v>
      </c>
    </row>
    <row r="26" spans="1:15" x14ac:dyDescent="0.3">
      <c r="A26" t="s">
        <v>14</v>
      </c>
      <c r="B26" t="s">
        <v>10</v>
      </c>
      <c r="C26">
        <v>-1.02837561924717</v>
      </c>
      <c r="D26">
        <v>-2.9911996628924298</v>
      </c>
      <c r="E26" s="2">
        <f>_xlfn.XLOOKUP($A26,'Salary projection'!$A:$A,'Salary projection'!D:D,0,0)*$R$1</f>
        <v>760369.15433078259</v>
      </c>
      <c r="F26" s="2">
        <f>_xlfn.XLOOKUP($A26,'Salary projection'!$A:$A,'Salary projection'!E:E,0,0)*$R$1</f>
        <v>843910.89794059959</v>
      </c>
      <c r="G26" s="2">
        <f>_xlfn.XLOOKUP($A26,'Salary projection'!$A:$A,'Salary projection'!F:F,0,0)*$R$1</f>
        <v>936631.37123141065</v>
      </c>
      <c r="H26" s="2">
        <f>_xlfn.XLOOKUP($A26,'Salary projection'!$A:$A,'Salary projection'!G:G,0,0)*$R$1</f>
        <v>1039539.0410476506</v>
      </c>
      <c r="I26" s="2">
        <f>_xlfn.XLOOKUP($A26,'Salary projection'!$A:$A,'Salary projection'!H:H,0,0)*$R$1</f>
        <v>1153753.1744655583</v>
      </c>
      <c r="J26" s="2">
        <f>_xlfn.XLOOKUP($A26,'Salary projection'!$A:$A,'Salary projection'!I:I,0,0)*$R$1</f>
        <v>1280516.0124124053</v>
      </c>
      <c r="K26" s="2">
        <f>_xlfn.XLOOKUP($A26,'Salary projection'!$A:$A,'Salary projection'!J:J,0,0)*$R$1</f>
        <v>1421206.2808010206</v>
      </c>
      <c r="L26" s="2">
        <f>_xlfn.XLOOKUP($A26,'Salary projection'!$A:$A,'Salary projection'!K:K,0,0)*$R$1</f>
        <v>1577354.1861323952</v>
      </c>
      <c r="M26" s="2">
        <f>_xlfn.XLOOKUP($A26,'Salary projection'!$A:$A,'Salary projection'!L:L,0,0)*$R$1</f>
        <v>1750658.0586648395</v>
      </c>
      <c r="N26" s="2">
        <f>_xlfn.XLOOKUP($A26,'Salary projection'!$A:$A,'Salary projection'!M:M,0,0)*$R$1</f>
        <v>1943002.8241677985</v>
      </c>
      <c r="O26" t="str">
        <f t="shared" si="1"/>
        <v>Lend</v>
      </c>
    </row>
    <row r="27" spans="1:15" x14ac:dyDescent="0.3">
      <c r="A27" t="s">
        <v>136</v>
      </c>
      <c r="B27" t="s">
        <v>19</v>
      </c>
      <c r="C27">
        <v>-1.02837561924717</v>
      </c>
      <c r="D27">
        <v>2.2901180374371402</v>
      </c>
      <c r="E27" s="2">
        <f>_xlfn.XLOOKUP($A27,'Salary projection'!$A:$A,'Salary projection'!D:D,0,0)*$R$1</f>
        <v>635621.08994838852</v>
      </c>
      <c r="F27" s="2">
        <f>_xlfn.XLOOKUP($A27,'Salary projection'!$A:$A,'Salary projection'!E:E,0,0)*$R$1</f>
        <v>705456.76624721987</v>
      </c>
      <c r="G27" s="2">
        <f>_xlfn.XLOOKUP($A27,'Salary projection'!$A:$A,'Salary projection'!F:F,0,0)*$R$1</f>
        <v>782965.28688875725</v>
      </c>
      <c r="H27" s="2">
        <f>_xlfn.XLOOKUP($A27,'Salary projection'!$A:$A,'Salary projection'!G:G,0,0)*$R$1</f>
        <v>868989.66712577047</v>
      </c>
      <c r="I27" s="2">
        <f>_xlfn.XLOOKUP($A27,'Salary projection'!$A:$A,'Salary projection'!H:H,0,0)*$R$1</f>
        <v>964465.54427980306</v>
      </c>
      <c r="J27" s="2">
        <f>_xlfn.XLOOKUP($A27,'Salary projection'!$A:$A,'Salary projection'!I:I,0,0)*$R$1</f>
        <v>1070431.3541259954</v>
      </c>
      <c r="K27" s="2">
        <f>_xlfn.XLOOKUP($A27,'Salary projection'!$A:$A,'Salary projection'!J:J,0,0)*$R$1</f>
        <v>1188039.6253571038</v>
      </c>
      <c r="L27" s="2">
        <f>_xlfn.XLOOKUP($A27,'Salary projection'!$A:$A,'Salary projection'!K:K,0,0)*$R$1</f>
        <v>1318569.5149700497</v>
      </c>
      <c r="M27" s="2">
        <f>_xlfn.XLOOKUP($A27,'Salary projection'!$A:$A,'Salary projection'!L:L,0,0)*$R$1</f>
        <v>1463440.7209151394</v>
      </c>
      <c r="N27" s="2">
        <f>_xlfn.XLOOKUP($A27,'Salary projection'!$A:$A,'Salary projection'!M:M,0,0)*$R$1</f>
        <v>1624228.9233277696</v>
      </c>
      <c r="O27" t="str">
        <f t="shared" si="1"/>
        <v>Don't lend</v>
      </c>
    </row>
    <row r="28" spans="1:15" x14ac:dyDescent="0.3">
      <c r="A28" t="s">
        <v>158</v>
      </c>
      <c r="B28" t="s">
        <v>6</v>
      </c>
      <c r="C28">
        <v>-1.02837561924717</v>
      </c>
      <c r="D28">
        <v>4.5422960101946401</v>
      </c>
      <c r="E28" s="2">
        <f>_xlfn.XLOOKUP($A28,'Salary projection'!$A:$A,'Salary projection'!D:D,0,0)*$R$1</f>
        <v>402758.03643458639</v>
      </c>
      <c r="F28" s="2">
        <f>_xlfn.XLOOKUP($A28,'Salary projection'!$A:$A,'Salary projection'!E:E,0,0)*$R$1</f>
        <v>447009.05375291122</v>
      </c>
      <c r="G28" s="2">
        <f>_xlfn.XLOOKUP($A28,'Salary projection'!$A:$A,'Salary projection'!F:F,0,0)*$R$1</f>
        <v>496121.92944913771</v>
      </c>
      <c r="H28" s="2">
        <f>_xlfn.XLOOKUP($A28,'Salary projection'!$A:$A,'Salary projection'!G:G,0,0)*$R$1</f>
        <v>550630.83580492728</v>
      </c>
      <c r="I28" s="2">
        <f>_xlfn.XLOOKUP($A28,'Salary projection'!$A:$A,'Salary projection'!H:H,0,0)*$R$1</f>
        <v>611128.63459972537</v>
      </c>
      <c r="J28" s="2">
        <f>_xlfn.XLOOKUP($A28,'Salary projection'!$A:$A,'Salary projection'!I:I,0,0)*$R$1</f>
        <v>678273.32532469579</v>
      </c>
      <c r="K28" s="2">
        <f>_xlfn.XLOOKUP($A28,'Salary projection'!$A:$A,'Salary projection'!J:J,0,0)*$R$1</f>
        <v>752795.20186179038</v>
      </c>
      <c r="L28" s="2">
        <f>_xlfn.XLOOKUP($A28,'Salary projection'!$A:$A,'Salary projection'!K:K,0,0)*$R$1</f>
        <v>835504.79546700278</v>
      </c>
      <c r="M28" s="2">
        <f>_xlfn.XLOOKUP($A28,'Salary projection'!$A:$A,'Salary projection'!L:L,0,0)*$R$1</f>
        <v>927301.69044903165</v>
      </c>
      <c r="N28" s="2">
        <f>_xlfn.XLOOKUP($A28,'Salary projection'!$A:$A,'Salary projection'!M:M,0,0)*$R$1</f>
        <v>1029184.3084263804</v>
      </c>
      <c r="O28" t="str">
        <f t="shared" si="1"/>
        <v>Don't lend</v>
      </c>
    </row>
    <row r="29" spans="1:15" x14ac:dyDescent="0.3">
      <c r="A29" t="s">
        <v>87</v>
      </c>
      <c r="B29" t="s">
        <v>28</v>
      </c>
      <c r="C29">
        <v>-1.02837561924717</v>
      </c>
      <c r="D29">
        <v>0.46209256265704501</v>
      </c>
      <c r="E29" s="2">
        <f>_xlfn.XLOOKUP($A29,'Salary projection'!$A:$A,'Salary projection'!D:D,0,0)*$R$1</f>
        <v>307711.89214323851</v>
      </c>
      <c r="F29" s="2">
        <f>_xlfn.XLOOKUP($A29,'Salary projection'!$A:$A,'Salary projection'!E:E,0,0)*$R$1</f>
        <v>341520.19151033636</v>
      </c>
      <c r="G29" s="2">
        <f>_xlfn.XLOOKUP($A29,'Salary projection'!$A:$A,'Salary projection'!F:F,0,0)*$R$1</f>
        <v>379043.00804521149</v>
      </c>
      <c r="H29" s="2">
        <f>_xlfn.XLOOKUP($A29,'Salary projection'!$A:$A,'Salary projection'!G:G,0,0)*$R$1</f>
        <v>420688.45567397116</v>
      </c>
      <c r="I29" s="2">
        <f>_xlfn.XLOOKUP($A29,'Salary projection'!$A:$A,'Salary projection'!H:H,0,0)*$R$1</f>
        <v>466909.48779153061</v>
      </c>
      <c r="J29" s="2">
        <f>_xlfn.XLOOKUP($A29,'Salary projection'!$A:$A,'Salary projection'!I:I,0,0)*$R$1</f>
        <v>518208.82377314533</v>
      </c>
      <c r="K29" s="2">
        <f>_xlfn.XLOOKUP($A29,'Salary projection'!$A:$A,'Salary projection'!J:J,0,0)*$R$1</f>
        <v>575144.41676166316</v>
      </c>
      <c r="L29" s="2">
        <f>_xlfn.XLOOKUP($A29,'Salary projection'!$A:$A,'Salary projection'!K:K,0,0)*$R$1</f>
        <v>638335.52220045391</v>
      </c>
      <c r="M29" s="2">
        <f>_xlfn.XLOOKUP($A29,'Salary projection'!$A:$A,'Salary projection'!L:L,0,0)*$R$1</f>
        <v>708469.43311592739</v>
      </c>
      <c r="N29" s="2">
        <f>_xlfn.XLOOKUP($A29,'Salary projection'!$A:$A,'Salary projection'!M:M,0,0)*$R$1</f>
        <v>786308.95540540619</v>
      </c>
      <c r="O29" t="str">
        <f t="shared" si="1"/>
        <v>Don't lend</v>
      </c>
    </row>
    <row r="30" spans="1:15" x14ac:dyDescent="0.3">
      <c r="A30" t="s">
        <v>118</v>
      </c>
      <c r="B30" t="s">
        <v>25</v>
      </c>
      <c r="C30">
        <v>-1.02837561924717</v>
      </c>
      <c r="D30">
        <v>1.6494533675644401</v>
      </c>
      <c r="E30" s="2">
        <f>_xlfn.XLOOKUP($A30,'Salary projection'!$A:$A,'Salary projection'!D:D,0,0)*$R$1</f>
        <v>232863.05351380218</v>
      </c>
      <c r="F30" s="2">
        <f>_xlfn.XLOOKUP($A30,'Salary projection'!$A:$A,'Salary projection'!E:E,0,0)*$R$1</f>
        <v>258447.71249430859</v>
      </c>
      <c r="G30" s="2">
        <f>_xlfn.XLOOKUP($A30,'Salary projection'!$A:$A,'Salary projection'!F:F,0,0)*$R$1</f>
        <v>286843.35743961955</v>
      </c>
      <c r="H30" s="2">
        <f>_xlfn.XLOOKUP($A30,'Salary projection'!$A:$A,'Salary projection'!G:G,0,0)*$R$1</f>
        <v>318358.83132084308</v>
      </c>
      <c r="I30" s="2">
        <f>_xlfn.XLOOKUP($A30,'Salary projection'!$A:$A,'Salary projection'!H:H,0,0)*$R$1</f>
        <v>353336.9096800774</v>
      </c>
      <c r="J30" s="2">
        <f>_xlfn.XLOOKUP($A30,'Salary projection'!$A:$A,'Salary projection'!I:I,0,0)*$R$1</f>
        <v>392158.0288012994</v>
      </c>
      <c r="K30" s="2">
        <f>_xlfn.XLOOKUP($A30,'Salary projection'!$A:$A,'Salary projection'!J:J,0,0)*$R$1</f>
        <v>435244.42349531292</v>
      </c>
      <c r="L30" s="2">
        <f>_xlfn.XLOOKUP($A30,'Salary projection'!$A:$A,'Salary projection'!K:K,0,0)*$R$1</f>
        <v>483064.71950304642</v>
      </c>
      <c r="M30" s="2">
        <f>_xlfn.XLOOKUP($A30,'Salary projection'!$A:$A,'Salary projection'!L:L,0,0)*$R$1</f>
        <v>536139.03046610742</v>
      </c>
      <c r="N30" s="2">
        <f>_xlfn.XLOOKUP($A30,'Salary projection'!$A:$A,'Salary projection'!M:M,0,0)*$R$1</f>
        <v>595044.61490138876</v>
      </c>
      <c r="O30" t="str">
        <f t="shared" si="1"/>
        <v>Don't lend</v>
      </c>
    </row>
    <row r="31" spans="1:15" x14ac:dyDescent="0.3">
      <c r="A31" t="s">
        <v>137</v>
      </c>
      <c r="B31" t="s">
        <v>100</v>
      </c>
      <c r="C31">
        <v>-1.02837561924717</v>
      </c>
      <c r="D31">
        <v>2.3463999097513701</v>
      </c>
      <c r="E31" s="2">
        <f>_xlfn.XLOOKUP($A31,'Salary projection'!$A:$A,'Salary projection'!D:D,0,0)*$R$1</f>
        <v>185339.98136812824</v>
      </c>
      <c r="F31" s="2">
        <f>_xlfn.XLOOKUP($A31,'Salary projection'!$A:$A,'Salary projection'!E:E,0,0)*$R$1</f>
        <v>205703.28137302113</v>
      </c>
      <c r="G31" s="2">
        <f>_xlfn.XLOOKUP($A31,'Salary projection'!$A:$A,'Salary projection'!F:F,0,0)*$R$1</f>
        <v>228303.89673765632</v>
      </c>
      <c r="H31" s="2">
        <f>_xlfn.XLOOKUP($A31,'Salary projection'!$A:$A,'Salary projection'!G:G,0,0)*$R$1</f>
        <v>253387.64125536481</v>
      </c>
      <c r="I31" s="2">
        <f>_xlfn.XLOOKUP($A31,'Salary projection'!$A:$A,'Salary projection'!H:H,0,0)*$R$1</f>
        <v>281227.33627597982</v>
      </c>
      <c r="J31" s="2">
        <f>_xlfn.XLOOKUP($A31,'Salary projection'!$A:$A,'Salary projection'!I:I,0,0)*$R$1</f>
        <v>312125.77802552382</v>
      </c>
      <c r="K31" s="2">
        <f>_xlfn.XLOOKUP($A31,'Salary projection'!$A:$A,'Salary projection'!J:J,0,0)*$R$1</f>
        <v>346419.0309452489</v>
      </c>
      <c r="L31" s="2">
        <f>_xlfn.XLOOKUP($A31,'Salary projection'!$A:$A,'Salary projection'!K:K,0,0)*$R$1</f>
        <v>384480.0828697714</v>
      </c>
      <c r="M31" s="2">
        <f>_xlfn.XLOOKUP($A31,'Salary projection'!$A:$A,'Salary projection'!L:L,0,0)*$R$1</f>
        <v>426722.90179955447</v>
      </c>
      <c r="N31" s="2">
        <f>_xlfn.XLOOKUP($A31,'Salary projection'!$A:$A,'Salary projection'!M:M,0,0)*$R$1</f>
        <v>473606.93839090085</v>
      </c>
      <c r="O31" t="str">
        <f t="shared" si="1"/>
        <v>Don't lend</v>
      </c>
    </row>
    <row r="32" spans="1:15" x14ac:dyDescent="0.3">
      <c r="A32" t="s">
        <v>83</v>
      </c>
      <c r="B32" t="s">
        <v>19</v>
      </c>
      <c r="C32">
        <v>-1.02837561924717</v>
      </c>
      <c r="D32">
        <v>0.23527850283996299</v>
      </c>
      <c r="E32" s="2">
        <f>_xlfn.XLOOKUP($A32,'Salary projection'!$A:$A,'Salary projection'!D:D,0,0)*$R$1</f>
        <v>169894.98292078427</v>
      </c>
      <c r="F32" s="2">
        <f>_xlfn.XLOOKUP($A32,'Salary projection'!$A:$A,'Salary projection'!E:E,0,0)*$R$1</f>
        <v>188561.34125860277</v>
      </c>
      <c r="G32" s="2">
        <f>_xlfn.XLOOKUP($A32,'Salary projection'!$A:$A,'Salary projection'!F:F,0,0)*$R$1</f>
        <v>209278.57200951839</v>
      </c>
      <c r="H32" s="2">
        <f>_xlfn.XLOOKUP($A32,'Salary projection'!$A:$A,'Salary projection'!G:G,0,0)*$R$1</f>
        <v>232272.00448408449</v>
      </c>
      <c r="I32" s="2">
        <f>_xlfn.XLOOKUP($A32,'Salary projection'!$A:$A,'Salary projection'!H:H,0,0)*$R$1</f>
        <v>257791.72491964829</v>
      </c>
      <c r="J32" s="2">
        <f>_xlfn.XLOOKUP($A32,'Salary projection'!$A:$A,'Salary projection'!I:I,0,0)*$R$1</f>
        <v>286115.29652339697</v>
      </c>
      <c r="K32" s="2">
        <f>_xlfn.XLOOKUP($A32,'Salary projection'!$A:$A,'Salary projection'!J:J,0,0)*$R$1</f>
        <v>317550.77836647822</v>
      </c>
      <c r="L32" s="2">
        <f>_xlfn.XLOOKUP($A32,'Salary projection'!$A:$A,'Salary projection'!K:K,0,0)*$R$1</f>
        <v>352440.07596395724</v>
      </c>
      <c r="M32" s="2">
        <f>_xlfn.XLOOKUP($A32,'Salary projection'!$A:$A,'Salary projection'!L:L,0,0)*$R$1</f>
        <v>391162.65998292516</v>
      </c>
      <c r="N32" s="2">
        <f>_xlfn.XLOOKUP($A32,'Salary projection'!$A:$A,'Salary projection'!M:M,0,0)*$R$1</f>
        <v>434139.69352499268</v>
      </c>
      <c r="O32" t="str">
        <f t="shared" si="1"/>
        <v>Don't lend</v>
      </c>
    </row>
    <row r="33" spans="1:15" x14ac:dyDescent="0.3">
      <c r="A33" t="s">
        <v>112</v>
      </c>
      <c r="B33" t="s">
        <v>28</v>
      </c>
      <c r="C33">
        <v>-1.02837561924717</v>
      </c>
      <c r="D33">
        <v>1.47682604855334</v>
      </c>
      <c r="E33" s="2">
        <f>_xlfn.XLOOKUP($A33,'Salary projection'!$A:$A,'Salary projection'!D:D,0,0)*$R$1</f>
        <v>86729.606665854881</v>
      </c>
      <c r="F33" s="2">
        <f>_xlfn.XLOOKUP($A33,'Salary projection'!$A:$A,'Salary projection'!E:E,0,0)*$R$1</f>
        <v>96258.586796349613</v>
      </c>
      <c r="G33" s="2">
        <f>_xlfn.XLOOKUP($A33,'Salary projection'!$A:$A,'Salary projection'!F:F,0,0)*$R$1</f>
        <v>106834.51578108278</v>
      </c>
      <c r="H33" s="2">
        <f>_xlfn.XLOOKUP($A33,'Salary projection'!$A:$A,'Salary projection'!G:G,0,0)*$R$1</f>
        <v>118572.42186949763</v>
      </c>
      <c r="I33" s="2">
        <f>_xlfn.XLOOKUP($A33,'Salary projection'!$A:$A,'Salary projection'!H:H,0,0)*$R$1</f>
        <v>131599.97146247778</v>
      </c>
      <c r="J33" s="2">
        <f>_xlfn.XLOOKUP($A33,'Salary projection'!$A:$A,'Salary projection'!I:I,0,0)*$R$1</f>
        <v>146058.85766579001</v>
      </c>
      <c r="K33" s="2">
        <f>_xlfn.XLOOKUP($A33,'Salary projection'!$A:$A,'Salary projection'!J:J,0,0)*$R$1</f>
        <v>162106.34140386651</v>
      </c>
      <c r="L33" s="2">
        <f>_xlfn.XLOOKUP($A33,'Salary projection'!$A:$A,'Salary projection'!K:K,0,0)*$R$1</f>
        <v>179916.9618557264</v>
      </c>
      <c r="M33" s="2">
        <f>_xlfn.XLOOKUP($A33,'Salary projection'!$A:$A,'Salary projection'!L:L,0,0)*$R$1</f>
        <v>199684.43481645829</v>
      </c>
      <c r="N33" s="2">
        <f>_xlfn.XLOOKUP($A33,'Salary projection'!$A:$A,'Salary projection'!M:M,0,0)*$R$1</f>
        <v>221623.75963163958</v>
      </c>
      <c r="O33" t="str">
        <f t="shared" si="1"/>
        <v>Don't lend</v>
      </c>
    </row>
    <row r="34" spans="1:15" x14ac:dyDescent="0.3">
      <c r="A34" t="s">
        <v>109</v>
      </c>
      <c r="B34" t="s">
        <v>28</v>
      </c>
      <c r="C34">
        <v>-0.82914943545125197</v>
      </c>
      <c r="D34">
        <v>1.4005743433464599</v>
      </c>
      <c r="E34" s="2">
        <f>_xlfn.XLOOKUP($A34,'Salary projection'!$A:$A,'Salary projection'!D:D,0,0)*$R$1</f>
        <v>1498164.8493923703</v>
      </c>
      <c r="F34" s="2">
        <f>_xlfn.XLOOKUP($A34,'Salary projection'!$A:$A,'Salary projection'!E:E,0,0)*$R$1</f>
        <v>1662768.1910985876</v>
      </c>
      <c r="G34" s="2">
        <f>_xlfn.XLOOKUP($A34,'Salary projection'!$A:$A,'Salary projection'!F:F,0,0)*$R$1</f>
        <v>1845456.4986293891</v>
      </c>
      <c r="H34" s="2">
        <f>_xlfn.XLOOKUP($A34,'Salary projection'!$A:$A,'Salary projection'!G:G,0,0)*$R$1</f>
        <v>2048216.7668141995</v>
      </c>
      <c r="I34" s="2">
        <f>_xlfn.XLOOKUP($A34,'Salary projection'!$A:$A,'Salary projection'!H:H,0,0)*$R$1</f>
        <v>2273254.3015641714</v>
      </c>
      <c r="J34" s="2">
        <f>_xlfn.XLOOKUP($A34,'Salary projection'!$A:$A,'Salary projection'!I:I,0,0)*$R$1</f>
        <v>2523016.7057063184</v>
      </c>
      <c r="K34" s="2">
        <f>_xlfn.XLOOKUP($A34,'Salary projection'!$A:$A,'Salary projection'!J:J,0,0)*$R$1</f>
        <v>2800220.500140762</v>
      </c>
      <c r="L34" s="2">
        <f>_xlfn.XLOOKUP($A34,'Salary projection'!$A:$A,'Salary projection'!K:K,0,0)*$R$1</f>
        <v>3107880.6698639859</v>
      </c>
      <c r="M34" s="2">
        <f>_xlfn.XLOOKUP($A34,'Salary projection'!$A:$A,'Salary projection'!L:L,0,0)*$R$1</f>
        <v>3449343.4562130668</v>
      </c>
      <c r="N34" s="2">
        <f>_xlfn.XLOOKUP($A34,'Salary projection'!$A:$A,'Salary projection'!M:M,0,0)*$R$1</f>
        <v>3828322.7519931169</v>
      </c>
      <c r="O34" t="str">
        <f t="shared" si="1"/>
        <v>Don't lend</v>
      </c>
    </row>
    <row r="35" spans="1:15" x14ac:dyDescent="0.3">
      <c r="A35" t="s">
        <v>15</v>
      </c>
      <c r="B35" t="s">
        <v>10</v>
      </c>
      <c r="C35">
        <v>-0.82914943545125197</v>
      </c>
      <c r="D35">
        <v>-2.8086227101674401</v>
      </c>
      <c r="E35" s="2">
        <f>_xlfn.XLOOKUP($A35,'Salary projection'!$A:$A,'Salary projection'!D:D,0,0)*$R$1</f>
        <v>1053824.1248303186</v>
      </c>
      <c r="F35" s="2">
        <f>_xlfn.XLOOKUP($A35,'Salary projection'!$A:$A,'Salary projection'!E:E,0,0)*$R$1</f>
        <v>1169607.7601145494</v>
      </c>
      <c r="G35" s="2">
        <f>_xlfn.XLOOKUP($A35,'Salary projection'!$A:$A,'Salary projection'!F:F,0,0)*$R$1</f>
        <v>1298112.5410660328</v>
      </c>
      <c r="H35" s="2">
        <f>_xlfn.XLOOKUP($A35,'Salary projection'!$A:$A,'Salary projection'!G:G,0,0)*$R$1</f>
        <v>1440736.1397019783</v>
      </c>
      <c r="I35" s="2">
        <f>_xlfn.XLOOKUP($A35,'Salary projection'!$A:$A,'Salary projection'!H:H,0,0)*$R$1</f>
        <v>1599029.79023586</v>
      </c>
      <c r="J35" s="2">
        <f>_xlfn.XLOOKUP($A35,'Salary projection'!$A:$A,'Salary projection'!I:I,0,0)*$R$1</f>
        <v>1774715.1609528186</v>
      </c>
      <c r="K35" s="2">
        <f>_xlfn.XLOOKUP($A35,'Salary projection'!$A:$A,'Salary projection'!J:J,0,0)*$R$1</f>
        <v>1969703.0797976651</v>
      </c>
      <c r="L35" s="2">
        <f>_xlfn.XLOOKUP($A35,'Salary projection'!$A:$A,'Salary projection'!K:K,0,0)*$R$1</f>
        <v>2186114.3173428676</v>
      </c>
      <c r="M35" s="2">
        <f>_xlfn.XLOOKUP($A35,'Salary projection'!$A:$A,'Salary projection'!L:L,0,0)*$R$1</f>
        <v>2426302.6531808013</v>
      </c>
      <c r="N35" s="2">
        <f>_xlfn.XLOOKUP($A35,'Salary projection'!$A:$A,'Salary projection'!M:M,0,0)*$R$1</f>
        <v>2692880.4766200595</v>
      </c>
      <c r="O35" t="str">
        <f t="shared" ref="O35:O66" si="2">IF(D35&lt;0,"Lend","Don't lend")</f>
        <v>Lend</v>
      </c>
    </row>
    <row r="36" spans="1:15" x14ac:dyDescent="0.3">
      <c r="A36" t="s">
        <v>30</v>
      </c>
      <c r="B36" t="s">
        <v>10</v>
      </c>
      <c r="C36">
        <v>-0.82914943545125197</v>
      </c>
      <c r="D36">
        <v>-1.72006439239098</v>
      </c>
      <c r="E36" s="2">
        <f>_xlfn.XLOOKUP($A36,'Salary projection'!$A:$A,'Salary projection'!D:D,0,0)*$R$1</f>
        <v>932640.29085885047</v>
      </c>
      <c r="F36" s="2">
        <f>_xlfn.XLOOKUP($A36,'Salary projection'!$A:$A,'Salary projection'!E:E,0,0)*$R$1</f>
        <v>1035109.4607552667</v>
      </c>
      <c r="G36" s="2">
        <f>_xlfn.XLOOKUP($A36,'Salary projection'!$A:$A,'Salary projection'!F:F,0,0)*$R$1</f>
        <v>1148836.9162760272</v>
      </c>
      <c r="H36" s="2">
        <f>_xlfn.XLOOKUP($A36,'Salary projection'!$A:$A,'Salary projection'!G:G,0,0)*$R$1</f>
        <v>1275059.6050350091</v>
      </c>
      <c r="I36" s="2">
        <f>_xlfn.XLOOKUP($A36,'Salary projection'!$A:$A,'Salary projection'!H:H,0,0)*$R$1</f>
        <v>1415150.3780554119</v>
      </c>
      <c r="J36" s="2">
        <f>_xlfn.XLOOKUP($A36,'Salary projection'!$A:$A,'Salary projection'!I:I,0,0)*$R$1</f>
        <v>1570632.9214745916</v>
      </c>
      <c r="K36" s="2">
        <f>_xlfn.XLOOKUP($A36,'Salary projection'!$A:$A,'Salary projection'!J:J,0,0)*$R$1</f>
        <v>1743198.3287950025</v>
      </c>
      <c r="L36" s="2">
        <f>_xlfn.XLOOKUP($A36,'Salary projection'!$A:$A,'Salary projection'!K:K,0,0)*$R$1</f>
        <v>1934723.4939280164</v>
      </c>
      <c r="M36" s="2">
        <f>_xlfn.XLOOKUP($A36,'Salary projection'!$A:$A,'Salary projection'!L:L,0,0)*$R$1</f>
        <v>2147291.5250810925</v>
      </c>
      <c r="N36" s="2">
        <f>_xlfn.XLOOKUP($A36,'Salary projection'!$A:$A,'Salary projection'!M:M,0,0)*$R$1</f>
        <v>2383214.4015183165</v>
      </c>
      <c r="O36" t="str">
        <f t="shared" si="2"/>
        <v>Lend</v>
      </c>
    </row>
    <row r="37" spans="1:15" x14ac:dyDescent="0.3">
      <c r="A37" t="s">
        <v>17</v>
      </c>
      <c r="B37" t="s">
        <v>8</v>
      </c>
      <c r="C37">
        <v>-0.82914943545125197</v>
      </c>
      <c r="D37">
        <v>-2.57073306192492</v>
      </c>
      <c r="E37" s="2">
        <f>_xlfn.XLOOKUP($A37,'Salary projection'!$A:$A,'Salary projection'!D:D,0,0)*$R$1</f>
        <v>857791.45222941414</v>
      </c>
      <c r="F37" s="2">
        <f>_xlfn.XLOOKUP($A37,'Salary projection'!$A:$A,'Salary projection'!E:E,0,0)*$R$1</f>
        <v>952036.98173923907</v>
      </c>
      <c r="G37" s="2">
        <f>_xlfn.XLOOKUP($A37,'Salary projection'!$A:$A,'Salary projection'!F:F,0,0)*$R$1</f>
        <v>1056637.2656704353</v>
      </c>
      <c r="H37" s="2">
        <f>_xlfn.XLOOKUP($A37,'Salary projection'!$A:$A,'Salary projection'!G:G,0,0)*$R$1</f>
        <v>1172729.9806818811</v>
      </c>
      <c r="I37" s="2">
        <f>_xlfn.XLOOKUP($A37,'Salary projection'!$A:$A,'Salary projection'!H:H,0,0)*$R$1</f>
        <v>1301577.7999439584</v>
      </c>
      <c r="J37" s="2">
        <f>_xlfn.XLOOKUP($A37,'Salary projection'!$A:$A,'Salary projection'!I:I,0,0)*$R$1</f>
        <v>1444582.1265027453</v>
      </c>
      <c r="K37" s="2">
        <f>_xlfn.XLOOKUP($A37,'Salary projection'!$A:$A,'Salary projection'!J:J,0,0)*$R$1</f>
        <v>1603298.3355286522</v>
      </c>
      <c r="L37" s="2">
        <f>_xlfn.XLOOKUP($A37,'Salary projection'!$A:$A,'Salary projection'!K:K,0,0)*$R$1</f>
        <v>1779452.6912306093</v>
      </c>
      <c r="M37" s="2">
        <f>_xlfn.XLOOKUP($A37,'Salary projection'!$A:$A,'Salary projection'!L:L,0,0)*$R$1</f>
        <v>1974961.1224312726</v>
      </c>
      <c r="N37" s="2">
        <f>_xlfn.XLOOKUP($A37,'Salary projection'!$A:$A,'Salary projection'!M:M,0,0)*$R$1</f>
        <v>2191950.0610142993</v>
      </c>
      <c r="O37" t="str">
        <f t="shared" si="2"/>
        <v>Lend</v>
      </c>
    </row>
    <row r="38" spans="1:15" x14ac:dyDescent="0.3">
      <c r="A38" t="s">
        <v>77</v>
      </c>
      <c r="B38" t="s">
        <v>28</v>
      </c>
      <c r="C38">
        <v>-0.82914943545125197</v>
      </c>
      <c r="D38">
        <v>2.8060701814436699E-2</v>
      </c>
      <c r="E38" s="2">
        <f>_xlfn.XLOOKUP($A38,'Salary projection'!$A:$A,'Salary projection'!D:D,0,0)*$R$1</f>
        <v>696213.00693412276</v>
      </c>
      <c r="F38" s="2">
        <f>_xlfn.XLOOKUP($A38,'Salary projection'!$A:$A,'Salary projection'!E:E,0,0)*$R$1</f>
        <v>772705.91592686158</v>
      </c>
      <c r="G38" s="2">
        <f>_xlfn.XLOOKUP($A38,'Salary projection'!$A:$A,'Salary projection'!F:F,0,0)*$R$1</f>
        <v>857603.0992837603</v>
      </c>
      <c r="H38" s="2">
        <f>_xlfn.XLOOKUP($A38,'Salary projection'!$A:$A,'Salary projection'!G:G,0,0)*$R$1</f>
        <v>951827.93445925496</v>
      </c>
      <c r="I38" s="2">
        <f>_xlfn.XLOOKUP($A38,'Salary projection'!$A:$A,'Salary projection'!H:H,0,0)*$R$1</f>
        <v>1056405.250370027</v>
      </c>
      <c r="J38" s="2">
        <f>_xlfn.XLOOKUP($A38,'Salary projection'!$A:$A,'Salary projection'!I:I,0,0)*$R$1</f>
        <v>1172472.4738651088</v>
      </c>
      <c r="K38" s="2">
        <f>_xlfn.XLOOKUP($A38,'Salary projection'!$A:$A,'Salary projection'!J:J,0,0)*$R$1</f>
        <v>1301292.0008584349</v>
      </c>
      <c r="L38" s="2">
        <f>_xlfn.XLOOKUP($A38,'Salary projection'!$A:$A,'Salary projection'!K:K,0,0)*$R$1</f>
        <v>1444264.926677475</v>
      </c>
      <c r="M38" s="2">
        <f>_xlfn.XLOOKUP($A38,'Salary projection'!$A:$A,'Salary projection'!L:L,0,0)*$R$1</f>
        <v>1602946.2849649941</v>
      </c>
      <c r="N38" s="2">
        <f>_xlfn.XLOOKUP($A38,'Salary projection'!$A:$A,'Salary projection'!M:M,0,0)*$R$1</f>
        <v>1779061.9608786413</v>
      </c>
      <c r="O38" t="str">
        <f t="shared" si="2"/>
        <v>Don't lend</v>
      </c>
    </row>
    <row r="39" spans="1:15" x14ac:dyDescent="0.3">
      <c r="A39" t="s">
        <v>117</v>
      </c>
      <c r="B39" t="s">
        <v>19</v>
      </c>
      <c r="C39">
        <v>-0.82914943545125197</v>
      </c>
      <c r="D39">
        <v>1.6353469691839</v>
      </c>
      <c r="E39" s="2">
        <f>_xlfn.XLOOKUP($A39,'Salary projection'!$A:$A,'Salary projection'!D:D,0,0)*$R$1</f>
        <v>692648.7765231973</v>
      </c>
      <c r="F39" s="2">
        <f>_xlfn.XLOOKUP($A39,'Salary projection'!$A:$A,'Salary projection'!E:E,0,0)*$R$1</f>
        <v>768750.08359276503</v>
      </c>
      <c r="G39" s="2">
        <f>_xlfn.XLOOKUP($A39,'Salary projection'!$A:$A,'Salary projection'!F:F,0,0)*$R$1</f>
        <v>853212.63973111333</v>
      </c>
      <c r="H39" s="2">
        <f>_xlfn.XLOOKUP($A39,'Salary projection'!$A:$A,'Salary projection'!G:G,0,0)*$R$1</f>
        <v>946955.09520434425</v>
      </c>
      <c r="I39" s="2">
        <f>_xlfn.XLOOKUP($A39,'Salary projection'!$A:$A,'Salary projection'!H:H,0,0)*$R$1</f>
        <v>1050997.0323647195</v>
      </c>
      <c r="J39" s="2">
        <f>_xlfn.XLOOKUP($A39,'Salary projection'!$A:$A,'Salary projection'!I:I,0,0)*$R$1</f>
        <v>1166470.0550569256</v>
      </c>
      <c r="K39" s="2">
        <f>_xlfn.XLOOKUP($A39,'Salary projection'!$A:$A,'Salary projection'!J:J,0,0)*$R$1</f>
        <v>1294630.09641718</v>
      </c>
      <c r="L39" s="2">
        <f>_xlfn.XLOOKUP($A39,'Salary projection'!$A:$A,'Salary projection'!K:K,0,0)*$R$1</f>
        <v>1436871.0789299794</v>
      </c>
      <c r="M39" s="2">
        <f>_xlfn.XLOOKUP($A39,'Salary projection'!$A:$A,'Salary projection'!L:L,0,0)*$R$1</f>
        <v>1594740.0753150026</v>
      </c>
      <c r="N39" s="2">
        <f>_xlfn.XLOOKUP($A39,'Salary projection'!$A:$A,'Salary projection'!M:M,0,0)*$R$1</f>
        <v>1769954.1351403547</v>
      </c>
      <c r="O39" t="str">
        <f t="shared" si="2"/>
        <v>Don't lend</v>
      </c>
    </row>
    <row r="40" spans="1:15" x14ac:dyDescent="0.3">
      <c r="A40" t="s">
        <v>58</v>
      </c>
      <c r="B40" t="s">
        <v>28</v>
      </c>
      <c r="C40">
        <v>-0.82914943545125197</v>
      </c>
      <c r="D40">
        <v>-0.63415617071928698</v>
      </c>
      <c r="E40" s="2">
        <f>_xlfn.XLOOKUP($A40,'Salary projection'!$A:$A,'Salary projection'!D:D,0,0)*$R$1</f>
        <v>615423.78428647702</v>
      </c>
      <c r="F40" s="2">
        <f>_xlfn.XLOOKUP($A40,'Salary projection'!$A:$A,'Salary projection'!E:E,0,0)*$R$1</f>
        <v>683040.38302067271</v>
      </c>
      <c r="G40" s="2">
        <f>_xlfn.XLOOKUP($A40,'Salary projection'!$A:$A,'Salary projection'!F:F,0,0)*$R$1</f>
        <v>758086.01609042299</v>
      </c>
      <c r="H40" s="2">
        <f>_xlfn.XLOOKUP($A40,'Salary projection'!$A:$A,'Salary projection'!G:G,0,0)*$R$1</f>
        <v>841376.91134794231</v>
      </c>
      <c r="I40" s="2">
        <f>_xlfn.XLOOKUP($A40,'Salary projection'!$A:$A,'Salary projection'!H:H,0,0)*$R$1</f>
        <v>933818.97558306123</v>
      </c>
      <c r="J40" s="2">
        <f>_xlfn.XLOOKUP($A40,'Salary projection'!$A:$A,'Salary projection'!I:I,0,0)*$R$1</f>
        <v>1036417.6475462907</v>
      </c>
      <c r="K40" s="2">
        <f>_xlfn.XLOOKUP($A40,'Salary projection'!$A:$A,'Salary projection'!J:J,0,0)*$R$1</f>
        <v>1150288.8335233263</v>
      </c>
      <c r="L40" s="2">
        <f>_xlfn.XLOOKUP($A40,'Salary projection'!$A:$A,'Salary projection'!K:K,0,0)*$R$1</f>
        <v>1276671.0444009078</v>
      </c>
      <c r="M40" s="2">
        <f>_xlfn.XLOOKUP($A40,'Salary projection'!$A:$A,'Salary projection'!L:L,0,0)*$R$1</f>
        <v>1416938.8662318548</v>
      </c>
      <c r="N40" s="2">
        <f>_xlfn.XLOOKUP($A40,'Salary projection'!$A:$A,'Salary projection'!M:M,0,0)*$R$1</f>
        <v>1572617.9108108124</v>
      </c>
      <c r="O40" t="str">
        <f t="shared" si="2"/>
        <v>Lend</v>
      </c>
    </row>
    <row r="41" spans="1:15" x14ac:dyDescent="0.3">
      <c r="A41" t="s">
        <v>126</v>
      </c>
      <c r="B41" t="s">
        <v>19</v>
      </c>
      <c r="C41">
        <v>-0.82914943545125197</v>
      </c>
      <c r="D41">
        <v>1.9729487901057099</v>
      </c>
      <c r="E41" s="2">
        <f>_xlfn.XLOOKUP($A41,'Salary projection'!$A:$A,'Salary projection'!D:D,0,0)*$R$1</f>
        <v>542951.09926432453</v>
      </c>
      <c r="F41" s="2">
        <f>_xlfn.XLOOKUP($A41,'Salary projection'!$A:$A,'Salary projection'!E:E,0,0)*$R$1</f>
        <v>602605.12556070951</v>
      </c>
      <c r="G41" s="2">
        <f>_xlfn.XLOOKUP($A41,'Salary projection'!$A:$A,'Salary projection'!F:F,0,0)*$R$1</f>
        <v>668813.33851992933</v>
      </c>
      <c r="H41" s="2">
        <f>_xlfn.XLOOKUP($A41,'Salary projection'!$A:$A,'Salary projection'!G:G,0,0)*$R$1</f>
        <v>742295.8464980881</v>
      </c>
      <c r="I41" s="2">
        <f>_xlfn.XLOOKUP($A41,'Salary projection'!$A:$A,'Salary projection'!H:H,0,0)*$R$1</f>
        <v>823851.87614181289</v>
      </c>
      <c r="J41" s="2">
        <f>_xlfn.XLOOKUP($A41,'Salary projection'!$A:$A,'Salary projection'!I:I,0,0)*$R$1</f>
        <v>914368.46511323343</v>
      </c>
      <c r="K41" s="2">
        <f>_xlfn.XLOOKUP($A41,'Salary projection'!$A:$A,'Salary projection'!J:J,0,0)*$R$1</f>
        <v>1014830.1098844791</v>
      </c>
      <c r="L41" s="2">
        <f>_xlfn.XLOOKUP($A41,'Salary projection'!$A:$A,'Salary projection'!K:K,0,0)*$R$1</f>
        <v>1126329.4735351638</v>
      </c>
      <c r="M41" s="2">
        <f>_xlfn.XLOOKUP($A41,'Salary projection'!$A:$A,'Salary projection'!L:L,0,0)*$R$1</f>
        <v>1250079.270015362</v>
      </c>
      <c r="N41" s="2">
        <f>_xlfn.XLOOKUP($A41,'Salary projection'!$A:$A,'Salary projection'!M:M,0,0)*$R$1</f>
        <v>1387425.4541323192</v>
      </c>
      <c r="O41" t="str">
        <f t="shared" si="2"/>
        <v>Don't lend</v>
      </c>
    </row>
    <row r="42" spans="1:15" x14ac:dyDescent="0.3">
      <c r="A42" t="s">
        <v>84</v>
      </c>
      <c r="B42" t="s">
        <v>10</v>
      </c>
      <c r="C42">
        <v>-0.82914943545125197</v>
      </c>
      <c r="D42">
        <v>0.34699619750983801</v>
      </c>
      <c r="E42" s="2">
        <f>_xlfn.XLOOKUP($A42,'Salary projection'!$A:$A,'Salary projection'!D:D,0,0)*$R$1</f>
        <v>192468.44218997934</v>
      </c>
      <c r="F42" s="2">
        <f>_xlfn.XLOOKUP($A42,'Salary projection'!$A:$A,'Salary projection'!E:E,0,0)*$R$1</f>
        <v>213614.94604121425</v>
      </c>
      <c r="G42" s="2">
        <f>_xlfn.XLOOKUP($A42,'Salary projection'!$A:$A,'Salary projection'!F:F,0,0)*$R$1</f>
        <v>237084.81584295072</v>
      </c>
      <c r="H42" s="2">
        <f>_xlfn.XLOOKUP($A42,'Salary projection'!$A:$A,'Salary projection'!G:G,0,0)*$R$1</f>
        <v>263133.31976518646</v>
      </c>
      <c r="I42" s="2">
        <f>_xlfn.XLOOKUP($A42,'Salary projection'!$A:$A,'Salary projection'!H:H,0,0)*$R$1</f>
        <v>292043.77228659438</v>
      </c>
      <c r="J42" s="2">
        <f>_xlfn.XLOOKUP($A42,'Salary projection'!$A:$A,'Salary projection'!I:I,0,0)*$R$1</f>
        <v>324130.61564189004</v>
      </c>
      <c r="K42" s="2">
        <f>_xlfn.XLOOKUP($A42,'Salary projection'!$A:$A,'Salary projection'!J:J,0,0)*$R$1</f>
        <v>359742.83982775826</v>
      </c>
      <c r="L42" s="2">
        <f>_xlfn.XLOOKUP($A42,'Salary projection'!$A:$A,'Salary projection'!K:K,0,0)*$R$1</f>
        <v>399267.77836476243</v>
      </c>
      <c r="M42" s="2">
        <f>_xlfn.XLOOKUP($A42,'Salary projection'!$A:$A,'Salary projection'!L:L,0,0)*$R$1</f>
        <v>443135.32109953737</v>
      </c>
      <c r="N42" s="2">
        <f>_xlfn.XLOOKUP($A42,'Salary projection'!$A:$A,'Salary projection'!M:M,0,0)*$R$1</f>
        <v>491822.58986747399</v>
      </c>
      <c r="O42" t="str">
        <f t="shared" si="2"/>
        <v>Don't lend</v>
      </c>
    </row>
    <row r="43" spans="1:15" x14ac:dyDescent="0.3">
      <c r="A43" t="s">
        <v>80</v>
      </c>
      <c r="B43" t="s">
        <v>28</v>
      </c>
      <c r="C43">
        <v>-0.82914943545125197</v>
      </c>
      <c r="D43">
        <v>0.124987498276718</v>
      </c>
      <c r="E43" s="2">
        <f>_xlfn.XLOOKUP($A43,'Salary projection'!$A:$A,'Salary projection'!D:D,0,0)*$R$1</f>
        <v>146133.44684794726</v>
      </c>
      <c r="F43" s="2">
        <f>_xlfn.XLOOKUP($A43,'Salary projection'!$A:$A,'Salary projection'!E:E,0,0)*$R$1</f>
        <v>162189.12569795895</v>
      </c>
      <c r="G43" s="2">
        <f>_xlfn.XLOOKUP($A43,'Salary projection'!$A:$A,'Salary projection'!F:F,0,0)*$R$1</f>
        <v>180008.84165853669</v>
      </c>
      <c r="H43" s="2">
        <f>_xlfn.XLOOKUP($A43,'Salary projection'!$A:$A,'Salary projection'!G:G,0,0)*$R$1</f>
        <v>199786.40945134533</v>
      </c>
      <c r="I43" s="2">
        <f>_xlfn.XLOOKUP($A43,'Salary projection'!$A:$A,'Salary projection'!H:H,0,0)*$R$1</f>
        <v>221736.93821759953</v>
      </c>
      <c r="J43" s="2">
        <f>_xlfn.XLOOKUP($A43,'Salary projection'!$A:$A,'Salary projection'!I:I,0,0)*$R$1</f>
        <v>246099.17113550915</v>
      </c>
      <c r="K43" s="2">
        <f>_xlfn.XLOOKUP($A43,'Salary projection'!$A:$A,'Salary projection'!J:J,0,0)*$R$1</f>
        <v>273138.08209144621</v>
      </c>
      <c r="L43" s="2">
        <f>_xlfn.XLOOKUP($A43,'Salary projection'!$A:$A,'Salary projection'!K:K,0,0)*$R$1</f>
        <v>303147.7576473197</v>
      </c>
      <c r="M43" s="2">
        <f>_xlfn.XLOOKUP($A43,'Salary projection'!$A:$A,'Salary projection'!L:L,0,0)*$R$1</f>
        <v>336454.59564964875</v>
      </c>
      <c r="N43" s="2">
        <f>_xlfn.XLOOKUP($A43,'Salary projection'!$A:$A,'Salary projection'!M:M,0,0)*$R$1</f>
        <v>373420.85526974878</v>
      </c>
      <c r="O43" t="str">
        <f t="shared" si="2"/>
        <v>Don't lend</v>
      </c>
    </row>
    <row r="44" spans="1:15" x14ac:dyDescent="0.3">
      <c r="A44" t="s">
        <v>27</v>
      </c>
      <c r="B44" t="s">
        <v>28</v>
      </c>
      <c r="C44">
        <v>-0.82914943545125197</v>
      </c>
      <c r="D44">
        <v>-1.90511242670215</v>
      </c>
      <c r="E44" s="2">
        <f>_xlfn.XLOOKUP($A44,'Salary projection'!$A:$A,'Salary projection'!D:D,0,0)*$R$1</f>
        <v>123559.98757875216</v>
      </c>
      <c r="F44" s="2">
        <f>_xlfn.XLOOKUP($A44,'Salary projection'!$A:$A,'Salary projection'!E:E,0,0)*$R$1</f>
        <v>137135.52091534738</v>
      </c>
      <c r="G44" s="2">
        <f>_xlfn.XLOOKUP($A44,'Salary projection'!$A:$A,'Salary projection'!F:F,0,0)*$R$1</f>
        <v>152202.59782510423</v>
      </c>
      <c r="H44" s="2">
        <f>_xlfn.XLOOKUP($A44,'Salary projection'!$A:$A,'Salary projection'!G:G,0,0)*$R$1</f>
        <v>168925.09417024322</v>
      </c>
      <c r="I44" s="2">
        <f>_xlfn.XLOOKUP($A44,'Salary projection'!$A:$A,'Salary projection'!H:H,0,0)*$R$1</f>
        <v>187484.89085065323</v>
      </c>
      <c r="J44" s="2">
        <f>_xlfn.XLOOKUP($A44,'Salary projection'!$A:$A,'Salary projection'!I:I,0,0)*$R$1</f>
        <v>208083.85201701586</v>
      </c>
      <c r="K44" s="2">
        <f>_xlfn.XLOOKUP($A44,'Salary projection'!$A:$A,'Salary projection'!J:J,0,0)*$R$1</f>
        <v>230946.02063016585</v>
      </c>
      <c r="L44" s="2">
        <f>_xlfn.XLOOKUP($A44,'Salary projection'!$A:$A,'Salary projection'!K:K,0,0)*$R$1</f>
        <v>256320.05524651427</v>
      </c>
      <c r="M44" s="2">
        <f>_xlfn.XLOOKUP($A44,'Salary projection'!$A:$A,'Salary projection'!L:L,0,0)*$R$1</f>
        <v>284481.93453303643</v>
      </c>
      <c r="N44" s="2">
        <f>_xlfn.XLOOKUP($A44,'Salary projection'!$A:$A,'Salary projection'!M:M,0,0)*$R$1</f>
        <v>315737.95892726729</v>
      </c>
      <c r="O44" t="str">
        <f t="shared" si="2"/>
        <v>Lend</v>
      </c>
    </row>
    <row r="45" spans="1:15" x14ac:dyDescent="0.3">
      <c r="A45" t="s">
        <v>156</v>
      </c>
      <c r="B45" t="s">
        <v>28</v>
      </c>
      <c r="C45">
        <v>-0.62992325165532603</v>
      </c>
      <c r="D45">
        <v>4.4161772922216702</v>
      </c>
      <c r="E45" s="2">
        <f>_xlfn.XLOOKUP($A45,'Salary projection'!$A:$A,'Salary projection'!D:D,0,0)*$R$1</f>
        <v>1341338.711311646</v>
      </c>
      <c r="F45" s="2">
        <f>_xlfn.XLOOKUP($A45,'Salary projection'!$A:$A,'Salary projection'!E:E,0,0)*$R$1</f>
        <v>1488711.5683983387</v>
      </c>
      <c r="G45" s="2">
        <f>_xlfn.XLOOKUP($A45,'Salary projection'!$A:$A,'Salary projection'!F:F,0,0)*$R$1</f>
        <v>1652276.2783129103</v>
      </c>
      <c r="H45" s="2">
        <f>_xlfn.XLOOKUP($A45,'Salary projection'!$A:$A,'Salary projection'!G:G,0,0)*$R$1</f>
        <v>1833811.8395981209</v>
      </c>
      <c r="I45" s="2">
        <f>_xlfn.XLOOKUP($A45,'Salary projection'!$A:$A,'Salary projection'!H:H,0,0)*$R$1</f>
        <v>2035292.7093306491</v>
      </c>
      <c r="J45" s="2">
        <f>_xlfn.XLOOKUP($A45,'Salary projection'!$A:$A,'Salary projection'!I:I,0,0)*$R$1</f>
        <v>2258910.278146259</v>
      </c>
      <c r="K45" s="2">
        <f>_xlfn.XLOOKUP($A45,'Salary projection'!$A:$A,'Salary projection'!J:J,0,0)*$R$1</f>
        <v>2507096.704725551</v>
      </c>
      <c r="L45" s="2">
        <f>_xlfn.XLOOKUP($A45,'Salary projection'!$A:$A,'Salary projection'!K:K,0,0)*$R$1</f>
        <v>2782551.368974179</v>
      </c>
      <c r="M45" s="2">
        <f>_xlfn.XLOOKUP($A45,'Salary projection'!$A:$A,'Salary projection'!L:L,0,0)*$R$1</f>
        <v>3088270.2316134437</v>
      </c>
      <c r="N45" s="2">
        <f>_xlfn.XLOOKUP($A45,'Salary projection'!$A:$A,'Salary projection'!M:M,0,0)*$R$1</f>
        <v>3427578.4195085089</v>
      </c>
      <c r="O45" t="str">
        <f t="shared" si="2"/>
        <v>Don't lend</v>
      </c>
    </row>
    <row r="46" spans="1:15" x14ac:dyDescent="0.3">
      <c r="A46" t="s">
        <v>66</v>
      </c>
      <c r="B46" t="s">
        <v>6</v>
      </c>
      <c r="C46">
        <v>-0.62992325165532603</v>
      </c>
      <c r="D46">
        <v>-0.24082330545230299</v>
      </c>
      <c r="E46" s="2">
        <f>_xlfn.XLOOKUP($A46,'Salary projection'!$A:$A,'Salary projection'!D:D,0,0)*$R$1</f>
        <v>281574.20246311795</v>
      </c>
      <c r="F46" s="2">
        <f>_xlfn.XLOOKUP($A46,'Salary projection'!$A:$A,'Salary projection'!E:E,0,0)*$R$1</f>
        <v>312510.75439362827</v>
      </c>
      <c r="G46" s="2">
        <f>_xlfn.XLOOKUP($A46,'Salary projection'!$A:$A,'Salary projection'!F:F,0,0)*$R$1</f>
        <v>346846.3046591318</v>
      </c>
      <c r="H46" s="2">
        <f>_xlfn.XLOOKUP($A46,'Salary projection'!$A:$A,'Salary projection'!G:G,0,0)*$R$1</f>
        <v>384954.30113795813</v>
      </c>
      <c r="I46" s="2">
        <f>_xlfn.XLOOKUP($A46,'Salary projection'!$A:$A,'Salary projection'!H:H,0,0)*$R$1</f>
        <v>427249.22241927712</v>
      </c>
      <c r="J46" s="2">
        <f>_xlfn.XLOOKUP($A46,'Salary projection'!$A:$A,'Salary projection'!I:I,0,0)*$R$1</f>
        <v>474191.08584646892</v>
      </c>
      <c r="K46" s="2">
        <f>_xlfn.XLOOKUP($A46,'Salary projection'!$A:$A,'Salary projection'!J:J,0,0)*$R$1</f>
        <v>526290.45085912803</v>
      </c>
      <c r="L46" s="2">
        <f>_xlfn.XLOOKUP($A46,'Salary projection'!$A:$A,'Salary projection'!K:K,0,0)*$R$1</f>
        <v>584113.97205215273</v>
      </c>
      <c r="M46" s="2">
        <f>_xlfn.XLOOKUP($A46,'Salary projection'!$A:$A,'Salary projection'!L:L,0,0)*$R$1</f>
        <v>648290.56234932342</v>
      </c>
      <c r="N46" s="2">
        <f>_xlfn.XLOOKUP($A46,'Salary projection'!$A:$A,'Salary projection'!M:M,0,0)*$R$1</f>
        <v>719518.2333246381</v>
      </c>
      <c r="O46" t="str">
        <f t="shared" si="2"/>
        <v>Lend</v>
      </c>
    </row>
    <row r="47" spans="1:15" x14ac:dyDescent="0.3">
      <c r="A47" t="s">
        <v>33</v>
      </c>
      <c r="B47" t="s">
        <v>10</v>
      </c>
      <c r="C47">
        <v>-0.62992325165532603</v>
      </c>
      <c r="D47">
        <v>-1.6847742711738001</v>
      </c>
      <c r="E47" s="2">
        <f>_xlfn.XLOOKUP($A47,'Salary projection'!$A:$A,'Salary projection'!D:D,0,0)*$R$1</f>
        <v>236427.28392472767</v>
      </c>
      <c r="F47" s="2">
        <f>_xlfn.XLOOKUP($A47,'Salary projection'!$A:$A,'Salary projection'!E:E,0,0)*$R$1</f>
        <v>262403.54482840514</v>
      </c>
      <c r="G47" s="2">
        <f>_xlfn.XLOOKUP($A47,'Salary projection'!$A:$A,'Salary projection'!F:F,0,0)*$R$1</f>
        <v>291233.81699226674</v>
      </c>
      <c r="H47" s="2">
        <f>_xlfn.XLOOKUP($A47,'Salary projection'!$A:$A,'Salary projection'!G:G,0,0)*$R$1</f>
        <v>323231.67057575396</v>
      </c>
      <c r="I47" s="2">
        <f>_xlfn.XLOOKUP($A47,'Salary projection'!$A:$A,'Salary projection'!H:H,0,0)*$R$1</f>
        <v>358745.12768538471</v>
      </c>
      <c r="J47" s="2">
        <f>_xlfn.XLOOKUP($A47,'Salary projection'!$A:$A,'Salary projection'!I:I,0,0)*$R$1</f>
        <v>398160.44760948245</v>
      </c>
      <c r="K47" s="2">
        <f>_xlfn.XLOOKUP($A47,'Salary projection'!$A:$A,'Salary projection'!J:J,0,0)*$R$1</f>
        <v>441906.3279365676</v>
      </c>
      <c r="L47" s="2">
        <f>_xlfn.XLOOKUP($A47,'Salary projection'!$A:$A,'Salary projection'!K:K,0,0)*$R$1</f>
        <v>490458.56725054188</v>
      </c>
      <c r="M47" s="2">
        <f>_xlfn.XLOOKUP($A47,'Salary projection'!$A:$A,'Salary projection'!L:L,0,0)*$R$1</f>
        <v>544345.24011609878</v>
      </c>
      <c r="N47" s="2">
        <f>_xlfn.XLOOKUP($A47,'Salary projection'!$A:$A,'Salary projection'!M:M,0,0)*$R$1</f>
        <v>604152.44063967513</v>
      </c>
      <c r="O47" t="str">
        <f t="shared" si="2"/>
        <v>Lend</v>
      </c>
    </row>
    <row r="48" spans="1:15" x14ac:dyDescent="0.3">
      <c r="A48" t="s">
        <v>76</v>
      </c>
      <c r="B48" t="s">
        <v>19</v>
      </c>
      <c r="C48">
        <v>-0.62992325165532603</v>
      </c>
      <c r="D48">
        <v>-9.1063657056991307E-2</v>
      </c>
      <c r="E48" s="2">
        <f>_xlfn.XLOOKUP($A48,'Salary projection'!$A:$A,'Salary projection'!D:D,0,0)*$R$1</f>
        <v>136628.8324188125</v>
      </c>
      <c r="F48" s="2">
        <f>_xlfn.XLOOKUP($A48,'Salary projection'!$A:$A,'Salary projection'!E:E,0,0)*$R$1</f>
        <v>151640.23947370145</v>
      </c>
      <c r="G48" s="2">
        <f>_xlfn.XLOOKUP($A48,'Salary projection'!$A:$A,'Salary projection'!F:F,0,0)*$R$1</f>
        <v>168300.94951814413</v>
      </c>
      <c r="H48" s="2">
        <f>_xlfn.XLOOKUP($A48,'Salary projection'!$A:$A,'Salary projection'!G:G,0,0)*$R$1</f>
        <v>186792.17143824976</v>
      </c>
      <c r="I48" s="2">
        <f>_xlfn.XLOOKUP($A48,'Salary projection'!$A:$A,'Salary projection'!H:H,0,0)*$R$1</f>
        <v>207315.02353678003</v>
      </c>
      <c r="J48" s="2">
        <f>_xlfn.XLOOKUP($A48,'Salary projection'!$A:$A,'Salary projection'!I:I,0,0)*$R$1</f>
        <v>230092.72098035409</v>
      </c>
      <c r="K48" s="2">
        <f>_xlfn.XLOOKUP($A48,'Salary projection'!$A:$A,'Salary projection'!J:J,0,0)*$R$1</f>
        <v>255373.00358143338</v>
      </c>
      <c r="L48" s="2">
        <f>_xlfn.XLOOKUP($A48,'Salary projection'!$A:$A,'Salary projection'!K:K,0,0)*$R$1</f>
        <v>283430.83032066474</v>
      </c>
      <c r="M48" s="2">
        <f>_xlfn.XLOOKUP($A48,'Salary projection'!$A:$A,'Salary projection'!L:L,0,0)*$R$1</f>
        <v>314571.36991633824</v>
      </c>
      <c r="N48" s="2">
        <f>_xlfn.XLOOKUP($A48,'Salary projection'!$A:$A,'Salary projection'!M:M,0,0)*$R$1</f>
        <v>349133.31996765122</v>
      </c>
      <c r="O48" t="str">
        <f t="shared" si="2"/>
        <v>Lend</v>
      </c>
    </row>
    <row r="49" spans="1:15" x14ac:dyDescent="0.3">
      <c r="A49" t="s">
        <v>78</v>
      </c>
      <c r="B49" t="s">
        <v>28</v>
      </c>
      <c r="C49">
        <v>-0.62992325165532603</v>
      </c>
      <c r="D49">
        <v>5.3589093411814198E-2</v>
      </c>
      <c r="E49" s="2">
        <f>_xlfn.XLOOKUP($A49,'Salary projection'!$A:$A,'Salary projection'!D:D,0,0)*$R$1</f>
        <v>66532.301003943459</v>
      </c>
      <c r="F49" s="2">
        <f>_xlfn.XLOOKUP($A49,'Salary projection'!$A:$A,'Salary projection'!E:E,0,0)*$R$1</f>
        <v>73842.203569802441</v>
      </c>
      <c r="G49" s="2">
        <f>_xlfn.XLOOKUP($A49,'Salary projection'!$A:$A,'Salary projection'!F:F,0,0)*$R$1</f>
        <v>81955.244982748409</v>
      </c>
      <c r="H49" s="2">
        <f>_xlfn.XLOOKUP($A49,'Salary projection'!$A:$A,'Salary projection'!G:G,0,0)*$R$1</f>
        <v>90959.666091669409</v>
      </c>
      <c r="I49" s="2">
        <f>_xlfn.XLOOKUP($A49,'Salary projection'!$A:$A,'Salary projection'!H:H,0,0)*$R$1</f>
        <v>100953.40276573635</v>
      </c>
      <c r="J49" s="2">
        <f>_xlfn.XLOOKUP($A49,'Salary projection'!$A:$A,'Salary projection'!I:I,0,0)*$R$1</f>
        <v>112045.15108608546</v>
      </c>
      <c r="K49" s="2">
        <f>_xlfn.XLOOKUP($A49,'Salary projection'!$A:$A,'Salary projection'!J:J,0,0)*$R$1</f>
        <v>124355.54957008928</v>
      </c>
      <c r="L49" s="2">
        <f>_xlfn.XLOOKUP($A49,'Salary projection'!$A:$A,'Salary projection'!K:K,0,0)*$R$1</f>
        <v>138018.49128658455</v>
      </c>
      <c r="M49" s="2">
        <f>_xlfn.XLOOKUP($A49,'Salary projection'!$A:$A,'Salary projection'!L:L,0,0)*$R$1</f>
        <v>153182.58013317338</v>
      </c>
      <c r="N49" s="2">
        <f>_xlfn.XLOOKUP($A49,'Salary projection'!$A:$A,'Salary projection'!M:M,0,0)*$R$1</f>
        <v>170012.74711468234</v>
      </c>
      <c r="O49" t="str">
        <f t="shared" si="2"/>
        <v>Don't lend</v>
      </c>
    </row>
    <row r="50" spans="1:15" x14ac:dyDescent="0.3">
      <c r="A50" t="s">
        <v>56</v>
      </c>
      <c r="B50" t="s">
        <v>28</v>
      </c>
      <c r="C50">
        <v>-0.43069706785939998</v>
      </c>
      <c r="D50">
        <v>-0.66775484009922104</v>
      </c>
      <c r="E50" s="2">
        <f>_xlfn.XLOOKUP($A50,'Salary projection'!$A:$A,'Salary projection'!D:D,0,0)*$R$1</f>
        <v>2268038.6181522869</v>
      </c>
      <c r="F50" s="2">
        <f>_xlfn.XLOOKUP($A50,'Salary projection'!$A:$A,'Salary projection'!E:E,0,0)*$R$1</f>
        <v>2517227.9752634442</v>
      </c>
      <c r="G50" s="2">
        <f>_xlfn.XLOOKUP($A50,'Salary projection'!$A:$A,'Salary projection'!F:F,0,0)*$R$1</f>
        <v>2793795.7620011917</v>
      </c>
      <c r="H50" s="2">
        <f>_xlfn.XLOOKUP($A50,'Salary projection'!$A:$A,'Salary projection'!G:G,0,0)*$R$1</f>
        <v>3100750.0458749449</v>
      </c>
      <c r="I50" s="2">
        <f>_xlfn.XLOOKUP($A50,'Salary projection'!$A:$A,'Salary projection'!H:H,0,0)*$R$1</f>
        <v>3441429.3907105485</v>
      </c>
      <c r="J50" s="2">
        <f>_xlfn.XLOOKUP($A50,'Salary projection'!$A:$A,'Salary projection'!I:I,0,0)*$R$1</f>
        <v>3819539.1682738783</v>
      </c>
      <c r="K50" s="2">
        <f>_xlfn.XLOOKUP($A50,'Salary projection'!$A:$A,'Salary projection'!J:J,0,0)*$R$1</f>
        <v>4239191.859451795</v>
      </c>
      <c r="L50" s="2">
        <f>_xlfn.XLOOKUP($A50,'Salary projection'!$A:$A,'Salary projection'!K:K,0,0)*$R$1</f>
        <v>4704951.7833230356</v>
      </c>
      <c r="M50" s="2">
        <f>_xlfn.XLOOKUP($A50,'Salary projection'!$A:$A,'Salary projection'!L:L,0,0)*$R$1</f>
        <v>5221884.7406112161</v>
      </c>
      <c r="N50" s="2">
        <f>_xlfn.XLOOKUP($A50,'Salary projection'!$A:$A,'Salary projection'!M:M,0,0)*$R$1</f>
        <v>5795613.1114630122</v>
      </c>
      <c r="O50" t="str">
        <f t="shared" si="2"/>
        <v>Lend</v>
      </c>
    </row>
    <row r="51" spans="1:15" x14ac:dyDescent="0.3">
      <c r="A51" t="s">
        <v>157</v>
      </c>
      <c r="B51" t="s">
        <v>100</v>
      </c>
      <c r="C51">
        <v>-0.43069706785939998</v>
      </c>
      <c r="D51">
        <v>4.5055888892213503</v>
      </c>
      <c r="E51" s="2">
        <f>_xlfn.XLOOKUP($A51,'Salary projection'!$A:$A,'Salary projection'!D:D,0,0)*$R$1</f>
        <v>1155998.7299435178</v>
      </c>
      <c r="F51" s="2">
        <f>_xlfn.XLOOKUP($A51,'Salary projection'!$A:$A,'Salary projection'!E:E,0,0)*$R$1</f>
        <v>1283008.2870253175</v>
      </c>
      <c r="G51" s="2">
        <f>_xlfn.XLOOKUP($A51,'Salary projection'!$A:$A,'Salary projection'!F:F,0,0)*$R$1</f>
        <v>1423972.3815752538</v>
      </c>
      <c r="H51" s="2">
        <f>_xlfn.XLOOKUP($A51,'Salary projection'!$A:$A,'Salary projection'!G:G,0,0)*$R$1</f>
        <v>1580424.1983427559</v>
      </c>
      <c r="I51" s="2">
        <f>_xlfn.XLOOKUP($A51,'Salary projection'!$A:$A,'Salary projection'!H:H,0,0)*$R$1</f>
        <v>1754065.3730546688</v>
      </c>
      <c r="J51" s="2">
        <f>_xlfn.XLOOKUP($A51,'Salary projection'!$A:$A,'Salary projection'!I:I,0,0)*$R$1</f>
        <v>1946784.5001207346</v>
      </c>
      <c r="K51" s="2">
        <f>_xlfn.XLOOKUP($A51,'Salary projection'!$A:$A,'Salary projection'!J:J,0,0)*$R$1</f>
        <v>2160677.6737803011</v>
      </c>
      <c r="L51" s="2">
        <f>_xlfn.XLOOKUP($A51,'Salary projection'!$A:$A,'Salary projection'!K:K,0,0)*$R$1</f>
        <v>2398071.2861044067</v>
      </c>
      <c r="M51" s="2">
        <f>_xlfn.XLOOKUP($A51,'Salary projection'!$A:$A,'Salary projection'!L:L,0,0)*$R$1</f>
        <v>2661547.3298138878</v>
      </c>
      <c r="N51" s="2">
        <f>_xlfn.XLOOKUP($A51,'Salary projection'!$A:$A,'Salary projection'!M:M,0,0)*$R$1</f>
        <v>2953971.4811176052</v>
      </c>
      <c r="O51" t="str">
        <f t="shared" si="2"/>
        <v>Don't lend</v>
      </c>
    </row>
    <row r="52" spans="1:15" x14ac:dyDescent="0.3">
      <c r="A52" t="s">
        <v>26</v>
      </c>
      <c r="B52" t="s">
        <v>25</v>
      </c>
      <c r="C52">
        <v>-0.43069706785939998</v>
      </c>
      <c r="D52">
        <v>-2.0213384987995902</v>
      </c>
      <c r="E52" s="2">
        <f>_xlfn.XLOOKUP($A52,'Salary projection'!$A:$A,'Salary projection'!D:D,0,0)*$R$1</f>
        <v>1135801.4242816065</v>
      </c>
      <c r="F52" s="2">
        <f>_xlfn.XLOOKUP($A52,'Salary projection'!$A:$A,'Salary projection'!E:E,0,0)*$R$1</f>
        <v>1260591.9037987706</v>
      </c>
      <c r="G52" s="2">
        <f>_xlfn.XLOOKUP($A52,'Salary projection'!$A:$A,'Salary projection'!F:F,0,0)*$R$1</f>
        <v>1399093.1107769196</v>
      </c>
      <c r="H52" s="2">
        <f>_xlfn.XLOOKUP($A52,'Salary projection'!$A:$A,'Salary projection'!G:G,0,0)*$R$1</f>
        <v>1552811.4425649282</v>
      </c>
      <c r="I52" s="2">
        <f>_xlfn.XLOOKUP($A52,'Salary projection'!$A:$A,'Salary projection'!H:H,0,0)*$R$1</f>
        <v>1723418.8043579282</v>
      </c>
      <c r="J52" s="2">
        <f>_xlfn.XLOOKUP($A52,'Salary projection'!$A:$A,'Salary projection'!I:I,0,0)*$R$1</f>
        <v>1912770.793541031</v>
      </c>
      <c r="K52" s="2">
        <f>_xlfn.XLOOKUP($A52,'Salary projection'!$A:$A,'Salary projection'!J:J,0,0)*$R$1</f>
        <v>2122926.8819465255</v>
      </c>
      <c r="L52" s="2">
        <f>_xlfn.XLOOKUP($A52,'Salary projection'!$A:$A,'Salary projection'!K:K,0,0)*$R$1</f>
        <v>2356172.8155352664</v>
      </c>
      <c r="M52" s="2">
        <f>_xlfn.XLOOKUP($A52,'Salary projection'!$A:$A,'Salary projection'!L:L,0,0)*$R$1</f>
        <v>2615045.4751306046</v>
      </c>
      <c r="N52" s="2">
        <f>_xlfn.XLOOKUP($A52,'Salary projection'!$A:$A,'Salary projection'!M:M,0,0)*$R$1</f>
        <v>2902360.4686006503</v>
      </c>
      <c r="O52" t="str">
        <f t="shared" si="2"/>
        <v>Lend</v>
      </c>
    </row>
    <row r="53" spans="1:15" x14ac:dyDescent="0.3">
      <c r="A53" t="s">
        <v>72</v>
      </c>
      <c r="B53" t="s">
        <v>28</v>
      </c>
      <c r="C53">
        <v>-0.43069706785939998</v>
      </c>
      <c r="D53">
        <v>-0.13978926629814101</v>
      </c>
      <c r="E53" s="2">
        <f>_xlfn.XLOOKUP($A53,'Salary projection'!$A:$A,'Salary projection'!D:D,0,0)*$R$1</f>
        <v>978975.28620088275</v>
      </c>
      <c r="F53" s="2">
        <f>_xlfn.XLOOKUP($A53,'Salary projection'!$A:$A,'Salary projection'!E:E,0,0)*$R$1</f>
        <v>1086535.2810985222</v>
      </c>
      <c r="G53" s="2">
        <f>_xlfn.XLOOKUP($A53,'Salary projection'!$A:$A,'Salary projection'!F:F,0,0)*$R$1</f>
        <v>1205912.8904604416</v>
      </c>
      <c r="H53" s="2">
        <f>_xlfn.XLOOKUP($A53,'Salary projection'!$A:$A,'Salary projection'!G:G,0,0)*$R$1</f>
        <v>1338406.5153488507</v>
      </c>
      <c r="I53" s="2">
        <f>_xlfn.XLOOKUP($A53,'Salary projection'!$A:$A,'Salary projection'!H:H,0,0)*$R$1</f>
        <v>1485457.2121244071</v>
      </c>
      <c r="J53" s="2">
        <f>_xlfn.XLOOKUP($A53,'Salary projection'!$A:$A,'Salary projection'!I:I,0,0)*$R$1</f>
        <v>1648664.3659809725</v>
      </c>
      <c r="K53" s="2">
        <f>_xlfn.XLOOKUP($A53,'Salary projection'!$A:$A,'Salary projection'!J:J,0,0)*$R$1</f>
        <v>1829803.086531315</v>
      </c>
      <c r="L53" s="2">
        <f>_xlfn.XLOOKUP($A53,'Salary projection'!$A:$A,'Salary projection'!K:K,0,0)*$R$1</f>
        <v>2030843.5146454601</v>
      </c>
      <c r="M53" s="2">
        <f>_xlfn.XLOOKUP($A53,'Salary projection'!$A:$A,'Salary projection'!L:L,0,0)*$R$1</f>
        <v>2253972.2505309815</v>
      </c>
      <c r="N53" s="2">
        <f>_xlfn.XLOOKUP($A53,'Salary projection'!$A:$A,'Salary projection'!M:M,0,0)*$R$1</f>
        <v>2501616.1361160418</v>
      </c>
      <c r="O53" t="str">
        <f t="shared" si="2"/>
        <v>Lend</v>
      </c>
    </row>
    <row r="54" spans="1:15" x14ac:dyDescent="0.3">
      <c r="A54" t="s">
        <v>98</v>
      </c>
      <c r="B54" t="s">
        <v>19</v>
      </c>
      <c r="C54">
        <v>-0.43069706785939998</v>
      </c>
      <c r="D54">
        <v>0.88334591958415198</v>
      </c>
      <c r="E54" s="2">
        <f>_xlfn.XLOOKUP($A54,'Salary projection'!$A:$A,'Salary projection'!D:D,0,0)*$R$1</f>
        <v>900562.21716052073</v>
      </c>
      <c r="F54" s="2">
        <f>_xlfn.XLOOKUP($A54,'Salary projection'!$A:$A,'Salary projection'!E:E,0,0)*$R$1</f>
        <v>999506.96974839759</v>
      </c>
      <c r="G54" s="2">
        <f>_xlfn.XLOOKUP($A54,'Salary projection'!$A:$A,'Salary projection'!F:F,0,0)*$R$1</f>
        <v>1109322.7803022021</v>
      </c>
      <c r="H54" s="2">
        <f>_xlfn.XLOOKUP($A54,'Salary projection'!$A:$A,'Salary projection'!G:G,0,0)*$R$1</f>
        <v>1231204.0517408114</v>
      </c>
      <c r="I54" s="2">
        <f>_xlfn.XLOOKUP($A54,'Salary projection'!$A:$A,'Salary projection'!H:H,0,0)*$R$1</f>
        <v>1366476.4160076461</v>
      </c>
      <c r="J54" s="2">
        <f>_xlfn.XLOOKUP($A54,'Salary projection'!$A:$A,'Salary projection'!I:I,0,0)*$R$1</f>
        <v>1516611.1522009431</v>
      </c>
      <c r="K54" s="2">
        <f>_xlfn.XLOOKUP($A54,'Salary projection'!$A:$A,'Salary projection'!J:J,0,0)*$R$1</f>
        <v>1683241.1888237097</v>
      </c>
      <c r="L54" s="2">
        <f>_xlfn.XLOOKUP($A54,'Salary projection'!$A:$A,'Salary projection'!K:K,0,0)*$R$1</f>
        <v>1868178.8642005567</v>
      </c>
      <c r="M54" s="2">
        <f>_xlfn.XLOOKUP($A54,'Salary projection'!$A:$A,'Salary projection'!L:L,0,0)*$R$1</f>
        <v>2073435.6382311704</v>
      </c>
      <c r="N54" s="2">
        <f>_xlfn.XLOOKUP($A54,'Salary projection'!$A:$A,'Salary projection'!M:M,0,0)*$R$1</f>
        <v>2301243.9698737385</v>
      </c>
      <c r="O54" t="str">
        <f t="shared" si="2"/>
        <v>Don't lend</v>
      </c>
    </row>
    <row r="55" spans="1:15" x14ac:dyDescent="0.3">
      <c r="A55" t="s">
        <v>135</v>
      </c>
      <c r="B55" t="s">
        <v>28</v>
      </c>
      <c r="C55">
        <v>-0.43069706785939998</v>
      </c>
      <c r="D55">
        <v>2.2511054047805801</v>
      </c>
      <c r="E55" s="2">
        <f>_xlfn.XLOOKUP($A55,'Salary projection'!$A:$A,'Salary projection'!D:D,0,0)*$R$1</f>
        <v>774626.07597448467</v>
      </c>
      <c r="F55" s="2">
        <f>_xlfn.XLOOKUP($A55,'Salary projection'!$A:$A,'Salary projection'!E:E,0,0)*$R$1</f>
        <v>859734.22727698577</v>
      </c>
      <c r="G55" s="2">
        <f>_xlfn.XLOOKUP($A55,'Salary projection'!$A:$A,'Salary projection'!F:F,0,0)*$R$1</f>
        <v>954193.20944199956</v>
      </c>
      <c r="H55" s="2">
        <f>_xlfn.XLOOKUP($A55,'Salary projection'!$A:$A,'Salary projection'!G:G,0,0)*$R$1</f>
        <v>1059030.3980672942</v>
      </c>
      <c r="I55" s="2">
        <f>_xlfn.XLOOKUP($A55,'Salary projection'!$A:$A,'Salary projection'!H:H,0,0)*$R$1</f>
        <v>1175386.046486788</v>
      </c>
      <c r="J55" s="2">
        <f>_xlfn.XLOOKUP($A55,'Salary projection'!$A:$A,'Salary projection'!I:I,0,0)*$R$1</f>
        <v>1304525.6876451382</v>
      </c>
      <c r="K55" s="2">
        <f>_xlfn.XLOOKUP($A55,'Salary projection'!$A:$A,'Salary projection'!J:J,0,0)*$R$1</f>
        <v>1447853.8985660404</v>
      </c>
      <c r="L55" s="2">
        <f>_xlfn.XLOOKUP($A55,'Salary projection'!$A:$A,'Salary projection'!K:K,0,0)*$R$1</f>
        <v>1606929.5771223782</v>
      </c>
      <c r="M55" s="2">
        <f>_xlfn.XLOOKUP($A55,'Salary projection'!$A:$A,'Salary projection'!L:L,0,0)*$R$1</f>
        <v>1783482.8972648056</v>
      </c>
      <c r="N55" s="2">
        <f>_xlfn.XLOOKUP($A55,'Salary projection'!$A:$A,'Salary projection'!M:M,0,0)*$R$1</f>
        <v>1979434.1271209454</v>
      </c>
      <c r="O55" t="str">
        <f t="shared" si="2"/>
        <v>Don't lend</v>
      </c>
    </row>
    <row r="56" spans="1:15" x14ac:dyDescent="0.3">
      <c r="A56" t="s">
        <v>161</v>
      </c>
      <c r="B56" t="s">
        <v>25</v>
      </c>
      <c r="C56">
        <v>-0.43069706785939998</v>
      </c>
      <c r="D56">
        <v>4.9681672819311604</v>
      </c>
      <c r="E56" s="2">
        <f>_xlfn.XLOOKUP($A56,'Salary projection'!$A:$A,'Salary projection'!D:D,0,0)*$R$1</f>
        <v>666511.08684307663</v>
      </c>
      <c r="F56" s="2">
        <f>_xlfn.XLOOKUP($A56,'Salary projection'!$A:$A,'Salary projection'!E:E,0,0)*$R$1</f>
        <v>739740.64647605678</v>
      </c>
      <c r="G56" s="2">
        <f>_xlfn.XLOOKUP($A56,'Salary projection'!$A:$A,'Salary projection'!F:F,0,0)*$R$1</f>
        <v>821015.93634503358</v>
      </c>
      <c r="H56" s="2">
        <f>_xlfn.XLOOKUP($A56,'Salary projection'!$A:$A,'Salary projection'!G:G,0,0)*$R$1</f>
        <v>911220.94066833134</v>
      </c>
      <c r="I56" s="2">
        <f>_xlfn.XLOOKUP($A56,'Salary projection'!$A:$A,'Salary projection'!H:H,0,0)*$R$1</f>
        <v>1011336.7669924662</v>
      </c>
      <c r="J56" s="2">
        <f>_xlfn.XLOOKUP($A56,'Salary projection'!$A:$A,'Salary projection'!I:I,0,0)*$R$1</f>
        <v>1122452.3171302492</v>
      </c>
      <c r="K56" s="2">
        <f>_xlfn.XLOOKUP($A56,'Salary projection'!$A:$A,'Salary projection'!J:J,0,0)*$R$1</f>
        <v>1245776.130514645</v>
      </c>
      <c r="L56" s="2">
        <f>_xlfn.XLOOKUP($A56,'Salary projection'!$A:$A,'Salary projection'!K:K,0,0)*$R$1</f>
        <v>1382649.5287816783</v>
      </c>
      <c r="M56" s="2">
        <f>_xlfn.XLOOKUP($A56,'Salary projection'!$A:$A,'Salary projection'!L:L,0,0)*$R$1</f>
        <v>1534561.2045483987</v>
      </c>
      <c r="N56" s="2">
        <f>_xlfn.XLOOKUP($A56,'Salary projection'!$A:$A,'Salary projection'!M:M,0,0)*$R$1</f>
        <v>1703163.4130595864</v>
      </c>
      <c r="O56" t="str">
        <f t="shared" si="2"/>
        <v>Don't lend</v>
      </c>
    </row>
    <row r="57" spans="1:15" x14ac:dyDescent="0.3">
      <c r="A57" t="s">
        <v>44</v>
      </c>
      <c r="B57" t="s">
        <v>10</v>
      </c>
      <c r="C57">
        <v>-0.43069706785939998</v>
      </c>
      <c r="D57">
        <v>-1.1425800155682599</v>
      </c>
      <c r="E57" s="2">
        <f>_xlfn.XLOOKUP($A57,'Salary projection'!$A:$A,'Salary projection'!D:D,0,0)*$R$1</f>
        <v>199596.90301183044</v>
      </c>
      <c r="F57" s="2">
        <f>_xlfn.XLOOKUP($A57,'Salary projection'!$A:$A,'Salary projection'!E:E,0,0)*$R$1</f>
        <v>221526.61070940743</v>
      </c>
      <c r="G57" s="2">
        <f>_xlfn.XLOOKUP($A57,'Salary projection'!$A:$A,'Salary projection'!F:F,0,0)*$R$1</f>
        <v>245865.73494824534</v>
      </c>
      <c r="H57" s="2">
        <f>_xlfn.XLOOKUP($A57,'Salary projection'!$A:$A,'Salary projection'!G:G,0,0)*$R$1</f>
        <v>272878.99827500834</v>
      </c>
      <c r="I57" s="2">
        <f>_xlfn.XLOOKUP($A57,'Salary projection'!$A:$A,'Salary projection'!H:H,0,0)*$R$1</f>
        <v>302860.20829720917</v>
      </c>
      <c r="J57" s="2">
        <f>_xlfn.XLOOKUP($A57,'Salary projection'!$A:$A,'Salary projection'!I:I,0,0)*$R$1</f>
        <v>336135.45325825654</v>
      </c>
      <c r="K57" s="2">
        <f>_xlfn.XLOOKUP($A57,'Salary projection'!$A:$A,'Salary projection'!J:J,0,0)*$R$1</f>
        <v>373066.64871026808</v>
      </c>
      <c r="L57" s="2">
        <f>_xlfn.XLOOKUP($A57,'Salary projection'!$A:$A,'Salary projection'!K:K,0,0)*$R$1</f>
        <v>414055.47385975393</v>
      </c>
      <c r="M57" s="2">
        <f>_xlfn.XLOOKUP($A57,'Salary projection'!$A:$A,'Salary projection'!L:L,0,0)*$R$1</f>
        <v>459547.74039952032</v>
      </c>
      <c r="N57" s="2">
        <f>_xlfn.XLOOKUP($A57,'Salary projection'!$A:$A,'Salary projection'!M:M,0,0)*$R$1</f>
        <v>510038.24134404707</v>
      </c>
      <c r="O57" t="str">
        <f t="shared" si="2"/>
        <v>Lend</v>
      </c>
    </row>
    <row r="58" spans="1:15" x14ac:dyDescent="0.3">
      <c r="A58" t="s">
        <v>45</v>
      </c>
      <c r="B58" t="s">
        <v>6</v>
      </c>
      <c r="C58">
        <v>-0.43069706785939998</v>
      </c>
      <c r="D58">
        <v>-1.1353925017842801</v>
      </c>
      <c r="E58" s="2">
        <f>_xlfn.XLOOKUP($A58,'Salary projection'!$A:$A,'Salary projection'!D:D,0,0)*$R$1</f>
        <v>181775.75095720272</v>
      </c>
      <c r="F58" s="2">
        <f>_xlfn.XLOOKUP($A58,'Salary projection'!$A:$A,'Salary projection'!E:E,0,0)*$R$1</f>
        <v>201747.44903892456</v>
      </c>
      <c r="G58" s="2">
        <f>_xlfn.XLOOKUP($A58,'Salary projection'!$A:$A,'Salary projection'!F:F,0,0)*$R$1</f>
        <v>223913.43718500913</v>
      </c>
      <c r="H58" s="2">
        <f>_xlfn.XLOOKUP($A58,'Salary projection'!$A:$A,'Salary projection'!G:G,0,0)*$R$1</f>
        <v>248514.80200045399</v>
      </c>
      <c r="I58" s="2">
        <f>_xlfn.XLOOKUP($A58,'Salary projection'!$A:$A,'Salary projection'!H:H,0,0)*$R$1</f>
        <v>275819.11827067257</v>
      </c>
      <c r="J58" s="2">
        <f>_xlfn.XLOOKUP($A58,'Salary projection'!$A:$A,'Salary projection'!I:I,0,0)*$R$1</f>
        <v>306123.35921734071</v>
      </c>
      <c r="K58" s="2">
        <f>_xlfn.XLOOKUP($A58,'Salary projection'!$A:$A,'Salary projection'!J:J,0,0)*$R$1</f>
        <v>339757.12650399405</v>
      </c>
      <c r="L58" s="2">
        <f>_xlfn.XLOOKUP($A58,'Salary projection'!$A:$A,'Salary projection'!K:K,0,0)*$R$1</f>
        <v>377086.23512227583</v>
      </c>
      <c r="M58" s="2">
        <f>_xlfn.XLOOKUP($A58,'Salary projection'!$A:$A,'Salary projection'!L:L,0,0)*$R$1</f>
        <v>418516.69214956323</v>
      </c>
      <c r="N58" s="2">
        <f>_xlfn.XLOOKUP($A58,'Salary projection'!$A:$A,'Salary projection'!M:M,0,0)*$R$1</f>
        <v>464499.11265261448</v>
      </c>
      <c r="O58" t="str">
        <f t="shared" si="2"/>
        <v>Lend</v>
      </c>
    </row>
    <row r="59" spans="1:15" x14ac:dyDescent="0.3">
      <c r="A59" t="s">
        <v>13</v>
      </c>
      <c r="B59" t="s">
        <v>8</v>
      </c>
      <c r="C59">
        <v>-0.23147088406347399</v>
      </c>
      <c r="D59">
        <v>-3.02427352339254</v>
      </c>
      <c r="E59" s="2">
        <f>_xlfn.XLOOKUP($A59,'Salary projection'!$A:$A,'Salary projection'!D:D,0,0)*$R$1</f>
        <v>3647395.7871804731</v>
      </c>
      <c r="F59" s="2">
        <f>_xlfn.XLOOKUP($A59,'Salary projection'!$A:$A,'Salary projection'!E:E,0,0)*$R$1</f>
        <v>4048135.088558814</v>
      </c>
      <c r="G59" s="2">
        <f>_xlfn.XLOOKUP($A59,'Salary projection'!$A:$A,'Salary projection'!F:F,0,0)*$R$1</f>
        <v>4492903.6088756742</v>
      </c>
      <c r="H59" s="2">
        <f>_xlfn.XLOOKUP($A59,'Salary projection'!$A:$A,'Salary projection'!G:G,0,0)*$R$1</f>
        <v>4986538.8375254506</v>
      </c>
      <c r="I59" s="2">
        <f>_xlfn.XLOOKUP($A59,'Salary projection'!$A:$A,'Salary projection'!H:H,0,0)*$R$1</f>
        <v>5534409.7587644784</v>
      </c>
      <c r="J59" s="2">
        <f>_xlfn.XLOOKUP($A59,'Salary projection'!$A:$A,'Salary projection'!I:I,0,0)*$R$1</f>
        <v>6142475.2470407598</v>
      </c>
      <c r="K59" s="2">
        <f>_xlfn.XLOOKUP($A59,'Salary projection'!$A:$A,'Salary projection'!J:J,0,0)*$R$1</f>
        <v>6817348.8782173991</v>
      </c>
      <c r="L59" s="2">
        <f>_xlfn.XLOOKUP($A59,'Salary projection'!$A:$A,'Salary projection'!K:K,0,0)*$R$1</f>
        <v>7566370.8616038384</v>
      </c>
      <c r="M59" s="2">
        <f>_xlfn.XLOOKUP($A59,'Salary projection'!$A:$A,'Salary projection'!L:L,0,0)*$R$1</f>
        <v>8397687.8751579057</v>
      </c>
      <c r="N59" s="2">
        <f>_xlfn.XLOOKUP($A59,'Salary projection'!$A:$A,'Salary projection'!M:M,0,0)*$R$1</f>
        <v>9320341.6721799131</v>
      </c>
      <c r="O59" t="str">
        <f t="shared" si="2"/>
        <v>Lend</v>
      </c>
    </row>
    <row r="60" spans="1:15" x14ac:dyDescent="0.3">
      <c r="A60" t="s">
        <v>7</v>
      </c>
      <c r="B60" t="s">
        <v>8</v>
      </c>
      <c r="C60">
        <v>-0.23147088406347399</v>
      </c>
      <c r="D60">
        <v>-4.0830357809366298</v>
      </c>
      <c r="E60" s="2">
        <f>_xlfn.XLOOKUP($A60,'Salary projection'!$A:$A,'Salary projection'!D:D,0,0)*$R$1</f>
        <v>864919.91305126518</v>
      </c>
      <c r="F60" s="2">
        <f>_xlfn.XLOOKUP($A60,'Salary projection'!$A:$A,'Salary projection'!E:E,0,0)*$R$1</f>
        <v>959948.64640743181</v>
      </c>
      <c r="G60" s="2">
        <f>_xlfn.XLOOKUP($A60,'Salary projection'!$A:$A,'Salary projection'!F:F,0,0)*$R$1</f>
        <v>1065418.1847757294</v>
      </c>
      <c r="H60" s="2">
        <f>_xlfn.XLOOKUP($A60,'Salary projection'!$A:$A,'Salary projection'!G:G,0,0)*$R$1</f>
        <v>1182475.6591917023</v>
      </c>
      <c r="I60" s="2">
        <f>_xlfn.XLOOKUP($A60,'Salary projection'!$A:$A,'Salary projection'!H:H,0,0)*$R$1</f>
        <v>1312394.2359545724</v>
      </c>
      <c r="J60" s="2">
        <f>_xlfn.XLOOKUP($A60,'Salary projection'!$A:$A,'Salary projection'!I:I,0,0)*$R$1</f>
        <v>1456586.9641191112</v>
      </c>
      <c r="K60" s="2">
        <f>_xlfn.XLOOKUP($A60,'Salary projection'!$A:$A,'Salary projection'!J:J,0,0)*$R$1</f>
        <v>1616622.1444111613</v>
      </c>
      <c r="L60" s="2">
        <f>_xlfn.XLOOKUP($A60,'Salary projection'!$A:$A,'Salary projection'!K:K,0,0)*$R$1</f>
        <v>1794240.3867256001</v>
      </c>
      <c r="M60" s="2">
        <f>_xlfn.XLOOKUP($A60,'Salary projection'!$A:$A,'Salary projection'!L:L,0,0)*$R$1</f>
        <v>1991373.5417312551</v>
      </c>
      <c r="N60" s="2">
        <f>_xlfn.XLOOKUP($A60,'Salary projection'!$A:$A,'Salary projection'!M:M,0,0)*$R$1</f>
        <v>2210165.712490872</v>
      </c>
      <c r="O60" t="str">
        <f t="shared" si="2"/>
        <v>Lend</v>
      </c>
    </row>
    <row r="61" spans="1:15" x14ac:dyDescent="0.3">
      <c r="A61" t="s">
        <v>113</v>
      </c>
      <c r="B61" t="s">
        <v>28</v>
      </c>
      <c r="C61">
        <v>-0.23147088406347399</v>
      </c>
      <c r="D61">
        <v>1.49893489491486</v>
      </c>
      <c r="E61" s="2">
        <f>_xlfn.XLOOKUP($A61,'Salary projection'!$A:$A,'Salary projection'!D:D,0,0)*$R$1</f>
        <v>161578.44529529134</v>
      </c>
      <c r="F61" s="2">
        <f>_xlfn.XLOOKUP($A61,'Salary projection'!$A:$A,'Salary projection'!E:E,0,0)*$R$1</f>
        <v>179331.06581237743</v>
      </c>
      <c r="G61" s="2">
        <f>_xlfn.XLOOKUP($A61,'Salary projection'!$A:$A,'Salary projection'!F:F,0,0)*$R$1</f>
        <v>199034.16638667483</v>
      </c>
      <c r="H61" s="2">
        <f>_xlfn.XLOOKUP($A61,'Salary projection'!$A:$A,'Salary projection'!G:G,0,0)*$R$1</f>
        <v>220902.04622262582</v>
      </c>
      <c r="I61" s="2">
        <f>_xlfn.XLOOKUP($A61,'Salary projection'!$A:$A,'Salary projection'!H:H,0,0)*$R$1</f>
        <v>245172.54957393126</v>
      </c>
      <c r="J61" s="2">
        <f>_xlfn.XLOOKUP($A61,'Salary projection'!$A:$A,'Salary projection'!I:I,0,0)*$R$1</f>
        <v>272109.65263763623</v>
      </c>
      <c r="K61" s="2">
        <f>_xlfn.XLOOKUP($A61,'Salary projection'!$A:$A,'Salary projection'!J:J,0,0)*$R$1</f>
        <v>302006.33467021701</v>
      </c>
      <c r="L61" s="2">
        <f>_xlfn.XLOOKUP($A61,'Salary projection'!$A:$A,'Salary projection'!K:K,0,0)*$R$1</f>
        <v>335187.76455313415</v>
      </c>
      <c r="M61" s="2">
        <f>_xlfn.XLOOKUP($A61,'Salary projection'!$A:$A,'Salary projection'!L:L,0,0)*$R$1</f>
        <v>372014.83746627852</v>
      </c>
      <c r="N61" s="2">
        <f>_xlfn.XLOOKUP($A61,'Salary projection'!$A:$A,'Salary projection'!M:M,0,0)*$R$1</f>
        <v>412888.10013565735</v>
      </c>
      <c r="O61" t="str">
        <f t="shared" si="2"/>
        <v>Don't lend</v>
      </c>
    </row>
    <row r="62" spans="1:15" x14ac:dyDescent="0.3">
      <c r="A62" t="s">
        <v>61</v>
      </c>
      <c r="B62" t="s">
        <v>19</v>
      </c>
      <c r="C62">
        <v>-3.22447002675487E-2</v>
      </c>
      <c r="D62">
        <v>-0.48524665829392799</v>
      </c>
      <c r="E62" s="2">
        <f>_xlfn.XLOOKUP($A62,'Salary projection'!$A:$A,'Salary projection'!D:D,0,0)*$R$1</f>
        <v>3402651.9656302528</v>
      </c>
      <c r="F62" s="2">
        <f>_xlfn.XLOOKUP($A62,'Salary projection'!$A:$A,'Salary projection'!E:E,0,0)*$R$1</f>
        <v>3776501.268284183</v>
      </c>
      <c r="G62" s="2">
        <f>_xlfn.XLOOKUP($A62,'Salary projection'!$A:$A,'Salary projection'!F:F,0,0)*$R$1</f>
        <v>4191425.3862605635</v>
      </c>
      <c r="H62" s="2">
        <f>_xlfn.XLOOKUP($A62,'Salary projection'!$A:$A,'Salary projection'!G:G,0,0)*$R$1</f>
        <v>4651937.2086882377</v>
      </c>
      <c r="I62" s="2">
        <f>_xlfn.XLOOKUP($A62,'Salary projection'!$A:$A,'Salary projection'!H:H,0,0)*$R$1</f>
        <v>5163045.4557333766</v>
      </c>
      <c r="J62" s="2">
        <f>_xlfn.XLOOKUP($A62,'Salary projection'!$A:$A,'Salary projection'!I:I,0,0)*$R$1</f>
        <v>5730309.1555455169</v>
      </c>
      <c r="K62" s="2">
        <f>_xlfn.XLOOKUP($A62,'Salary projection'!$A:$A,'Salary projection'!J:J,0,0)*$R$1</f>
        <v>6359898.1065845713</v>
      </c>
      <c r="L62" s="2">
        <f>_xlfn.XLOOKUP($A62,'Salary projection'!$A:$A,'Salary projection'!K:K,0,0)*$R$1</f>
        <v>7058659.9829424731</v>
      </c>
      <c r="M62" s="2">
        <f>_xlfn.XLOOKUP($A62,'Salary projection'!$A:$A,'Salary projection'!L:L,0,0)*$R$1</f>
        <v>7834194.8125251597</v>
      </c>
      <c r="N62" s="2">
        <f>_xlfn.XLOOKUP($A62,'Salary projection'!$A:$A,'Salary projection'!M:M,0,0)*$R$1</f>
        <v>8694937.6381509043</v>
      </c>
      <c r="O62" t="str">
        <f t="shared" si="2"/>
        <v>Lend</v>
      </c>
    </row>
    <row r="63" spans="1:15" x14ac:dyDescent="0.3">
      <c r="A63" t="s">
        <v>152</v>
      </c>
      <c r="B63" t="s">
        <v>28</v>
      </c>
      <c r="C63">
        <v>-3.22447002675487E-2</v>
      </c>
      <c r="D63">
        <v>3.7389154266072699</v>
      </c>
      <c r="E63" s="2">
        <f>_xlfn.XLOOKUP($A63,'Salary projection'!$A:$A,'Salary projection'!D:D,0,0)*$R$1</f>
        <v>3157908.1440800317</v>
      </c>
      <c r="F63" s="2">
        <f>_xlfn.XLOOKUP($A63,'Salary projection'!$A:$A,'Salary projection'!E:E,0,0)*$R$1</f>
        <v>3504867.4480095529</v>
      </c>
      <c r="G63" s="2">
        <f>_xlfn.XLOOKUP($A63,'Salary projection'!$A:$A,'Salary projection'!F:F,0,0)*$R$1</f>
        <v>3889947.1636454533</v>
      </c>
      <c r="H63" s="2">
        <f>_xlfn.XLOOKUP($A63,'Salary projection'!$A:$A,'Salary projection'!G:G,0,0)*$R$1</f>
        <v>4317335.5798510248</v>
      </c>
      <c r="I63" s="2">
        <f>_xlfn.XLOOKUP($A63,'Salary projection'!$A:$A,'Salary projection'!H:H,0,0)*$R$1</f>
        <v>4791681.1527022738</v>
      </c>
      <c r="J63" s="2">
        <f>_xlfn.XLOOKUP($A63,'Salary projection'!$A:$A,'Salary projection'!I:I,0,0)*$R$1</f>
        <v>5318143.0640502721</v>
      </c>
      <c r="K63" s="2">
        <f>_xlfn.XLOOKUP($A63,'Salary projection'!$A:$A,'Salary projection'!J:J,0,0)*$R$1</f>
        <v>5902447.3349517407</v>
      </c>
      <c r="L63" s="2">
        <f>_xlfn.XLOOKUP($A63,'Salary projection'!$A:$A,'Salary projection'!K:K,0,0)*$R$1</f>
        <v>6550949.1042811051</v>
      </c>
      <c r="M63" s="2">
        <f>_xlfn.XLOOKUP($A63,'Salary projection'!$A:$A,'Salary projection'!L:L,0,0)*$R$1</f>
        <v>7270701.7498924108</v>
      </c>
      <c r="N63" s="2">
        <f>_xlfn.XLOOKUP($A63,'Salary projection'!$A:$A,'Salary projection'!M:M,0,0)*$R$1</f>
        <v>8069533.6041218881</v>
      </c>
      <c r="O63" t="str">
        <f t="shared" si="2"/>
        <v>Don't lend</v>
      </c>
    </row>
    <row r="64" spans="1:15" x14ac:dyDescent="0.3">
      <c r="A64" t="s">
        <v>145</v>
      </c>
      <c r="B64" t="s">
        <v>19</v>
      </c>
      <c r="C64">
        <v>-3.22447002675487E-2</v>
      </c>
      <c r="D64">
        <v>2.9905576317187799</v>
      </c>
      <c r="E64" s="2">
        <f>_xlfn.XLOOKUP($A64,'Salary projection'!$A:$A,'Salary projection'!D:D,0,0)*$R$1</f>
        <v>2197942.0867374185</v>
      </c>
      <c r="F64" s="2">
        <f>_xlfn.XLOOKUP($A64,'Salary projection'!$A:$A,'Salary projection'!E:E,0,0)*$R$1</f>
        <v>2439429.9393595457</v>
      </c>
      <c r="G64" s="2">
        <f>_xlfn.XLOOKUP($A64,'Salary projection'!$A:$A,'Salary projection'!F:F,0,0)*$R$1</f>
        <v>2707450.0574657973</v>
      </c>
      <c r="H64" s="2">
        <f>_xlfn.XLOOKUP($A64,'Salary projection'!$A:$A,'Salary projection'!G:G,0,0)*$R$1</f>
        <v>3004917.5405283663</v>
      </c>
      <c r="I64" s="2">
        <f>_xlfn.XLOOKUP($A64,'Salary projection'!$A:$A,'Salary projection'!H:H,0,0)*$R$1</f>
        <v>3335067.7699395064</v>
      </c>
      <c r="J64" s="2">
        <f>_xlfn.XLOOKUP($A64,'Salary projection'!$A:$A,'Salary projection'!I:I,0,0)*$R$1</f>
        <v>3701491.5983796115</v>
      </c>
      <c r="K64" s="2">
        <f>_xlfn.XLOOKUP($A64,'Salary projection'!$A:$A,'Salary projection'!J:J,0,0)*$R$1</f>
        <v>4108174.4054404534</v>
      </c>
      <c r="L64" s="2">
        <f>_xlfn.XLOOKUP($A64,'Salary projection'!$A:$A,'Salary projection'!K:K,0,0)*$R$1</f>
        <v>4559539.4442889588</v>
      </c>
      <c r="M64" s="2">
        <f>_xlfn.XLOOKUP($A64,'Salary projection'!$A:$A,'Salary projection'!L:L,0,0)*$R$1</f>
        <v>5060495.9508280549</v>
      </c>
      <c r="N64" s="2">
        <f>_xlfn.XLOOKUP($A64,'Salary projection'!$A:$A,'Salary projection'!M:M,0,0)*$R$1</f>
        <v>5616492.5386100477</v>
      </c>
      <c r="O64" t="str">
        <f t="shared" si="2"/>
        <v>Don't lend</v>
      </c>
    </row>
    <row r="65" spans="1:15" x14ac:dyDescent="0.3">
      <c r="A65" t="s">
        <v>47</v>
      </c>
      <c r="B65" t="s">
        <v>28</v>
      </c>
      <c r="C65">
        <v>-3.22447002675487E-2</v>
      </c>
      <c r="D65">
        <v>-1.0978671620473399</v>
      </c>
      <c r="E65" s="2">
        <f>_xlfn.XLOOKUP($A65,'Salary projection'!$A:$A,'Salary projection'!D:D,0,0)*$R$1</f>
        <v>2156359.3986099535</v>
      </c>
      <c r="F65" s="2">
        <f>_xlfn.XLOOKUP($A65,'Salary projection'!$A:$A,'Salary projection'!E:E,0,0)*$R$1</f>
        <v>2393278.5621284191</v>
      </c>
      <c r="G65" s="2">
        <f>_xlfn.XLOOKUP($A65,'Salary projection'!$A:$A,'Salary projection'!F:F,0,0)*$R$1</f>
        <v>2656228.0293515786</v>
      </c>
      <c r="H65" s="2">
        <f>_xlfn.XLOOKUP($A65,'Salary projection'!$A:$A,'Salary projection'!G:G,0,0)*$R$1</f>
        <v>2948067.7492210716</v>
      </c>
      <c r="I65" s="2">
        <f>_xlfn.XLOOKUP($A65,'Salary projection'!$A:$A,'Salary projection'!H:H,0,0)*$R$1</f>
        <v>3271971.8932109196</v>
      </c>
      <c r="J65" s="2">
        <f>_xlfn.XLOOKUP($A65,'Salary projection'!$A:$A,'Salary projection'!I:I,0,0)*$R$1</f>
        <v>3631463.3789508063</v>
      </c>
      <c r="K65" s="2">
        <f>_xlfn.XLOOKUP($A65,'Salary projection'!$A:$A,'Salary projection'!J:J,0,0)*$R$1</f>
        <v>4030452.1869591456</v>
      </c>
      <c r="L65" s="2">
        <f>_xlfn.XLOOKUP($A65,'Salary projection'!$A:$A,'Salary projection'!K:K,0,0)*$R$1</f>
        <v>4473277.8872348405</v>
      </c>
      <c r="M65" s="2">
        <f>_xlfn.XLOOKUP($A65,'Salary projection'!$A:$A,'Salary projection'!L:L,0,0)*$R$1</f>
        <v>4964756.8382448182</v>
      </c>
      <c r="N65" s="2">
        <f>_xlfn.XLOOKUP($A65,'Salary projection'!$A:$A,'Salary projection'!M:M,0,0)*$R$1</f>
        <v>5510234.5716633666</v>
      </c>
      <c r="O65" t="str">
        <f t="shared" si="2"/>
        <v>Lend</v>
      </c>
    </row>
    <row r="66" spans="1:15" x14ac:dyDescent="0.3">
      <c r="A66" t="s">
        <v>110</v>
      </c>
      <c r="B66" t="s">
        <v>10</v>
      </c>
      <c r="C66">
        <v>-3.22447002675487E-2</v>
      </c>
      <c r="D66">
        <v>1.4122429505860801</v>
      </c>
      <c r="E66" s="2">
        <f>_xlfn.XLOOKUP($A66,'Salary projection'!$A:$A,'Salary projection'!D:D,0,0)*$R$1</f>
        <v>1929436.7291143609</v>
      </c>
      <c r="F66" s="2">
        <f>_xlfn.XLOOKUP($A66,'Salary projection'!$A:$A,'Salary projection'!E:E,0,0)*$R$1</f>
        <v>2141423.9035242717</v>
      </c>
      <c r="G66" s="2">
        <f>_xlfn.XLOOKUP($A66,'Salary projection'!$A:$A,'Salary projection'!F:F,0,0)*$R$1</f>
        <v>2376702.1044997047</v>
      </c>
      <c r="H66" s="2">
        <f>_xlfn.XLOOKUP($A66,'Salary projection'!$A:$A,'Salary projection'!G:G,0,0)*$R$1</f>
        <v>2637830.316658414</v>
      </c>
      <c r="I66" s="2">
        <f>_xlfn.XLOOKUP($A66,'Salary projection'!$A:$A,'Salary projection'!H:H,0,0)*$R$1</f>
        <v>2927648.6802063552</v>
      </c>
      <c r="J66" s="2">
        <f>_xlfn.XLOOKUP($A66,'Salary projection'!$A:$A,'Salary projection'!I:I,0,0)*$R$1</f>
        <v>3249309.3814964797</v>
      </c>
      <c r="K66" s="2">
        <f>_xlfn.XLOOKUP($A66,'Salary projection'!$A:$A,'Salary projection'!J:J,0,0)*$R$1</f>
        <v>3606310.9375325912</v>
      </c>
      <c r="L66" s="2">
        <f>_xlfn.XLOOKUP($A66,'Salary projection'!$A:$A,'Salary projection'!K:K,0,0)*$R$1</f>
        <v>4002536.2473109546</v>
      </c>
      <c r="M66" s="2">
        <f>_xlfn.XLOOKUP($A66,'Salary projection'!$A:$A,'Salary projection'!L:L,0,0)*$R$1</f>
        <v>4442294.8238620302</v>
      </c>
      <c r="N66" s="2">
        <f>_xlfn.XLOOKUP($A66,'Salary projection'!$A:$A,'Salary projection'!M:M,0,0)*$R$1</f>
        <v>4930369.6663257899</v>
      </c>
      <c r="O66" t="str">
        <f t="shared" si="2"/>
        <v>Don't lend</v>
      </c>
    </row>
    <row r="67" spans="1:15" x14ac:dyDescent="0.3">
      <c r="A67" t="s">
        <v>86</v>
      </c>
      <c r="B67" t="s">
        <v>28</v>
      </c>
      <c r="C67">
        <v>-3.22447002675487E-2</v>
      </c>
      <c r="D67">
        <v>0.400546433048933</v>
      </c>
      <c r="E67" s="2">
        <f>_xlfn.XLOOKUP($A67,'Salary projection'!$A:$A,'Salary projection'!D:D,0,0)*$R$1</f>
        <v>1224907.1845547452</v>
      </c>
      <c r="F67" s="2">
        <f>_xlfn.XLOOKUP($A67,'Salary projection'!$A:$A,'Salary projection'!E:E,0,0)*$R$1</f>
        <v>1359487.7121511847</v>
      </c>
      <c r="G67" s="2">
        <f>_xlfn.XLOOKUP($A67,'Salary projection'!$A:$A,'Salary projection'!F:F,0,0)*$R$1</f>
        <v>1508854.5995931006</v>
      </c>
      <c r="H67" s="2">
        <f>_xlfn.XLOOKUP($A67,'Salary projection'!$A:$A,'Salary projection'!G:G,0,0)*$R$1</f>
        <v>1674632.4239376998</v>
      </c>
      <c r="I67" s="2">
        <f>_xlfn.XLOOKUP($A67,'Salary projection'!$A:$A,'Salary projection'!H:H,0,0)*$R$1</f>
        <v>1858624.2544906102</v>
      </c>
      <c r="J67" s="2">
        <f>_xlfn.XLOOKUP($A67,'Salary projection'!$A:$A,'Salary projection'!I:I,0,0)*$R$1</f>
        <v>2062831.263745609</v>
      </c>
      <c r="K67" s="2">
        <f>_xlfn.XLOOKUP($A67,'Salary projection'!$A:$A,'Salary projection'!J:J,0,0)*$R$1</f>
        <v>2289474.4929778944</v>
      </c>
      <c r="L67" s="2">
        <f>_xlfn.XLOOKUP($A67,'Salary projection'!$A:$A,'Salary projection'!K:K,0,0)*$R$1</f>
        <v>2541019.0092226556</v>
      </c>
      <c r="M67" s="2">
        <f>_xlfn.XLOOKUP($A67,'Salary projection'!$A:$A,'Salary projection'!L:L,0,0)*$R$1</f>
        <v>2820200.7163803894</v>
      </c>
      <c r="N67" s="2">
        <f>_xlfn.XLOOKUP($A67,'Salary projection'!$A:$A,'Salary projection'!M:M,0,0)*$R$1</f>
        <v>3130056.112057813</v>
      </c>
      <c r="O67" t="str">
        <f t="shared" ref="O67:O77" si="3">IF(D67&lt;0,"Lend","Don't lend")</f>
        <v>Don't lend</v>
      </c>
    </row>
    <row r="68" spans="1:15" x14ac:dyDescent="0.3">
      <c r="A68" t="s">
        <v>42</v>
      </c>
      <c r="B68" t="s">
        <v>10</v>
      </c>
      <c r="C68">
        <v>-3.22447002675487E-2</v>
      </c>
      <c r="D68">
        <v>-1.2425586798200601</v>
      </c>
      <c r="E68" s="2">
        <f>_xlfn.XLOOKUP($A68,'Salary projection'!$A:$A,'Salary projection'!D:D,0,0)*$R$1</f>
        <v>995608.36145186855</v>
      </c>
      <c r="F68" s="2">
        <f>_xlfn.XLOOKUP($A68,'Salary projection'!$A:$A,'Salary projection'!E:E,0,0)*$R$1</f>
        <v>1104995.8319909726</v>
      </c>
      <c r="G68" s="2">
        <f>_xlfn.XLOOKUP($A68,'Salary projection'!$A:$A,'Salary projection'!F:F,0,0)*$R$1</f>
        <v>1226401.7017061284</v>
      </c>
      <c r="H68" s="2">
        <f>_xlfn.XLOOKUP($A68,'Salary projection'!$A:$A,'Salary projection'!G:G,0,0)*$R$1</f>
        <v>1361146.4318717681</v>
      </c>
      <c r="I68" s="2">
        <f>_xlfn.XLOOKUP($A68,'Salary projection'!$A:$A,'Salary projection'!H:H,0,0)*$R$1</f>
        <v>1510695.5628158413</v>
      </c>
      <c r="J68" s="2">
        <f>_xlfn.XLOOKUP($A68,'Salary projection'!$A:$A,'Salary projection'!I:I,0,0)*$R$1</f>
        <v>1676675.6537524939</v>
      </c>
      <c r="K68" s="2">
        <f>_xlfn.XLOOKUP($A68,'Salary projection'!$A:$A,'Salary projection'!J:J,0,0)*$R$1</f>
        <v>1860891.9739238371</v>
      </c>
      <c r="L68" s="2">
        <f>_xlfn.XLOOKUP($A68,'Salary projection'!$A:$A,'Salary projection'!K:K,0,0)*$R$1</f>
        <v>2065348.1374671061</v>
      </c>
      <c r="M68" s="2">
        <f>_xlfn.XLOOKUP($A68,'Salary projection'!$A:$A,'Salary projection'!L:L,0,0)*$R$1</f>
        <v>2292267.8955642744</v>
      </c>
      <c r="N68" s="2">
        <f>_xlfn.XLOOKUP($A68,'Salary projection'!$A:$A,'Salary projection'!M:M,0,0)*$R$1</f>
        <v>2544119.322894712</v>
      </c>
      <c r="O68" t="str">
        <f t="shared" si="3"/>
        <v>Lend</v>
      </c>
    </row>
    <row r="69" spans="1:15" x14ac:dyDescent="0.3">
      <c r="A69" t="s">
        <v>107</v>
      </c>
      <c r="B69" t="s">
        <v>8</v>
      </c>
      <c r="C69">
        <v>-3.22447002675487E-2</v>
      </c>
      <c r="D69">
        <v>1.2452792896828699</v>
      </c>
      <c r="E69" s="2">
        <f>_xlfn.XLOOKUP($A69,'Salary projection'!$A:$A,'Salary projection'!D:D,0,0)*$R$1</f>
        <v>899374.14035687863</v>
      </c>
      <c r="F69" s="2">
        <f>_xlfn.XLOOKUP($A69,'Salary projection'!$A:$A,'Salary projection'!E:E,0,0)*$R$1</f>
        <v>998188.35897036537</v>
      </c>
      <c r="G69" s="2">
        <f>_xlfn.XLOOKUP($A69,'Salary projection'!$A:$A,'Salary projection'!F:F,0,0)*$R$1</f>
        <v>1107859.2937846531</v>
      </c>
      <c r="H69" s="2">
        <f>_xlfn.XLOOKUP($A69,'Salary projection'!$A:$A,'Salary projection'!G:G,0,0)*$R$1</f>
        <v>1229579.7719891747</v>
      </c>
      <c r="I69" s="2">
        <f>_xlfn.XLOOKUP($A69,'Salary projection'!$A:$A,'Salary projection'!H:H,0,0)*$R$1</f>
        <v>1364673.6766725439</v>
      </c>
      <c r="J69" s="2">
        <f>_xlfn.XLOOKUP($A69,'Salary projection'!$A:$A,'Salary projection'!I:I,0,0)*$R$1</f>
        <v>1514610.3459315489</v>
      </c>
      <c r="K69" s="2">
        <f>_xlfn.XLOOKUP($A69,'Salary projection'!$A:$A,'Salary projection'!J:J,0,0)*$R$1</f>
        <v>1681020.5540099584</v>
      </c>
      <c r="L69" s="2">
        <f>_xlfn.XLOOKUP($A69,'Salary projection'!$A:$A,'Salary projection'!K:K,0,0)*$R$1</f>
        <v>1865714.2482847252</v>
      </c>
      <c r="M69" s="2">
        <f>_xlfn.XLOOKUP($A69,'Salary projection'!$A:$A,'Salary projection'!L:L,0,0)*$R$1</f>
        <v>2070700.2350145068</v>
      </c>
      <c r="N69" s="2">
        <f>_xlfn.XLOOKUP($A69,'Salary projection'!$A:$A,'Salary projection'!M:M,0,0)*$R$1</f>
        <v>2298208.0279609761</v>
      </c>
      <c r="O69" t="str">
        <f t="shared" si="3"/>
        <v>Don't lend</v>
      </c>
    </row>
    <row r="70" spans="1:15" x14ac:dyDescent="0.3">
      <c r="A70" t="s">
        <v>12</v>
      </c>
      <c r="B70" t="s">
        <v>10</v>
      </c>
      <c r="C70">
        <v>-3.22447002675487E-2</v>
      </c>
      <c r="D70">
        <v>-3.5214515711099899</v>
      </c>
      <c r="E70" s="2">
        <f>_xlfn.XLOOKUP($A70,'Salary projection'!$A:$A,'Salary projection'!D:D,0,0)*$R$1</f>
        <v>882741.06510589295</v>
      </c>
      <c r="F70" s="2">
        <f>_xlfn.XLOOKUP($A70,'Salary projection'!$A:$A,'Salary projection'!E:E,0,0)*$R$1</f>
        <v>979727.80807791487</v>
      </c>
      <c r="G70" s="2">
        <f>_xlfn.XLOOKUP($A70,'Salary projection'!$A:$A,'Salary projection'!F:F,0,0)*$R$1</f>
        <v>1087370.482538966</v>
      </c>
      <c r="H70" s="2">
        <f>_xlfn.XLOOKUP($A70,'Salary projection'!$A:$A,'Salary projection'!G:G,0,0)*$R$1</f>
        <v>1206839.8554662571</v>
      </c>
      <c r="I70" s="2">
        <f>_xlfn.XLOOKUP($A70,'Salary projection'!$A:$A,'Salary projection'!H:H,0,0)*$R$1</f>
        <v>1339435.3259811096</v>
      </c>
      <c r="J70" s="2">
        <f>_xlfn.XLOOKUP($A70,'Salary projection'!$A:$A,'Salary projection'!I:I,0,0)*$R$1</f>
        <v>1486599.0581600275</v>
      </c>
      <c r="K70" s="2">
        <f>_xlfn.XLOOKUP($A70,'Salary projection'!$A:$A,'Salary projection'!J:J,0,0)*$R$1</f>
        <v>1649931.6666174359</v>
      </c>
      <c r="L70" s="2">
        <f>_xlfn.XLOOKUP($A70,'Salary projection'!$A:$A,'Salary projection'!K:K,0,0)*$R$1</f>
        <v>1831209.625463079</v>
      </c>
      <c r="M70" s="2">
        <f>_xlfn.XLOOKUP($A70,'Salary projection'!$A:$A,'Salary projection'!L:L,0,0)*$R$1</f>
        <v>2032404.589981213</v>
      </c>
      <c r="N70" s="2">
        <f>_xlfn.XLOOKUP($A70,'Salary projection'!$A:$A,'Salary projection'!M:M,0,0)*$R$1</f>
        <v>2255704.841182305</v>
      </c>
      <c r="O70" t="str">
        <f t="shared" si="3"/>
        <v>Lend</v>
      </c>
    </row>
    <row r="71" spans="1:15" x14ac:dyDescent="0.3">
      <c r="A71" t="s">
        <v>74</v>
      </c>
      <c r="B71" t="s">
        <v>75</v>
      </c>
      <c r="C71">
        <v>-3.22447002675487E-2</v>
      </c>
      <c r="D71">
        <v>-0.12533285585480899</v>
      </c>
      <c r="E71" s="2">
        <f>_xlfn.XLOOKUP($A71,'Salary projection'!$A:$A,'Salary projection'!D:D,0,0)*$R$1</f>
        <v>820961.07131651684</v>
      </c>
      <c r="F71" s="2">
        <f>_xlfn.XLOOKUP($A71,'Salary projection'!$A:$A,'Salary projection'!E:E,0,0)*$R$1</f>
        <v>911160.04762024083</v>
      </c>
      <c r="G71" s="2">
        <f>_xlfn.XLOOKUP($A71,'Salary projection'!$A:$A,'Salary projection'!F:F,0,0)*$R$1</f>
        <v>1011269.1836264133</v>
      </c>
      <c r="H71" s="2">
        <f>_xlfn.XLOOKUP($A71,'Salary projection'!$A:$A,'Salary projection'!G:G,0,0)*$R$1</f>
        <v>1122377.3083811351</v>
      </c>
      <c r="I71" s="2">
        <f>_xlfn.XLOOKUP($A71,'Salary projection'!$A:$A,'Salary projection'!H:H,0,0)*$R$1</f>
        <v>1245692.8805557825</v>
      </c>
      <c r="J71" s="2">
        <f>_xlfn.XLOOKUP($A71,'Salary projection'!$A:$A,'Salary projection'!I:I,0,0)*$R$1</f>
        <v>1382557.1321515189</v>
      </c>
      <c r="K71" s="2">
        <f>_xlfn.XLOOKUP($A71,'Salary projection'!$A:$A,'Salary projection'!J:J,0,0)*$R$1</f>
        <v>1534458.656302352</v>
      </c>
      <c r="L71" s="2">
        <f>_xlfn.XLOOKUP($A71,'Salary projection'!$A:$A,'Salary projection'!K:K,0,0)*$R$1</f>
        <v>1703049.5978398204</v>
      </c>
      <c r="M71" s="2">
        <f>_xlfn.XLOOKUP($A71,'Salary projection'!$A:$A,'Salary projection'!L:L,0,0)*$R$1</f>
        <v>1890163.6227146932</v>
      </c>
      <c r="N71" s="2">
        <f>_xlfn.XLOOKUP($A71,'Salary projection'!$A:$A,'Salary projection'!M:M,0,0)*$R$1</f>
        <v>2097835.86171867</v>
      </c>
      <c r="O71" t="str">
        <f t="shared" si="3"/>
        <v>Lend</v>
      </c>
    </row>
    <row r="72" spans="1:15" x14ac:dyDescent="0.3">
      <c r="A72" t="s">
        <v>53</v>
      </c>
      <c r="B72" t="s">
        <v>28</v>
      </c>
      <c r="C72">
        <v>-3.22447002675487E-2</v>
      </c>
      <c r="D72">
        <v>-0.78394049602013505</v>
      </c>
      <c r="E72" s="2">
        <f>_xlfn.XLOOKUP($A72,'Salary projection'!$A:$A,'Salary projection'!D:D,0,0)*$R$1</f>
        <v>775814.15277812665</v>
      </c>
      <c r="F72" s="2">
        <f>_xlfn.XLOOKUP($A72,'Salary projection'!$A:$A,'Salary projection'!E:E,0,0)*$R$1</f>
        <v>861052.83805501787</v>
      </c>
      <c r="G72" s="2">
        <f>_xlfn.XLOOKUP($A72,'Salary projection'!$A:$A,'Salary projection'!F:F,0,0)*$R$1</f>
        <v>955656.69595954847</v>
      </c>
      <c r="H72" s="2">
        <f>_xlfn.XLOOKUP($A72,'Salary projection'!$A:$A,'Salary projection'!G:G,0,0)*$R$1</f>
        <v>1060654.6778189309</v>
      </c>
      <c r="I72" s="2">
        <f>_xlfn.XLOOKUP($A72,'Salary projection'!$A:$A,'Salary projection'!H:H,0,0)*$R$1</f>
        <v>1177188.78582189</v>
      </c>
      <c r="J72" s="2">
        <f>_xlfn.XLOOKUP($A72,'Salary projection'!$A:$A,'Salary projection'!I:I,0,0)*$R$1</f>
        <v>1306526.4939145325</v>
      </c>
      <c r="K72" s="2">
        <f>_xlfn.XLOOKUP($A72,'Salary projection'!$A:$A,'Salary projection'!J:J,0,0)*$R$1</f>
        <v>1450074.5333797913</v>
      </c>
      <c r="L72" s="2">
        <f>_xlfn.XLOOKUP($A72,'Salary projection'!$A:$A,'Salary projection'!K:K,0,0)*$R$1</f>
        <v>1609394.1930382096</v>
      </c>
      <c r="M72" s="2">
        <f>_xlfn.XLOOKUP($A72,'Salary projection'!$A:$A,'Salary projection'!L:L,0,0)*$R$1</f>
        <v>1786218.3004814684</v>
      </c>
      <c r="N72" s="2">
        <f>_xlfn.XLOOKUP($A72,'Salary projection'!$A:$A,'Salary projection'!M:M,0,0)*$R$1</f>
        <v>1982470.0690337066</v>
      </c>
      <c r="O72" t="str">
        <f t="shared" si="3"/>
        <v>Lend</v>
      </c>
    </row>
    <row r="73" spans="1:15" x14ac:dyDescent="0.3">
      <c r="A73" t="s">
        <v>46</v>
      </c>
      <c r="B73" t="s">
        <v>19</v>
      </c>
      <c r="C73">
        <v>-3.22447002675487E-2</v>
      </c>
      <c r="D73">
        <v>-1.12439661030973</v>
      </c>
      <c r="E73" s="2">
        <f>_xlfn.XLOOKUP($A73,'Salary projection'!$A:$A,'Salary projection'!D:D,0,0)*$R$1</f>
        <v>668887.24045036035</v>
      </c>
      <c r="F73" s="2">
        <f>_xlfn.XLOOKUP($A73,'Salary projection'!$A:$A,'Salary projection'!E:E,0,0)*$R$1</f>
        <v>742377.8680321211</v>
      </c>
      <c r="G73" s="2">
        <f>_xlfn.XLOOKUP($A73,'Salary projection'!$A:$A,'Salary projection'!F:F,0,0)*$R$1</f>
        <v>823942.90938013152</v>
      </c>
      <c r="H73" s="2">
        <f>_xlfn.XLOOKUP($A73,'Salary projection'!$A:$A,'Salary projection'!G:G,0,0)*$R$1</f>
        <v>914469.50017160515</v>
      </c>
      <c r="I73" s="2">
        <f>_xlfn.XLOOKUP($A73,'Salary projection'!$A:$A,'Salary projection'!H:H,0,0)*$R$1</f>
        <v>1014942.245662671</v>
      </c>
      <c r="J73" s="2">
        <f>_xlfn.XLOOKUP($A73,'Salary projection'!$A:$A,'Salary projection'!I:I,0,0)*$R$1</f>
        <v>1126453.9296690382</v>
      </c>
      <c r="K73" s="2">
        <f>_xlfn.XLOOKUP($A73,'Salary projection'!$A:$A,'Salary projection'!J:J,0,0)*$R$1</f>
        <v>1250217.4001421481</v>
      </c>
      <c r="L73" s="2">
        <f>_xlfn.XLOOKUP($A73,'Salary projection'!$A:$A,'Salary projection'!K:K,0,0)*$R$1</f>
        <v>1387578.7606133418</v>
      </c>
      <c r="M73" s="2">
        <f>_xlfn.XLOOKUP($A73,'Salary projection'!$A:$A,'Salary projection'!L:L,0,0)*$R$1</f>
        <v>1540032.010981726</v>
      </c>
      <c r="N73" s="2">
        <f>_xlfn.XLOOKUP($A73,'Salary projection'!$A:$A,'Salary projection'!M:M,0,0)*$R$1</f>
        <v>1709235.2968851102</v>
      </c>
      <c r="O73" t="str">
        <f t="shared" si="3"/>
        <v>Lend</v>
      </c>
    </row>
    <row r="74" spans="1:15" x14ac:dyDescent="0.3">
      <c r="A74" t="s">
        <v>54</v>
      </c>
      <c r="B74" t="s">
        <v>8</v>
      </c>
      <c r="C74">
        <v>-3.22447002675487E-2</v>
      </c>
      <c r="D74">
        <v>-0.69345337803950202</v>
      </c>
      <c r="E74" s="2">
        <f>_xlfn.XLOOKUP($A74,'Salary projection'!$A:$A,'Salary projection'!D:D,0,0)*$R$1</f>
        <v>586909.94099907286</v>
      </c>
      <c r="F74" s="2">
        <f>_xlfn.XLOOKUP($A74,'Salary projection'!$A:$A,'Salary projection'!E:E,0,0)*$R$1</f>
        <v>651393.72434790037</v>
      </c>
      <c r="G74" s="2">
        <f>_xlfn.XLOOKUP($A74,'Salary projection'!$A:$A,'Salary projection'!F:F,0,0)*$R$1</f>
        <v>722962.33966924518</v>
      </c>
      <c r="H74" s="2">
        <f>_xlfn.XLOOKUP($A74,'Salary projection'!$A:$A,'Salary projection'!G:G,0,0)*$R$1</f>
        <v>802394.19730865536</v>
      </c>
      <c r="I74" s="2">
        <f>_xlfn.XLOOKUP($A74,'Salary projection'!$A:$A,'Salary projection'!H:H,0,0)*$R$1</f>
        <v>890553.2315406031</v>
      </c>
      <c r="J74" s="2">
        <f>_xlfn.XLOOKUP($A74,'Salary projection'!$A:$A,'Salary projection'!I:I,0,0)*$R$1</f>
        <v>988398.29708082555</v>
      </c>
      <c r="K74" s="2">
        <f>_xlfn.XLOOKUP($A74,'Salary projection'!$A:$A,'Salary projection'!J:J,0,0)*$R$1</f>
        <v>1096993.597993288</v>
      </c>
      <c r="L74" s="2">
        <f>_xlfn.XLOOKUP($A74,'Salary projection'!$A:$A,'Salary projection'!K:K,0,0)*$R$1</f>
        <v>1217520.2624209428</v>
      </c>
      <c r="M74" s="2">
        <f>_xlfn.XLOOKUP($A74,'Salary projection'!$A:$A,'Salary projection'!L:L,0,0)*$R$1</f>
        <v>1351289.189031923</v>
      </c>
      <c r="N74" s="2">
        <f>_xlfn.XLOOKUP($A74,'Salary projection'!$A:$A,'Salary projection'!M:M,0,0)*$R$1</f>
        <v>1499755.3049045196</v>
      </c>
      <c r="O74" t="str">
        <f t="shared" si="3"/>
        <v>Lend</v>
      </c>
    </row>
    <row r="75" spans="1:15" x14ac:dyDescent="0.3">
      <c r="A75" t="s">
        <v>101</v>
      </c>
      <c r="B75" t="s">
        <v>28</v>
      </c>
      <c r="C75">
        <v>-3.22447002675487E-2</v>
      </c>
      <c r="D75">
        <v>0.92036070773772005</v>
      </c>
      <c r="E75" s="2">
        <f>_xlfn.XLOOKUP($A75,'Salary projection'!$A:$A,'Salary projection'!D:D,0,0)*$R$1</f>
        <v>567900.71214080323</v>
      </c>
      <c r="F75" s="2">
        <f>_xlfn.XLOOKUP($A75,'Salary projection'!$A:$A,'Salary projection'!E:E,0,0)*$R$1</f>
        <v>630295.95189938531</v>
      </c>
      <c r="G75" s="2">
        <f>_xlfn.XLOOKUP($A75,'Salary projection'!$A:$A,'Salary projection'!F:F,0,0)*$R$1</f>
        <v>699546.55538845982</v>
      </c>
      <c r="H75" s="2">
        <f>_xlfn.XLOOKUP($A75,'Salary projection'!$A:$A,'Salary projection'!G:G,0,0)*$R$1</f>
        <v>776405.7212824641</v>
      </c>
      <c r="I75" s="2">
        <f>_xlfn.XLOOKUP($A75,'Salary projection'!$A:$A,'Salary projection'!H:H,0,0)*$R$1</f>
        <v>861709.40217896411</v>
      </c>
      <c r="J75" s="2">
        <f>_xlfn.XLOOKUP($A75,'Salary projection'!$A:$A,'Salary projection'!I:I,0,0)*$R$1</f>
        <v>956385.39677051548</v>
      </c>
      <c r="K75" s="2">
        <f>_xlfn.XLOOKUP($A75,'Salary projection'!$A:$A,'Salary projection'!J:J,0,0)*$R$1</f>
        <v>1061463.4409732628</v>
      </c>
      <c r="L75" s="2">
        <f>_xlfn.XLOOKUP($A75,'Salary projection'!$A:$A,'Salary projection'!K:K,0,0)*$R$1</f>
        <v>1178086.4077676332</v>
      </c>
      <c r="M75" s="2">
        <f>_xlfn.XLOOKUP($A75,'Salary projection'!$A:$A,'Salary projection'!L:L,0,0)*$R$1</f>
        <v>1307522.7375653023</v>
      </c>
      <c r="N75" s="2">
        <f>_xlfn.XLOOKUP($A75,'Salary projection'!$A:$A,'Salary projection'!M:M,0,0)*$R$1</f>
        <v>1451180.2343003252</v>
      </c>
      <c r="O75" t="str">
        <f t="shared" si="3"/>
        <v>Don't lend</v>
      </c>
    </row>
    <row r="76" spans="1:15" x14ac:dyDescent="0.3">
      <c r="A76" t="s">
        <v>64</v>
      </c>
      <c r="B76" t="s">
        <v>8</v>
      </c>
      <c r="C76">
        <v>-3.22447002675487E-2</v>
      </c>
      <c r="D76">
        <v>-0.24473715025396001</v>
      </c>
      <c r="E76" s="2">
        <f>_xlfn.XLOOKUP($A76,'Salary projection'!$A:$A,'Salary projection'!D:D,0,0)*$R$1</f>
        <v>538198.79204975709</v>
      </c>
      <c r="F76" s="2">
        <f>_xlfn.XLOOKUP($A76,'Salary projection'!$A:$A,'Salary projection'!E:E,0,0)*$R$1</f>
        <v>597330.68244858051</v>
      </c>
      <c r="G76" s="2">
        <f>_xlfn.XLOOKUP($A76,'Salary projection'!$A:$A,'Salary projection'!F:F,0,0)*$R$1</f>
        <v>662959.39244973275</v>
      </c>
      <c r="H76" s="2">
        <f>_xlfn.XLOOKUP($A76,'Salary projection'!$A:$A,'Salary projection'!G:G,0,0)*$R$1</f>
        <v>735798.72749154002</v>
      </c>
      <c r="I76" s="2">
        <f>_xlfn.XLOOKUP($A76,'Salary projection'!$A:$A,'Salary projection'!H:H,0,0)*$R$1</f>
        <v>816640.91880140302</v>
      </c>
      <c r="J76" s="2">
        <f>_xlfn.XLOOKUP($A76,'Salary projection'!$A:$A,'Salary projection'!I:I,0,0)*$R$1</f>
        <v>906365.24003565579</v>
      </c>
      <c r="K76" s="2">
        <f>_xlfn.XLOOKUP($A76,'Salary projection'!$A:$A,'Salary projection'!J:J,0,0)*$R$1</f>
        <v>1005947.5706294727</v>
      </c>
      <c r="L76" s="2">
        <f>_xlfn.XLOOKUP($A76,'Salary projection'!$A:$A,'Salary projection'!K:K,0,0)*$R$1</f>
        <v>1116471.0098718363</v>
      </c>
      <c r="M76" s="2">
        <f>_xlfn.XLOOKUP($A76,'Salary projection'!$A:$A,'Salary projection'!L:L,0,0)*$R$1</f>
        <v>1239137.6571487065</v>
      </c>
      <c r="N76" s="2">
        <f>_xlfn.XLOOKUP($A76,'Salary projection'!$A:$A,'Salary projection'!M:M,0,0)*$R$1</f>
        <v>1375281.68648127</v>
      </c>
      <c r="O76" t="str">
        <f t="shared" si="3"/>
        <v>Lend</v>
      </c>
    </row>
    <row r="77" spans="1:15" x14ac:dyDescent="0.3">
      <c r="A77" t="s">
        <v>153</v>
      </c>
      <c r="B77" t="s">
        <v>6</v>
      </c>
      <c r="C77">
        <v>-3.22447002675487E-2</v>
      </c>
      <c r="D77">
        <v>3.7465448480805099</v>
      </c>
      <c r="E77" s="2">
        <f>_xlfn.XLOOKUP($A77,'Salary projection'!$A:$A,'Salary projection'!D:D,0,0)*$R$1</f>
        <v>204349.21022639784</v>
      </c>
      <c r="F77" s="2">
        <f>_xlfn.XLOOKUP($A77,'Salary projection'!$A:$A,'Salary projection'!E:E,0,0)*$R$1</f>
        <v>226801.05382153613</v>
      </c>
      <c r="G77" s="2">
        <f>_xlfn.XLOOKUP($A77,'Salary projection'!$A:$A,'Salary projection'!F:F,0,0)*$R$1</f>
        <v>251719.6810184416</v>
      </c>
      <c r="H77" s="2">
        <f>_xlfn.XLOOKUP($A77,'Salary projection'!$A:$A,'Salary projection'!G:G,0,0)*$R$1</f>
        <v>279376.11728155607</v>
      </c>
      <c r="I77" s="2">
        <f>_xlfn.XLOOKUP($A77,'Salary projection'!$A:$A,'Salary projection'!H:H,0,0)*$R$1</f>
        <v>310071.1656376188</v>
      </c>
      <c r="J77" s="2">
        <f>_xlfn.XLOOKUP($A77,'Salary projection'!$A:$A,'Salary projection'!I:I,0,0)*$R$1</f>
        <v>344138.678335834</v>
      </c>
      <c r="K77" s="2">
        <f>_xlfn.XLOOKUP($A77,'Salary projection'!$A:$A,'Salary projection'!J:J,0,0)*$R$1</f>
        <v>381949.18796527432</v>
      </c>
      <c r="L77" s="2">
        <f>_xlfn.XLOOKUP($A77,'Salary projection'!$A:$A,'Salary projection'!K:K,0,0)*$R$1</f>
        <v>423913.93752308126</v>
      </c>
      <c r="M77" s="2">
        <f>_xlfn.XLOOKUP($A77,'Salary projection'!$A:$A,'Salary projection'!L:L,0,0)*$R$1</f>
        <v>470489.3532661756</v>
      </c>
      <c r="N77" s="2">
        <f>_xlfn.XLOOKUP($A77,'Salary projection'!$A:$A,'Salary projection'!M:M,0,0)*$R$1</f>
        <v>522182.00899509585</v>
      </c>
      <c r="O77" t="str">
        <f t="shared" si="3"/>
        <v>Don't lend</v>
      </c>
    </row>
    <row r="78" spans="1:15" hidden="1" outlineLevel="1" x14ac:dyDescent="0.3">
      <c r="A78" t="s">
        <v>34</v>
      </c>
      <c r="B78" t="s">
        <v>10</v>
      </c>
      <c r="C78">
        <v>-3.22447002675487E-2</v>
      </c>
      <c r="D78">
        <v>-1.5743226286552201</v>
      </c>
      <c r="E78" s="2" t="e">
        <f>_xlfn.XLOOKUP($A78,'Salary projection'!$A:$A,'Salary projection'!D:D,0,0)*$R$1</f>
        <v>#N/A</v>
      </c>
      <c r="F78" s="2" t="e">
        <f>_xlfn.XLOOKUP($A78,'Salary projection'!$A:$A,'Salary projection'!E:E,0,0)*$R$1</f>
        <v>#N/A</v>
      </c>
      <c r="G78" s="2" t="e">
        <f>_xlfn.XLOOKUP($A78,'Salary projection'!$A:$A,'Salary projection'!F:F,0,0)*$R$1</f>
        <v>#N/A</v>
      </c>
      <c r="H78" s="2" t="e">
        <f>_xlfn.XLOOKUP($A78,'Salary projection'!$A:$A,'Salary projection'!G:G,0,0)*$R$1</f>
        <v>#N/A</v>
      </c>
      <c r="I78" s="2" t="e">
        <f>_xlfn.XLOOKUP($A78,'Salary projection'!$A:$A,'Salary projection'!H:H,0,0)*$R$1</f>
        <v>#N/A</v>
      </c>
      <c r="J78" s="2" t="e">
        <f>_xlfn.XLOOKUP($A78,'Salary projection'!$A:$A,'Salary projection'!I:I,0,0)*$R$1</f>
        <v>#N/A</v>
      </c>
      <c r="K78" s="2" t="e">
        <f>_xlfn.XLOOKUP($A78,'Salary projection'!$A:$A,'Salary projection'!J:J,0,0)*$R$1</f>
        <v>#N/A</v>
      </c>
      <c r="L78" s="2" t="e">
        <f>_xlfn.XLOOKUP($A78,'Salary projection'!$A:$A,'Salary projection'!K:K,0,0)*$R$1</f>
        <v>#N/A</v>
      </c>
      <c r="M78" s="2" t="e">
        <f>_xlfn.XLOOKUP($A78,'Salary projection'!$A:$A,'Salary projection'!L:L,0,0)*$R$1</f>
        <v>#N/A</v>
      </c>
      <c r="N78" s="2" t="e">
        <f>_xlfn.XLOOKUP($A78,'Salary projection'!$A:$A,'Salary projection'!M:M,0,0)*$R$1</f>
        <v>#N/A</v>
      </c>
    </row>
    <row r="79" spans="1:15" hidden="1" outlineLevel="1" x14ac:dyDescent="0.3">
      <c r="A79" t="s">
        <v>59</v>
      </c>
      <c r="B79" t="s">
        <v>28</v>
      </c>
      <c r="C79">
        <v>-0.62992325165532603</v>
      </c>
      <c r="D79">
        <v>-0.61495509714087104</v>
      </c>
      <c r="E79" s="2" t="e">
        <f>_xlfn.XLOOKUP($A79,'Salary projection'!$A:$A,'Salary projection'!D:D,0,0)*$R$1</f>
        <v>#N/A</v>
      </c>
      <c r="F79" s="2" t="e">
        <f>_xlfn.XLOOKUP($A79,'Salary projection'!$A:$A,'Salary projection'!E:E,0,0)*$R$1</f>
        <v>#N/A</v>
      </c>
      <c r="G79" s="2" t="e">
        <f>_xlfn.XLOOKUP($A79,'Salary projection'!$A:$A,'Salary projection'!F:F,0,0)*$R$1</f>
        <v>#N/A</v>
      </c>
      <c r="H79" s="2" t="e">
        <f>_xlfn.XLOOKUP($A79,'Salary projection'!$A:$A,'Salary projection'!G:G,0,0)*$R$1</f>
        <v>#N/A</v>
      </c>
      <c r="I79" s="2" t="e">
        <f>_xlfn.XLOOKUP($A79,'Salary projection'!$A:$A,'Salary projection'!H:H,0,0)*$R$1</f>
        <v>#N/A</v>
      </c>
      <c r="J79" s="2" t="e">
        <f>_xlfn.XLOOKUP($A79,'Salary projection'!$A:$A,'Salary projection'!I:I,0,0)*$R$1</f>
        <v>#N/A</v>
      </c>
      <c r="K79" s="2" t="e">
        <f>_xlfn.XLOOKUP($A79,'Salary projection'!$A:$A,'Salary projection'!J:J,0,0)*$R$1</f>
        <v>#N/A</v>
      </c>
      <c r="L79" s="2" t="e">
        <f>_xlfn.XLOOKUP($A79,'Salary projection'!$A:$A,'Salary projection'!K:K,0,0)*$R$1</f>
        <v>#N/A</v>
      </c>
      <c r="M79" s="2" t="e">
        <f>_xlfn.XLOOKUP($A79,'Salary projection'!$A:$A,'Salary projection'!L:L,0,0)*$R$1</f>
        <v>#N/A</v>
      </c>
      <c r="N79" s="2" t="e">
        <f>_xlfn.XLOOKUP($A79,'Salary projection'!$A:$A,'Salary projection'!M:M,0,0)*$R$1</f>
        <v>#N/A</v>
      </c>
    </row>
    <row r="80" spans="1:15" hidden="1" outlineLevel="1" x14ac:dyDescent="0.3">
      <c r="A80" t="s">
        <v>69</v>
      </c>
      <c r="B80" t="s">
        <v>19</v>
      </c>
      <c r="C80">
        <v>-0.82914943545125197</v>
      </c>
      <c r="D80">
        <v>-0.165527550421079</v>
      </c>
      <c r="E80" s="2" t="e">
        <f>_xlfn.XLOOKUP($A80,'Salary projection'!$A:$A,'Salary projection'!D:D,0,0)*$R$1</f>
        <v>#N/A</v>
      </c>
      <c r="F80" s="2" t="e">
        <f>_xlfn.XLOOKUP($A80,'Salary projection'!$A:$A,'Salary projection'!E:E,0,0)*$R$1</f>
        <v>#N/A</v>
      </c>
      <c r="G80" s="2" t="e">
        <f>_xlfn.XLOOKUP($A80,'Salary projection'!$A:$A,'Salary projection'!F:F,0,0)*$R$1</f>
        <v>#N/A</v>
      </c>
      <c r="H80" s="2" t="e">
        <f>_xlfn.XLOOKUP($A80,'Salary projection'!$A:$A,'Salary projection'!G:G,0,0)*$R$1</f>
        <v>#N/A</v>
      </c>
      <c r="I80" s="2" t="e">
        <f>_xlfn.XLOOKUP($A80,'Salary projection'!$A:$A,'Salary projection'!H:H,0,0)*$R$1</f>
        <v>#N/A</v>
      </c>
      <c r="J80" s="2" t="e">
        <f>_xlfn.XLOOKUP($A80,'Salary projection'!$A:$A,'Salary projection'!I:I,0,0)*$R$1</f>
        <v>#N/A</v>
      </c>
      <c r="K80" s="2" t="e">
        <f>_xlfn.XLOOKUP($A80,'Salary projection'!$A:$A,'Salary projection'!J:J,0,0)*$R$1</f>
        <v>#N/A</v>
      </c>
      <c r="L80" s="2" t="e">
        <f>_xlfn.XLOOKUP($A80,'Salary projection'!$A:$A,'Salary projection'!K:K,0,0)*$R$1</f>
        <v>#N/A</v>
      </c>
      <c r="M80" s="2" t="e">
        <f>_xlfn.XLOOKUP($A80,'Salary projection'!$A:$A,'Salary projection'!L:L,0,0)*$R$1</f>
        <v>#N/A</v>
      </c>
      <c r="N80" s="2" t="e">
        <f>_xlfn.XLOOKUP($A80,'Salary projection'!$A:$A,'Salary projection'!M:M,0,0)*$R$1</f>
        <v>#N/A</v>
      </c>
    </row>
    <row r="81" spans="1:15" hidden="1" outlineLevel="1" x14ac:dyDescent="0.3">
      <c r="A81" t="s">
        <v>71</v>
      </c>
      <c r="B81" t="s">
        <v>10</v>
      </c>
      <c r="C81">
        <v>-0.43069706785939998</v>
      </c>
      <c r="D81">
        <v>-0.15295520736177501</v>
      </c>
      <c r="E81" s="2" t="e">
        <f>_xlfn.XLOOKUP($A81,'Salary projection'!$A:$A,'Salary projection'!D:D,0,0)*$R$1</f>
        <v>#N/A</v>
      </c>
      <c r="F81" s="2" t="e">
        <f>_xlfn.XLOOKUP($A81,'Salary projection'!$A:$A,'Salary projection'!E:E,0,0)*$R$1</f>
        <v>#N/A</v>
      </c>
      <c r="G81" s="2" t="e">
        <f>_xlfn.XLOOKUP($A81,'Salary projection'!$A:$A,'Salary projection'!F:F,0,0)*$R$1</f>
        <v>#N/A</v>
      </c>
      <c r="H81" s="2" t="e">
        <f>_xlfn.XLOOKUP($A81,'Salary projection'!$A:$A,'Salary projection'!G:G,0,0)*$R$1</f>
        <v>#N/A</v>
      </c>
      <c r="I81" s="2" t="e">
        <f>_xlfn.XLOOKUP($A81,'Salary projection'!$A:$A,'Salary projection'!H:H,0,0)*$R$1</f>
        <v>#N/A</v>
      </c>
      <c r="J81" s="2" t="e">
        <f>_xlfn.XLOOKUP($A81,'Salary projection'!$A:$A,'Salary projection'!I:I,0,0)*$R$1</f>
        <v>#N/A</v>
      </c>
      <c r="K81" s="2" t="e">
        <f>_xlfn.XLOOKUP($A81,'Salary projection'!$A:$A,'Salary projection'!J:J,0,0)*$R$1</f>
        <v>#N/A</v>
      </c>
      <c r="L81" s="2" t="e">
        <f>_xlfn.XLOOKUP($A81,'Salary projection'!$A:$A,'Salary projection'!K:K,0,0)*$R$1</f>
        <v>#N/A</v>
      </c>
      <c r="M81" s="2" t="e">
        <f>_xlfn.XLOOKUP($A81,'Salary projection'!$A:$A,'Salary projection'!L:L,0,0)*$R$1</f>
        <v>#N/A</v>
      </c>
      <c r="N81" s="2" t="e">
        <f>_xlfn.XLOOKUP($A81,'Salary projection'!$A:$A,'Salary projection'!M:M,0,0)*$R$1</f>
        <v>#N/A</v>
      </c>
    </row>
    <row r="82" spans="1:15" hidden="1" outlineLevel="1" x14ac:dyDescent="0.3">
      <c r="A82" t="s">
        <v>119</v>
      </c>
      <c r="B82" t="s">
        <v>19</v>
      </c>
      <c r="C82">
        <v>1.163112402508</v>
      </c>
      <c r="D82">
        <v>1.7157738656175801</v>
      </c>
      <c r="E82" s="2" t="e">
        <f>_xlfn.XLOOKUP($A82,'Salary projection'!$A:$A,'Salary projection'!D:D,0,0)*$R$1</f>
        <v>#N/A</v>
      </c>
      <c r="F82" s="2" t="e">
        <f>_xlfn.XLOOKUP($A82,'Salary projection'!$A:$A,'Salary projection'!E:E,0,0)*$R$1</f>
        <v>#N/A</v>
      </c>
      <c r="G82" s="2" t="e">
        <f>_xlfn.XLOOKUP($A82,'Salary projection'!$A:$A,'Salary projection'!F:F,0,0)*$R$1</f>
        <v>#N/A</v>
      </c>
      <c r="H82" s="2" t="e">
        <f>_xlfn.XLOOKUP($A82,'Salary projection'!$A:$A,'Salary projection'!G:G,0,0)*$R$1</f>
        <v>#N/A</v>
      </c>
      <c r="I82" s="2" t="e">
        <f>_xlfn.XLOOKUP($A82,'Salary projection'!$A:$A,'Salary projection'!H:H,0,0)*$R$1</f>
        <v>#N/A</v>
      </c>
      <c r="J82" s="2" t="e">
        <f>_xlfn.XLOOKUP($A82,'Salary projection'!$A:$A,'Salary projection'!I:I,0,0)*$R$1</f>
        <v>#N/A</v>
      </c>
      <c r="K82" s="2" t="e">
        <f>_xlfn.XLOOKUP($A82,'Salary projection'!$A:$A,'Salary projection'!J:J,0,0)*$R$1</f>
        <v>#N/A</v>
      </c>
      <c r="L82" s="2" t="e">
        <f>_xlfn.XLOOKUP($A82,'Salary projection'!$A:$A,'Salary projection'!K:K,0,0)*$R$1</f>
        <v>#N/A</v>
      </c>
      <c r="M82" s="2" t="e">
        <f>_xlfn.XLOOKUP($A82,'Salary projection'!$A:$A,'Salary projection'!L:L,0,0)*$R$1</f>
        <v>#N/A</v>
      </c>
      <c r="N82" s="2" t="e">
        <f>_xlfn.XLOOKUP($A82,'Salary projection'!$A:$A,'Salary projection'!M:M,0,0)*$R$1</f>
        <v>#N/A</v>
      </c>
    </row>
    <row r="83" spans="1:15" hidden="1" outlineLevel="1" x14ac:dyDescent="0.3">
      <c r="A83" t="s">
        <v>122</v>
      </c>
      <c r="B83" t="s">
        <v>19</v>
      </c>
      <c r="C83">
        <v>0.36620766732430299</v>
      </c>
      <c r="D83">
        <v>1.75748147292076</v>
      </c>
      <c r="E83" s="2" t="e">
        <f>_xlfn.XLOOKUP($A83,'Salary projection'!$A:$A,'Salary projection'!D:D,0,0)*$R$1</f>
        <v>#N/A</v>
      </c>
      <c r="F83" s="2" t="e">
        <f>_xlfn.XLOOKUP($A83,'Salary projection'!$A:$A,'Salary projection'!E:E,0,0)*$R$1</f>
        <v>#N/A</v>
      </c>
      <c r="G83" s="2" t="e">
        <f>_xlfn.XLOOKUP($A83,'Salary projection'!$A:$A,'Salary projection'!F:F,0,0)*$R$1</f>
        <v>#N/A</v>
      </c>
      <c r="H83" s="2" t="e">
        <f>_xlfn.XLOOKUP($A83,'Salary projection'!$A:$A,'Salary projection'!G:G,0,0)*$R$1</f>
        <v>#N/A</v>
      </c>
      <c r="I83" s="2" t="e">
        <f>_xlfn.XLOOKUP($A83,'Salary projection'!$A:$A,'Salary projection'!H:H,0,0)*$R$1</f>
        <v>#N/A</v>
      </c>
      <c r="J83" s="2" t="e">
        <f>_xlfn.XLOOKUP($A83,'Salary projection'!$A:$A,'Salary projection'!I:I,0,0)*$R$1</f>
        <v>#N/A</v>
      </c>
      <c r="K83" s="2" t="e">
        <f>_xlfn.XLOOKUP($A83,'Salary projection'!$A:$A,'Salary projection'!J:J,0,0)*$R$1</f>
        <v>#N/A</v>
      </c>
      <c r="L83" s="2" t="e">
        <f>_xlfn.XLOOKUP($A83,'Salary projection'!$A:$A,'Salary projection'!K:K,0,0)*$R$1</f>
        <v>#N/A</v>
      </c>
      <c r="M83" s="2" t="e">
        <f>_xlfn.XLOOKUP($A83,'Salary projection'!$A:$A,'Salary projection'!L:L,0,0)*$R$1</f>
        <v>#N/A</v>
      </c>
      <c r="N83" s="2" t="e">
        <f>_xlfn.XLOOKUP($A83,'Salary projection'!$A:$A,'Salary projection'!M:M,0,0)*$R$1</f>
        <v>#N/A</v>
      </c>
    </row>
    <row r="84" spans="1:15" hidden="1" outlineLevel="1" x14ac:dyDescent="0.3">
      <c r="A84" t="s">
        <v>147</v>
      </c>
      <c r="B84" t="s">
        <v>28</v>
      </c>
      <c r="C84">
        <v>-0.43069706785939998</v>
      </c>
      <c r="D84">
        <v>3.2661167835172198</v>
      </c>
      <c r="E84" s="2" t="e">
        <f>_xlfn.XLOOKUP($A84,'Salary projection'!$A:$A,'Salary projection'!D:D,0,0)*$R$1</f>
        <v>#N/A</v>
      </c>
      <c r="F84" s="2" t="e">
        <f>_xlfn.XLOOKUP($A84,'Salary projection'!$A:$A,'Salary projection'!E:E,0,0)*$R$1</f>
        <v>#N/A</v>
      </c>
      <c r="G84" s="2" t="e">
        <f>_xlfn.XLOOKUP($A84,'Salary projection'!$A:$A,'Salary projection'!F:F,0,0)*$R$1</f>
        <v>#N/A</v>
      </c>
      <c r="H84" s="2" t="e">
        <f>_xlfn.XLOOKUP($A84,'Salary projection'!$A:$A,'Salary projection'!G:G,0,0)*$R$1</f>
        <v>#N/A</v>
      </c>
      <c r="I84" s="2" t="e">
        <f>_xlfn.XLOOKUP($A84,'Salary projection'!$A:$A,'Salary projection'!H:H,0,0)*$R$1</f>
        <v>#N/A</v>
      </c>
      <c r="J84" s="2" t="e">
        <f>_xlfn.XLOOKUP($A84,'Salary projection'!$A:$A,'Salary projection'!I:I,0,0)*$R$1</f>
        <v>#N/A</v>
      </c>
      <c r="K84" s="2" t="e">
        <f>_xlfn.XLOOKUP($A84,'Salary projection'!$A:$A,'Salary projection'!J:J,0,0)*$R$1</f>
        <v>#N/A</v>
      </c>
      <c r="L84" s="2" t="e">
        <f>_xlfn.XLOOKUP($A84,'Salary projection'!$A:$A,'Salary projection'!K:K,0,0)*$R$1</f>
        <v>#N/A</v>
      </c>
      <c r="M84" s="2" t="e">
        <f>_xlfn.XLOOKUP($A84,'Salary projection'!$A:$A,'Salary projection'!L:L,0,0)*$R$1</f>
        <v>#N/A</v>
      </c>
      <c r="N84" s="2" t="e">
        <f>_xlfn.XLOOKUP($A84,'Salary projection'!$A:$A,'Salary projection'!M:M,0,0)*$R$1</f>
        <v>#N/A</v>
      </c>
    </row>
    <row r="85" spans="1:15" hidden="1" outlineLevel="1" x14ac:dyDescent="0.3">
      <c r="A85" t="s">
        <v>155</v>
      </c>
      <c r="B85" t="s">
        <v>100</v>
      </c>
      <c r="C85">
        <v>1.163112402508</v>
      </c>
      <c r="D85">
        <v>4.1244267198513098</v>
      </c>
      <c r="E85" s="2" t="e">
        <f>_xlfn.XLOOKUP($A85,'Salary projection'!$A:$A,'Salary projection'!D:D,0,0)*$R$1</f>
        <v>#N/A</v>
      </c>
      <c r="F85" s="2" t="e">
        <f>_xlfn.XLOOKUP($A85,'Salary projection'!$A:$A,'Salary projection'!E:E,0,0)*$R$1</f>
        <v>#N/A</v>
      </c>
      <c r="G85" s="2" t="e">
        <f>_xlfn.XLOOKUP($A85,'Salary projection'!$A:$A,'Salary projection'!F:F,0,0)*$R$1</f>
        <v>#N/A</v>
      </c>
      <c r="H85" s="2" t="e">
        <f>_xlfn.XLOOKUP($A85,'Salary projection'!$A:$A,'Salary projection'!G:G,0,0)*$R$1</f>
        <v>#N/A</v>
      </c>
      <c r="I85" s="2" t="e">
        <f>_xlfn.XLOOKUP($A85,'Salary projection'!$A:$A,'Salary projection'!H:H,0,0)*$R$1</f>
        <v>#N/A</v>
      </c>
      <c r="J85" s="2" t="e">
        <f>_xlfn.XLOOKUP($A85,'Salary projection'!$A:$A,'Salary projection'!I:I,0,0)*$R$1</f>
        <v>#N/A</v>
      </c>
      <c r="K85" s="2" t="e">
        <f>_xlfn.XLOOKUP($A85,'Salary projection'!$A:$A,'Salary projection'!J:J,0,0)*$R$1</f>
        <v>#N/A</v>
      </c>
      <c r="L85" s="2" t="e">
        <f>_xlfn.XLOOKUP($A85,'Salary projection'!$A:$A,'Salary projection'!K:K,0,0)*$R$1</f>
        <v>#N/A</v>
      </c>
      <c r="M85" s="2" t="e">
        <f>_xlfn.XLOOKUP($A85,'Salary projection'!$A:$A,'Salary projection'!L:L,0,0)*$R$1</f>
        <v>#N/A</v>
      </c>
      <c r="N85" s="2" t="e">
        <f>_xlfn.XLOOKUP($A85,'Salary projection'!$A:$A,'Salary projection'!M:M,0,0)*$R$1</f>
        <v>#N/A</v>
      </c>
    </row>
    <row r="86" spans="1:15" collapsed="1" x14ac:dyDescent="0.3">
      <c r="A86" t="s">
        <v>114</v>
      </c>
      <c r="B86" t="s">
        <v>6</v>
      </c>
      <c r="C86">
        <v>-3.22447002675487E-2</v>
      </c>
      <c r="D86">
        <v>1.5174249876130299</v>
      </c>
      <c r="E86" s="2">
        <f>_xlfn.XLOOKUP($A86,'Salary projection'!$A:$A,'Salary projection'!D:D,0,0)*$R$1</f>
        <v>197220.74940454669</v>
      </c>
      <c r="F86" s="2">
        <f>_xlfn.XLOOKUP($A86,'Salary projection'!$A:$A,'Salary projection'!E:E,0,0)*$R$1</f>
        <v>218889.38915334293</v>
      </c>
      <c r="G86" s="2">
        <f>_xlfn.XLOOKUP($A86,'Salary projection'!$A:$A,'Salary projection'!F:F,0,0)*$R$1</f>
        <v>242938.76191314711</v>
      </c>
      <c r="H86" s="2">
        <f>_xlfn.XLOOKUP($A86,'Salary projection'!$A:$A,'Salary projection'!G:G,0,0)*$R$1</f>
        <v>269630.43877173442</v>
      </c>
      <c r="I86" s="2">
        <f>_xlfn.XLOOKUP($A86,'Salary projection'!$A:$A,'Salary projection'!H:H,0,0)*$R$1</f>
        <v>299254.7296270043</v>
      </c>
      <c r="J86" s="2">
        <f>_xlfn.XLOOKUP($A86,'Salary projection'!$A:$A,'Salary projection'!I:I,0,0)*$R$1</f>
        <v>332133.84071946773</v>
      </c>
      <c r="K86" s="2">
        <f>_xlfn.XLOOKUP($A86,'Salary projection'!$A:$A,'Salary projection'!J:J,0,0)*$R$1</f>
        <v>368625.37908276491</v>
      </c>
      <c r="L86" s="2">
        <f>_xlfn.XLOOKUP($A86,'Salary projection'!$A:$A,'Salary projection'!K:K,0,0)*$R$1</f>
        <v>409126.24202809023</v>
      </c>
      <c r="M86" s="2">
        <f>_xlfn.XLOOKUP($A86,'Salary projection'!$A:$A,'Salary projection'!L:L,0,0)*$R$1</f>
        <v>454076.93396619282</v>
      </c>
      <c r="N86" s="2">
        <f>_xlfn.XLOOKUP($A86,'Salary projection'!$A:$A,'Salary projection'!M:M,0,0)*$R$1</f>
        <v>503966.35751852294</v>
      </c>
      <c r="O86" t="str">
        <f t="shared" ref="O86:O117" si="4">IF(D86&lt;0,"Lend","Don't lend")</f>
        <v>Don't lend</v>
      </c>
    </row>
    <row r="87" spans="1:15" x14ac:dyDescent="0.3">
      <c r="A87" t="s">
        <v>151</v>
      </c>
      <c r="B87" t="s">
        <v>28</v>
      </c>
      <c r="C87">
        <v>-3.22447002675487E-2</v>
      </c>
      <c r="D87">
        <v>3.7279761333988302</v>
      </c>
      <c r="E87" s="2">
        <f>_xlfn.XLOOKUP($A87,'Salary projection'!$A:$A,'Salary projection'!D:D,0,0)*$R$1</f>
        <v>80789.222647645671</v>
      </c>
      <c r="F87" s="2">
        <f>_xlfn.XLOOKUP($A87,'Salary projection'!$A:$A,'Salary projection'!E:E,0,0)*$R$1</f>
        <v>89665.532906188717</v>
      </c>
      <c r="G87" s="2">
        <f>_xlfn.XLOOKUP($A87,'Salary projection'!$A:$A,'Salary projection'!F:F,0,0)*$R$1</f>
        <v>99517.083193337414</v>
      </c>
      <c r="H87" s="2">
        <f>_xlfn.XLOOKUP($A87,'Salary projection'!$A:$A,'Salary projection'!G:G,0,0)*$R$1</f>
        <v>110451.02311131291</v>
      </c>
      <c r="I87" s="2">
        <f>_xlfn.XLOOKUP($A87,'Salary projection'!$A:$A,'Salary projection'!H:H,0,0)*$R$1</f>
        <v>122586.27478696563</v>
      </c>
      <c r="J87" s="2">
        <f>_xlfn.XLOOKUP($A87,'Salary projection'!$A:$A,'Salary projection'!I:I,0,0)*$R$1</f>
        <v>136054.82631881812</v>
      </c>
      <c r="K87" s="2">
        <f>_xlfn.XLOOKUP($A87,'Salary projection'!$A:$A,'Salary projection'!J:J,0,0)*$R$1</f>
        <v>151003.1673351085</v>
      </c>
      <c r="L87" s="2">
        <f>_xlfn.XLOOKUP($A87,'Salary projection'!$A:$A,'Salary projection'!K:K,0,0)*$R$1</f>
        <v>167593.88227656708</v>
      </c>
      <c r="M87" s="2">
        <f>_xlfn.XLOOKUP($A87,'Salary projection'!$A:$A,'Salary projection'!L:L,0,0)*$R$1</f>
        <v>186007.41873313926</v>
      </c>
      <c r="N87" s="2">
        <f>_xlfn.XLOOKUP($A87,'Salary projection'!$A:$A,'Salary projection'!M:M,0,0)*$R$1</f>
        <v>206444.05006782868</v>
      </c>
      <c r="O87" t="str">
        <f t="shared" si="4"/>
        <v>Don't lend</v>
      </c>
    </row>
    <row r="88" spans="1:15" x14ac:dyDescent="0.3">
      <c r="A88" t="s">
        <v>63</v>
      </c>
      <c r="B88" t="s">
        <v>28</v>
      </c>
      <c r="C88">
        <v>-3.22447002675487E-2</v>
      </c>
      <c r="D88">
        <v>-0.270391081714907</v>
      </c>
      <c r="E88" s="2">
        <f>_xlfn.XLOOKUP($A88,'Salary projection'!$A:$A,'Salary projection'!D:D,0,0)*$R$1</f>
        <v>73660.761825794558</v>
      </c>
      <c r="F88" s="2">
        <f>_xlfn.XLOOKUP($A88,'Salary projection'!$A:$A,'Salary projection'!E:E,0,0)*$R$1</f>
        <v>81753.868237995557</v>
      </c>
      <c r="G88" s="2">
        <f>_xlfn.XLOOKUP($A88,'Salary projection'!$A:$A,'Salary projection'!F:F,0,0)*$R$1</f>
        <v>90736.164088042889</v>
      </c>
      <c r="H88" s="2">
        <f>_xlfn.XLOOKUP($A88,'Salary projection'!$A:$A,'Salary projection'!G:G,0,0)*$R$1</f>
        <v>100705.34460149115</v>
      </c>
      <c r="I88" s="2">
        <f>_xlfn.XLOOKUP($A88,'Salary projection'!$A:$A,'Salary projection'!H:H,0,0)*$R$1</f>
        <v>111769.83877635098</v>
      </c>
      <c r="J88" s="2">
        <f>_xlfn.XLOOKUP($A88,'Salary projection'!$A:$A,'Salary projection'!I:I,0,0)*$R$1</f>
        <v>124049.98870245181</v>
      </c>
      <c r="K88" s="2">
        <f>_xlfn.XLOOKUP($A88,'Salary projection'!$A:$A,'Salary projection'!J:J,0,0)*$R$1</f>
        <v>137679.35845259891</v>
      </c>
      <c r="L88" s="2">
        <f>_xlfn.XLOOKUP($A88,'Salary projection'!$A:$A,'Salary projection'!K:K,0,0)*$R$1</f>
        <v>152806.18678157585</v>
      </c>
      <c r="M88" s="2">
        <f>_xlfn.XLOOKUP($A88,'Salary projection'!$A:$A,'Salary projection'!L:L,0,0)*$R$1</f>
        <v>169594.99943315634</v>
      </c>
      <c r="N88" s="2">
        <f>_xlfn.XLOOKUP($A88,'Salary projection'!$A:$A,'Salary projection'!M:M,0,0)*$R$1</f>
        <v>188228.39859125554</v>
      </c>
      <c r="O88" t="str">
        <f t="shared" si="4"/>
        <v>Lend</v>
      </c>
    </row>
    <row r="89" spans="1:15" x14ac:dyDescent="0.3">
      <c r="A89" t="s">
        <v>99</v>
      </c>
      <c r="B89" t="s">
        <v>100</v>
      </c>
      <c r="C89">
        <v>0.16698148352837699</v>
      </c>
      <c r="D89">
        <v>0.88985679193293599</v>
      </c>
      <c r="E89" s="2">
        <f>_xlfn.XLOOKUP($A89,'Salary projection'!$A:$A,'Salary projection'!D:D,0,0)*$R$1</f>
        <v>3332555.4342153831</v>
      </c>
      <c r="F89" s="2">
        <f>_xlfn.XLOOKUP($A89,'Salary projection'!$A:$A,'Salary projection'!E:E,0,0)*$R$1</f>
        <v>3698703.2323802845</v>
      </c>
      <c r="G89" s="2">
        <f>_xlfn.XLOOKUP($A89,'Salary projection'!$A:$A,'Salary projection'!F:F,0,0)*$R$1</f>
        <v>4105079.6817251686</v>
      </c>
      <c r="H89" s="2">
        <f>_xlfn.XLOOKUP($A89,'Salary projection'!$A:$A,'Salary projection'!G:G,0,0)*$R$1</f>
        <v>4556104.7033416582</v>
      </c>
      <c r="I89" s="2">
        <f>_xlfn.XLOOKUP($A89,'Salary projection'!$A:$A,'Salary projection'!H:H,0,0)*$R$1</f>
        <v>5056683.8349623326</v>
      </c>
      <c r="J89" s="2">
        <f>_xlfn.XLOOKUP($A89,'Salary projection'!$A:$A,'Salary projection'!I:I,0,0)*$R$1</f>
        <v>5612261.5856512487</v>
      </c>
      <c r="K89" s="2">
        <f>_xlfn.XLOOKUP($A89,'Salary projection'!$A:$A,'Salary projection'!J:J,0,0)*$R$1</f>
        <v>6228880.652573227</v>
      </c>
      <c r="L89" s="2">
        <f>_xlfn.XLOOKUP($A89,'Salary projection'!$A:$A,'Salary projection'!K:K,0,0)*$R$1</f>
        <v>6913247.6439083926</v>
      </c>
      <c r="M89" s="2">
        <f>_xlfn.XLOOKUP($A89,'Salary projection'!$A:$A,'Salary projection'!L:L,0,0)*$R$1</f>
        <v>7672806.0227419948</v>
      </c>
      <c r="N89" s="2">
        <f>_xlfn.XLOOKUP($A89,'Salary projection'!$A:$A,'Salary projection'!M:M,0,0)*$R$1</f>
        <v>8515817.0652979333</v>
      </c>
      <c r="O89" t="str">
        <f t="shared" si="4"/>
        <v>Don't lend</v>
      </c>
    </row>
    <row r="90" spans="1:15" x14ac:dyDescent="0.3">
      <c r="A90" t="s">
        <v>154</v>
      </c>
      <c r="B90" t="s">
        <v>28</v>
      </c>
      <c r="C90">
        <v>0.16698148352837699</v>
      </c>
      <c r="D90">
        <v>3.9777777681311002</v>
      </c>
      <c r="E90" s="2">
        <f>_xlfn.XLOOKUP($A90,'Salary projection'!$A:$A,'Salary projection'!D:D,0,0)*$R$1</f>
        <v>2361896.6856399938</v>
      </c>
      <c r="F90" s="2">
        <f>_xlfn.XLOOKUP($A90,'Salary projection'!$A:$A,'Salary projection'!E:E,0,0)*$R$1</f>
        <v>2621398.2267279876</v>
      </c>
      <c r="G90" s="2">
        <f>_xlfn.XLOOKUP($A90,'Salary projection'!$A:$A,'Salary projection'!F:F,0,0)*$R$1</f>
        <v>2909411.1968875695</v>
      </c>
      <c r="H90" s="2">
        <f>_xlfn.XLOOKUP($A90,'Salary projection'!$A:$A,'Salary projection'!G:G,0,0)*$R$1</f>
        <v>3229068.1462542652</v>
      </c>
      <c r="I90" s="2">
        <f>_xlfn.XLOOKUP($A90,'Salary projection'!$A:$A,'Salary projection'!H:H,0,0)*$R$1</f>
        <v>3583845.7981836419</v>
      </c>
      <c r="J90" s="2">
        <f>_xlfn.XLOOKUP($A90,'Salary projection'!$A:$A,'Salary projection'!I:I,0,0)*$R$1</f>
        <v>3977602.8635560358</v>
      </c>
      <c r="K90" s="2">
        <f>_xlfn.XLOOKUP($A90,'Salary projection'!$A:$A,'Salary projection'!J:J,0,0)*$R$1</f>
        <v>4414622.0097381724</v>
      </c>
      <c r="L90" s="2">
        <f>_xlfn.XLOOKUP($A90,'Salary projection'!$A:$A,'Salary projection'!K:K,0,0)*$R$1</f>
        <v>4899656.4406737564</v>
      </c>
      <c r="M90" s="2">
        <f>_xlfn.XLOOKUP($A90,'Salary projection'!$A:$A,'Salary projection'!L:L,0,0)*$R$1</f>
        <v>5437981.5947276596</v>
      </c>
      <c r="N90" s="2">
        <f>_xlfn.XLOOKUP($A90,'Salary projection'!$A:$A,'Salary projection'!M:M,0,0)*$R$1</f>
        <v>6035452.5225712275</v>
      </c>
      <c r="O90" t="str">
        <f t="shared" si="4"/>
        <v>Don't lend</v>
      </c>
    </row>
    <row r="91" spans="1:15" x14ac:dyDescent="0.3">
      <c r="A91" t="s">
        <v>149</v>
      </c>
      <c r="B91" t="s">
        <v>28</v>
      </c>
      <c r="C91">
        <v>0.16698148352837699</v>
      </c>
      <c r="D91">
        <v>3.5643765517448101</v>
      </c>
      <c r="E91" s="2">
        <f>_xlfn.XLOOKUP($A91,'Salary projection'!$A:$A,'Salary projection'!D:D,0,0)*$R$1</f>
        <v>248308.05196114618</v>
      </c>
      <c r="F91" s="2">
        <f>_xlfn.XLOOKUP($A91,'Salary projection'!$A:$A,'Salary projection'!E:E,0,0)*$R$1</f>
        <v>275589.65260872705</v>
      </c>
      <c r="G91" s="2">
        <f>_xlfn.XLOOKUP($A91,'Salary projection'!$A:$A,'Salary projection'!F:F,0,0)*$R$1</f>
        <v>305868.68216775754</v>
      </c>
      <c r="H91" s="2">
        <f>_xlfn.XLOOKUP($A91,'Salary projection'!$A:$A,'Salary projection'!G:G,0,0)*$R$1</f>
        <v>339474.4680921234</v>
      </c>
      <c r="I91" s="2">
        <f>_xlfn.XLOOKUP($A91,'Salary projection'!$A:$A,'Salary projection'!H:H,0,0)*$R$1</f>
        <v>376772.52103640902</v>
      </c>
      <c r="J91" s="2">
        <f>_xlfn.XLOOKUP($A91,'Salary projection'!$A:$A,'Salary projection'!I:I,0,0)*$R$1</f>
        <v>418168.51030342624</v>
      </c>
      <c r="K91" s="2">
        <f>_xlfn.XLOOKUP($A91,'Salary projection'!$A:$A,'Salary projection'!J:J,0,0)*$R$1</f>
        <v>464112.67607408355</v>
      </c>
      <c r="L91" s="2">
        <f>_xlfn.XLOOKUP($A91,'Salary projection'!$A:$A,'Salary projection'!K:K,0,0)*$R$1</f>
        <v>515104.72640886065</v>
      </c>
      <c r="M91" s="2">
        <f>_xlfn.XLOOKUP($A91,'Salary projection'!$A:$A,'Salary projection'!L:L,0,0)*$R$1</f>
        <v>571699.27228273684</v>
      </c>
      <c r="N91" s="2">
        <f>_xlfn.XLOOKUP($A91,'Salary projection'!$A:$A,'Salary projection'!M:M,0,0)*$R$1</f>
        <v>634511.85976729717</v>
      </c>
      <c r="O91" t="str">
        <f t="shared" si="4"/>
        <v>Don't lend</v>
      </c>
    </row>
    <row r="92" spans="1:15" x14ac:dyDescent="0.3">
      <c r="A92" t="s">
        <v>39</v>
      </c>
      <c r="B92" t="s">
        <v>10</v>
      </c>
      <c r="C92">
        <v>0.16698148352837699</v>
      </c>
      <c r="D92">
        <v>-1.30095666564198</v>
      </c>
      <c r="E92" s="2">
        <f>_xlfn.XLOOKUP($A92,'Salary projection'!$A:$A,'Salary projection'!D:D,0,0)*$R$1</f>
        <v>230486.89990651852</v>
      </c>
      <c r="F92" s="2">
        <f>_xlfn.XLOOKUP($A92,'Salary projection'!$A:$A,'Salary projection'!E:E,0,0)*$R$1</f>
        <v>255810.4909382443</v>
      </c>
      <c r="G92" s="2">
        <f>_xlfn.XLOOKUP($A92,'Salary projection'!$A:$A,'Salary projection'!F:F,0,0)*$R$1</f>
        <v>283916.38440452144</v>
      </c>
      <c r="H92" s="2">
        <f>_xlfn.XLOOKUP($A92,'Salary projection'!$A:$A,'Salary projection'!G:G,0,0)*$R$1</f>
        <v>315110.27181756921</v>
      </c>
      <c r="I92" s="2">
        <f>_xlfn.XLOOKUP($A92,'Salary projection'!$A:$A,'Salary projection'!H:H,0,0)*$R$1</f>
        <v>349731.43100987258</v>
      </c>
      <c r="J92" s="2">
        <f>_xlfn.XLOOKUP($A92,'Salary projection'!$A:$A,'Salary projection'!I:I,0,0)*$R$1</f>
        <v>388156.41626251058</v>
      </c>
      <c r="K92" s="2">
        <f>_xlfn.XLOOKUP($A92,'Salary projection'!$A:$A,'Salary projection'!J:J,0,0)*$R$1</f>
        <v>430803.15386780968</v>
      </c>
      <c r="L92" s="2">
        <f>_xlfn.XLOOKUP($A92,'Salary projection'!$A:$A,'Salary projection'!K:K,0,0)*$R$1</f>
        <v>478135.48767138255</v>
      </c>
      <c r="M92" s="2">
        <f>_xlfn.XLOOKUP($A92,'Salary projection'!$A:$A,'Salary projection'!L:L,0,0)*$R$1</f>
        <v>530668.22403277957</v>
      </c>
      <c r="N92" s="2">
        <f>_xlfn.XLOOKUP($A92,'Salary projection'!$A:$A,'Salary projection'!M:M,0,0)*$R$1</f>
        <v>588972.73107586417</v>
      </c>
      <c r="O92" t="str">
        <f t="shared" si="4"/>
        <v>Lend</v>
      </c>
    </row>
    <row r="93" spans="1:15" x14ac:dyDescent="0.3">
      <c r="A93" t="s">
        <v>36</v>
      </c>
      <c r="B93" t="s">
        <v>28</v>
      </c>
      <c r="C93">
        <v>0.16698148352837699</v>
      </c>
      <c r="D93">
        <v>-1.4448603526241799</v>
      </c>
      <c r="E93" s="2">
        <f>_xlfn.XLOOKUP($A93,'Salary projection'!$A:$A,'Salary projection'!D:D,0,0)*$R$1</f>
        <v>115243.44995325926</v>
      </c>
      <c r="F93" s="2">
        <f>_xlfn.XLOOKUP($A93,'Salary projection'!$A:$A,'Salary projection'!E:E,0,0)*$R$1</f>
        <v>127905.24546912215</v>
      </c>
      <c r="G93" s="2">
        <f>_xlfn.XLOOKUP($A93,'Salary projection'!$A:$A,'Salary projection'!F:F,0,0)*$R$1</f>
        <v>141958.19220226072</v>
      </c>
      <c r="H93" s="2">
        <f>_xlfn.XLOOKUP($A93,'Salary projection'!$A:$A,'Salary projection'!G:G,0,0)*$R$1</f>
        <v>157555.13590878461</v>
      </c>
      <c r="I93" s="2">
        <f>_xlfn.XLOOKUP($A93,'Salary projection'!$A:$A,'Salary projection'!H:H,0,0)*$R$1</f>
        <v>174865.71550493629</v>
      </c>
      <c r="J93" s="2">
        <f>_xlfn.XLOOKUP($A93,'Salary projection'!$A:$A,'Salary projection'!I:I,0,0)*$R$1</f>
        <v>194078.20813125529</v>
      </c>
      <c r="K93" s="2">
        <f>_xlfn.XLOOKUP($A93,'Salary projection'!$A:$A,'Salary projection'!J:J,0,0)*$R$1</f>
        <v>215401.57693390484</v>
      </c>
      <c r="L93" s="2">
        <f>_xlfn.XLOOKUP($A93,'Salary projection'!$A:$A,'Salary projection'!K:K,0,0)*$R$1</f>
        <v>239067.74383569128</v>
      </c>
      <c r="M93" s="2">
        <f>_xlfn.XLOOKUP($A93,'Salary projection'!$A:$A,'Salary projection'!L:L,0,0)*$R$1</f>
        <v>265334.11201638979</v>
      </c>
      <c r="N93" s="2">
        <f>_xlfn.XLOOKUP($A93,'Salary projection'!$A:$A,'Salary projection'!M:M,0,0)*$R$1</f>
        <v>294486.36553793208</v>
      </c>
      <c r="O93" t="str">
        <f t="shared" si="4"/>
        <v>Lend</v>
      </c>
    </row>
    <row r="94" spans="1:15" x14ac:dyDescent="0.3">
      <c r="A94" t="s">
        <v>146</v>
      </c>
      <c r="B94" t="s">
        <v>8</v>
      </c>
      <c r="C94">
        <v>0.36620766732430299</v>
      </c>
      <c r="D94">
        <v>3.0105225257867598</v>
      </c>
      <c r="E94" s="2">
        <f>_xlfn.XLOOKUP($A94,'Salary projection'!$A:$A,'Salary projection'!D:D,0,0)*$R$1</f>
        <v>3124641.9935780601</v>
      </c>
      <c r="F94" s="2">
        <f>_xlfn.XLOOKUP($A94,'Salary projection'!$A:$A,'Salary projection'!E:E,0,0)*$R$1</f>
        <v>3467946.3462246517</v>
      </c>
      <c r="G94" s="2">
        <f>_xlfn.XLOOKUP($A94,'Salary projection'!$A:$A,'Salary projection'!F:F,0,0)*$R$1</f>
        <v>3848969.5411540787</v>
      </c>
      <c r="H94" s="2">
        <f>_xlfn.XLOOKUP($A94,'Salary projection'!$A:$A,'Salary projection'!G:G,0,0)*$R$1</f>
        <v>4271855.7468051901</v>
      </c>
      <c r="I94" s="2">
        <f>_xlfn.XLOOKUP($A94,'Salary projection'!$A:$A,'Salary projection'!H:H,0,0)*$R$1</f>
        <v>4741204.4513194049</v>
      </c>
      <c r="J94" s="2">
        <f>_xlfn.XLOOKUP($A94,'Salary projection'!$A:$A,'Salary projection'!I:I,0,0)*$R$1</f>
        <v>5262120.4885072289</v>
      </c>
      <c r="K94" s="2">
        <f>_xlfn.XLOOKUP($A94,'Salary projection'!$A:$A,'Salary projection'!J:J,0,0)*$R$1</f>
        <v>5840269.5601666952</v>
      </c>
      <c r="L94" s="2">
        <f>_xlfn.XLOOKUP($A94,'Salary projection'!$A:$A,'Salary projection'!K:K,0,0)*$R$1</f>
        <v>6481939.8586378125</v>
      </c>
      <c r="M94" s="2">
        <f>_xlfn.XLOOKUP($A94,'Salary projection'!$A:$A,'Salary projection'!L:L,0,0)*$R$1</f>
        <v>7194110.4598258249</v>
      </c>
      <c r="N94" s="2">
        <f>_xlfn.XLOOKUP($A94,'Salary projection'!$A:$A,'Salary projection'!M:M,0,0)*$R$1</f>
        <v>7984527.2305645496</v>
      </c>
      <c r="O94" t="str">
        <f t="shared" si="4"/>
        <v>Don't lend</v>
      </c>
    </row>
    <row r="95" spans="1:15" x14ac:dyDescent="0.3">
      <c r="A95" t="s">
        <v>141</v>
      </c>
      <c r="B95" t="s">
        <v>25</v>
      </c>
      <c r="C95">
        <v>0.36620766732430299</v>
      </c>
      <c r="D95">
        <v>2.7978588489327301</v>
      </c>
      <c r="E95" s="2">
        <f>_xlfn.XLOOKUP($A95,'Salary projection'!$A:$A,'Salary projection'!D:D,0,0)*$R$1</f>
        <v>2908412.0153152435</v>
      </c>
      <c r="F95" s="2">
        <f>_xlfn.XLOOKUP($A95,'Salary projection'!$A:$A,'Salary projection'!E:E,0,0)*$R$1</f>
        <v>3227959.184622793</v>
      </c>
      <c r="G95" s="2">
        <f>_xlfn.XLOOKUP($A95,'Salary projection'!$A:$A,'Salary projection'!F:F,0,0)*$R$1</f>
        <v>3582614.994960146</v>
      </c>
      <c r="H95" s="2">
        <f>_xlfn.XLOOKUP($A95,'Salary projection'!$A:$A,'Salary projection'!G:G,0,0)*$R$1</f>
        <v>3976236.8320072638</v>
      </c>
      <c r="I95" s="2">
        <f>_xlfn.XLOOKUP($A95,'Salary projection'!$A:$A,'Salary projection'!H:H,0,0)*$R$1</f>
        <v>4413105.8923307611</v>
      </c>
      <c r="J95" s="2">
        <f>_xlfn.XLOOKUP($A95,'Salary projection'!$A:$A,'Salary projection'!I:I,0,0)*$R$1</f>
        <v>4897973.7474774513</v>
      </c>
      <c r="K95" s="2">
        <f>_xlfn.XLOOKUP($A95,'Salary projection'!$A:$A,'Salary projection'!J:J,0,0)*$R$1</f>
        <v>5436114.0240639048</v>
      </c>
      <c r="L95" s="2">
        <f>_xlfn.XLOOKUP($A95,'Salary projection'!$A:$A,'Salary projection'!K:K,0,0)*$R$1</f>
        <v>6033379.7619564133</v>
      </c>
      <c r="M95" s="2">
        <f>_xlfn.XLOOKUP($A95,'Salary projection'!$A:$A,'Salary projection'!L:L,0,0)*$R$1</f>
        <v>6696267.0743930116</v>
      </c>
      <c r="N95" s="2">
        <f>_xlfn.XLOOKUP($A95,'Salary projection'!$A:$A,'Salary projection'!M:M,0,0)*$R$1</f>
        <v>7431985.8024418317</v>
      </c>
      <c r="O95" t="str">
        <f t="shared" si="4"/>
        <v>Don't lend</v>
      </c>
    </row>
    <row r="96" spans="1:15" x14ac:dyDescent="0.3">
      <c r="A96" t="s">
        <v>141</v>
      </c>
      <c r="B96" t="s">
        <v>10</v>
      </c>
      <c r="C96">
        <v>0.36620766732430299</v>
      </c>
      <c r="D96">
        <v>2.7978588489327301</v>
      </c>
      <c r="E96" s="2">
        <f>_xlfn.XLOOKUP($A96,'Salary projection'!$A:$A,'Salary projection'!D:D,0,0)*$R$1</f>
        <v>2908412.0153152435</v>
      </c>
      <c r="F96" s="2">
        <f>_xlfn.XLOOKUP($A96,'Salary projection'!$A:$A,'Salary projection'!E:E,0,0)*$R$1</f>
        <v>3227959.184622793</v>
      </c>
      <c r="G96" s="2">
        <f>_xlfn.XLOOKUP($A96,'Salary projection'!$A:$A,'Salary projection'!F:F,0,0)*$R$1</f>
        <v>3582614.994960146</v>
      </c>
      <c r="H96" s="2">
        <f>_xlfn.XLOOKUP($A96,'Salary projection'!$A:$A,'Salary projection'!G:G,0,0)*$R$1</f>
        <v>3976236.8320072638</v>
      </c>
      <c r="I96" s="2">
        <f>_xlfn.XLOOKUP($A96,'Salary projection'!$A:$A,'Salary projection'!H:H,0,0)*$R$1</f>
        <v>4413105.8923307611</v>
      </c>
      <c r="J96" s="2">
        <f>_xlfn.XLOOKUP($A96,'Salary projection'!$A:$A,'Salary projection'!I:I,0,0)*$R$1</f>
        <v>4897973.7474774513</v>
      </c>
      <c r="K96" s="2">
        <f>_xlfn.XLOOKUP($A96,'Salary projection'!$A:$A,'Salary projection'!J:J,0,0)*$R$1</f>
        <v>5436114.0240639048</v>
      </c>
      <c r="L96" s="2">
        <f>_xlfn.XLOOKUP($A96,'Salary projection'!$A:$A,'Salary projection'!K:K,0,0)*$R$1</f>
        <v>6033379.7619564133</v>
      </c>
      <c r="M96" s="2">
        <f>_xlfn.XLOOKUP($A96,'Salary projection'!$A:$A,'Salary projection'!L:L,0,0)*$R$1</f>
        <v>6696267.0743930116</v>
      </c>
      <c r="N96" s="2">
        <f>_xlfn.XLOOKUP($A96,'Salary projection'!$A:$A,'Salary projection'!M:M,0,0)*$R$1</f>
        <v>7431985.8024418317</v>
      </c>
      <c r="O96" t="str">
        <f t="shared" si="4"/>
        <v>Don't lend</v>
      </c>
    </row>
    <row r="97" spans="1:15" x14ac:dyDescent="0.3">
      <c r="A97" t="s">
        <v>82</v>
      </c>
      <c r="B97" t="s">
        <v>25</v>
      </c>
      <c r="C97">
        <v>0.36620766732430299</v>
      </c>
      <c r="D97">
        <v>0.178532403554756</v>
      </c>
      <c r="E97" s="2">
        <f>_xlfn.XLOOKUP($A97,'Salary projection'!$A:$A,'Salary projection'!D:D,0,0)*$R$1</f>
        <v>2750397.8004308776</v>
      </c>
      <c r="F97" s="2">
        <f>_xlfn.XLOOKUP($A97,'Salary projection'!$A:$A,'Salary projection'!E:E,0,0)*$R$1</f>
        <v>3052583.9511445123</v>
      </c>
      <c r="G97" s="2">
        <f>_xlfn.XLOOKUP($A97,'Salary projection'!$A:$A,'Salary projection'!F:F,0,0)*$R$1</f>
        <v>3387971.288126118</v>
      </c>
      <c r="H97" s="2">
        <f>_xlfn.XLOOKUP($A97,'Salary projection'!$A:$A,'Salary projection'!G:G,0,0)*$R$1</f>
        <v>3760207.6250395486</v>
      </c>
      <c r="I97" s="2">
        <f>_xlfn.XLOOKUP($A97,'Salary projection'!$A:$A,'Salary projection'!H:H,0,0)*$R$1</f>
        <v>4173341.5607621367</v>
      </c>
      <c r="J97" s="2">
        <f>_xlfn.XLOOKUP($A97,'Salary projection'!$A:$A,'Salary projection'!I:I,0,0)*$R$1</f>
        <v>4631866.5136479968</v>
      </c>
      <c r="K97" s="2">
        <f>_xlfn.XLOOKUP($A97,'Salary projection'!$A:$A,'Salary projection'!J:J,0,0)*$R$1</f>
        <v>5140769.5938349413</v>
      </c>
      <c r="L97" s="2">
        <f>_xlfn.XLOOKUP($A97,'Salary projection'!$A:$A,'Salary projection'!K:K,0,0)*$R$1</f>
        <v>5705585.8451507725</v>
      </c>
      <c r="M97" s="2">
        <f>_xlfn.XLOOKUP($A97,'Salary projection'!$A:$A,'Salary projection'!L:L,0,0)*$R$1</f>
        <v>6332458.446576722</v>
      </c>
      <c r="N97" s="2">
        <f>_xlfn.XLOOKUP($A97,'Salary projection'!$A:$A,'Salary projection'!M:M,0,0)*$R$1</f>
        <v>7028205.5280444585</v>
      </c>
      <c r="O97" t="str">
        <f t="shared" si="4"/>
        <v>Don't lend</v>
      </c>
    </row>
    <row r="98" spans="1:15" x14ac:dyDescent="0.3">
      <c r="A98" t="s">
        <v>22</v>
      </c>
      <c r="B98" t="s">
        <v>19</v>
      </c>
      <c r="C98">
        <v>0.36620766732430299</v>
      </c>
      <c r="D98">
        <v>-2.0878235449561799</v>
      </c>
      <c r="E98" s="2">
        <f>_xlfn.XLOOKUP($A98,'Salary projection'!$A:$A,'Salary projection'!D:D,0,0)*$R$1</f>
        <v>1123920.6562451876</v>
      </c>
      <c r="F98" s="2">
        <f>_xlfn.XLOOKUP($A98,'Salary projection'!$A:$A,'Salary projection'!E:E,0,0)*$R$1</f>
        <v>1247405.7960184484</v>
      </c>
      <c r="G98" s="2">
        <f>_xlfn.XLOOKUP($A98,'Salary projection'!$A:$A,'Salary projection'!F:F,0,0)*$R$1</f>
        <v>1384458.2456014289</v>
      </c>
      <c r="H98" s="2">
        <f>_xlfn.XLOOKUP($A98,'Salary projection'!$A:$A,'Salary projection'!G:G,0,0)*$R$1</f>
        <v>1536568.6450485587</v>
      </c>
      <c r="I98" s="2">
        <f>_xlfn.XLOOKUP($A98,'Salary projection'!$A:$A,'Salary projection'!H:H,0,0)*$R$1</f>
        <v>1705391.4110069037</v>
      </c>
      <c r="J98" s="2">
        <f>_xlfn.XLOOKUP($A98,'Salary projection'!$A:$A,'Salary projection'!I:I,0,0)*$R$1</f>
        <v>1892762.7308470868</v>
      </c>
      <c r="K98" s="2">
        <f>_xlfn.XLOOKUP($A98,'Salary projection'!$A:$A,'Salary projection'!J:J,0,0)*$R$1</f>
        <v>2100720.533809009</v>
      </c>
      <c r="L98" s="2">
        <f>_xlfn.XLOOKUP($A98,'Salary projection'!$A:$A,'Salary projection'!K:K,0,0)*$R$1</f>
        <v>2331526.6563769467</v>
      </c>
      <c r="M98" s="2">
        <f>_xlfn.XLOOKUP($A98,'Salary projection'!$A:$A,'Salary projection'!L:L,0,0)*$R$1</f>
        <v>2587691.4429639652</v>
      </c>
      <c r="N98" s="2">
        <f>_xlfn.XLOOKUP($A98,'Salary projection'!$A:$A,'Salary projection'!M:M,0,0)*$R$1</f>
        <v>2872001.0494730272</v>
      </c>
      <c r="O98" t="str">
        <f t="shared" si="4"/>
        <v>Lend</v>
      </c>
    </row>
    <row r="99" spans="1:15" x14ac:dyDescent="0.3">
      <c r="A99" t="s">
        <v>133</v>
      </c>
      <c r="B99" t="s">
        <v>19</v>
      </c>
      <c r="C99">
        <v>0.36620766732430299</v>
      </c>
      <c r="D99">
        <v>2.2041376845245</v>
      </c>
      <c r="E99" s="2">
        <f>_xlfn.XLOOKUP($A99,'Salary projection'!$A:$A,'Salary projection'!D:D,0,0)*$R$1</f>
        <v>1031250.665561124</v>
      </c>
      <c r="F99" s="2">
        <f>_xlfn.XLOOKUP($A99,'Salary projection'!$A:$A,'Salary projection'!E:E,0,0)*$R$1</f>
        <v>1144554.1553319383</v>
      </c>
      <c r="G99" s="2">
        <f>_xlfn.XLOOKUP($A99,'Salary projection'!$A:$A,'Salary projection'!F:F,0,0)*$R$1</f>
        <v>1270306.2972326009</v>
      </c>
      <c r="H99" s="2">
        <f>_xlfn.XLOOKUP($A99,'Salary projection'!$A:$A,'Salary projection'!G:G,0,0)*$R$1</f>
        <v>1409874.8244208763</v>
      </c>
      <c r="I99" s="2">
        <f>_xlfn.XLOOKUP($A99,'Salary projection'!$A:$A,'Salary projection'!H:H,0,0)*$R$1</f>
        <v>1564777.742868914</v>
      </c>
      <c r="J99" s="2">
        <f>_xlfn.XLOOKUP($A99,'Salary projection'!$A:$A,'Salary projection'!I:I,0,0)*$R$1</f>
        <v>1736699.8418343253</v>
      </c>
      <c r="K99" s="2">
        <f>_xlfn.XLOOKUP($A99,'Salary projection'!$A:$A,'Salary projection'!J:J,0,0)*$R$1</f>
        <v>1927511.0183363853</v>
      </c>
      <c r="L99" s="2">
        <f>_xlfn.XLOOKUP($A99,'Salary projection'!$A:$A,'Salary projection'!K:K,0,0)*$R$1</f>
        <v>2139286.6149420622</v>
      </c>
      <c r="M99" s="2">
        <f>_xlfn.XLOOKUP($A99,'Salary projection'!$A:$A,'Salary projection'!L:L,0,0)*$R$1</f>
        <v>2374329.9920641887</v>
      </c>
      <c r="N99" s="2">
        <f>_xlfn.XLOOKUP($A99,'Salary projection'!$A:$A,'Salary projection'!M:M,0,0)*$R$1</f>
        <v>2635197.580277578</v>
      </c>
      <c r="O99" t="str">
        <f t="shared" si="4"/>
        <v>Don't lend</v>
      </c>
    </row>
    <row r="100" spans="1:15" x14ac:dyDescent="0.3">
      <c r="A100" t="s">
        <v>9</v>
      </c>
      <c r="B100" t="s">
        <v>10</v>
      </c>
      <c r="C100">
        <v>0.36620766732430299</v>
      </c>
      <c r="D100">
        <v>-3.8956646176512999</v>
      </c>
      <c r="E100" s="2">
        <f>_xlfn.XLOOKUP($A100,'Salary projection'!$A:$A,'Salary projection'!D:D,0,0)*$R$1</f>
        <v>898186.06355323689</v>
      </c>
      <c r="F100" s="2">
        <f>_xlfn.XLOOKUP($A100,'Salary projection'!$A:$A,'Salary projection'!E:E,0,0)*$R$1</f>
        <v>996869.74819233315</v>
      </c>
      <c r="G100" s="2">
        <f>_xlfn.XLOOKUP($A100,'Salary projection'!$A:$A,'Salary projection'!F:F,0,0)*$R$1</f>
        <v>1106395.807267104</v>
      </c>
      <c r="H100" s="2">
        <f>_xlfn.XLOOKUP($A100,'Salary projection'!$A:$A,'Salary projection'!G:G,0,0)*$R$1</f>
        <v>1227955.4922375376</v>
      </c>
      <c r="I100" s="2">
        <f>_xlfn.XLOOKUP($A100,'Salary projection'!$A:$A,'Salary projection'!H:H,0,0)*$R$1</f>
        <v>1362870.9373374414</v>
      </c>
      <c r="J100" s="2">
        <f>_xlfn.XLOOKUP($A100,'Salary projection'!$A:$A,'Salary projection'!I:I,0,0)*$R$1</f>
        <v>1512609.5396621546</v>
      </c>
      <c r="K100" s="2">
        <f>_xlfn.XLOOKUP($A100,'Salary projection'!$A:$A,'Salary projection'!J:J,0,0)*$R$1</f>
        <v>1678799.9191962068</v>
      </c>
      <c r="L100" s="2">
        <f>_xlfn.XLOOKUP($A100,'Salary projection'!$A:$A,'Salary projection'!K:K,0,0)*$R$1</f>
        <v>1863249.6323688934</v>
      </c>
      <c r="M100" s="2">
        <f>_xlfn.XLOOKUP($A100,'Salary projection'!$A:$A,'Salary projection'!L:L,0,0)*$R$1</f>
        <v>2067964.8317978424</v>
      </c>
      <c r="N100" s="2">
        <f>_xlfn.XLOOKUP($A100,'Salary projection'!$A:$A,'Salary projection'!M:M,0,0)*$R$1</f>
        <v>2295172.0860482133</v>
      </c>
      <c r="O100" t="str">
        <f t="shared" si="4"/>
        <v>Lend</v>
      </c>
    </row>
    <row r="101" spans="1:15" x14ac:dyDescent="0.3">
      <c r="A101" t="s">
        <v>124</v>
      </c>
      <c r="B101" t="s">
        <v>28</v>
      </c>
      <c r="C101">
        <v>0.36620766732430299</v>
      </c>
      <c r="D101">
        <v>1.8445950470038299</v>
      </c>
      <c r="E101" s="2">
        <f>_xlfn.XLOOKUP($A101,'Salary projection'!$A:$A,'Salary projection'!D:D,0,0)*$R$1</f>
        <v>838782.2233711445</v>
      </c>
      <c r="F101" s="2">
        <f>_xlfn.XLOOKUP($A101,'Salary projection'!$A:$A,'Salary projection'!E:E,0,0)*$R$1</f>
        <v>930939.20929072378</v>
      </c>
      <c r="G101" s="2">
        <f>_xlfn.XLOOKUP($A101,'Salary projection'!$A:$A,'Salary projection'!F:F,0,0)*$R$1</f>
        <v>1033221.4813896498</v>
      </c>
      <c r="H101" s="2">
        <f>_xlfn.XLOOKUP($A101,'Salary projection'!$A:$A,'Salary projection'!G:G,0,0)*$R$1</f>
        <v>1146741.5046556897</v>
      </c>
      <c r="I101" s="2">
        <f>_xlfn.XLOOKUP($A101,'Salary projection'!$A:$A,'Salary projection'!H:H,0,0)*$R$1</f>
        <v>1272733.9705823192</v>
      </c>
      <c r="J101" s="2">
        <f>_xlfn.XLOOKUP($A101,'Salary projection'!$A:$A,'Salary projection'!I:I,0,0)*$R$1</f>
        <v>1412569.2261924348</v>
      </c>
      <c r="K101" s="2">
        <f>_xlfn.XLOOKUP($A101,'Salary projection'!$A:$A,'Salary projection'!J:J,0,0)*$R$1</f>
        <v>1567768.1785086263</v>
      </c>
      <c r="L101" s="2">
        <f>_xlfn.XLOOKUP($A101,'Salary projection'!$A:$A,'Salary projection'!K:K,0,0)*$R$1</f>
        <v>1740018.8365772986</v>
      </c>
      <c r="M101" s="2">
        <f>_xlfn.XLOOKUP($A101,'Salary projection'!$A:$A,'Salary projection'!L:L,0,0)*$R$1</f>
        <v>1931194.6709646508</v>
      </c>
      <c r="N101" s="2">
        <f>_xlfn.XLOOKUP($A101,'Salary projection'!$A:$A,'Salary projection'!M:M,0,0)*$R$1</f>
        <v>2143374.990410103</v>
      </c>
      <c r="O101" t="str">
        <f t="shared" si="4"/>
        <v>Don't lend</v>
      </c>
    </row>
    <row r="102" spans="1:15" x14ac:dyDescent="0.3">
      <c r="A102" t="s">
        <v>40</v>
      </c>
      <c r="B102" t="s">
        <v>28</v>
      </c>
      <c r="C102">
        <v>0.36620766732430299</v>
      </c>
      <c r="D102">
        <v>-1.26639531595046</v>
      </c>
      <c r="E102" s="2">
        <f>_xlfn.XLOOKUP($A102,'Salary projection'!$A:$A,'Salary projection'!D:D,0,0)*$R$1</f>
        <v>779378.38318905211</v>
      </c>
      <c r="F102" s="2">
        <f>_xlfn.XLOOKUP($A102,'Salary projection'!$A:$A,'Salary projection'!E:E,0,0)*$R$1</f>
        <v>865008.67038911441</v>
      </c>
      <c r="G102" s="2">
        <f>_xlfn.XLOOKUP($A102,'Salary projection'!$A:$A,'Salary projection'!F:F,0,0)*$R$1</f>
        <v>960047.15551219566</v>
      </c>
      <c r="H102" s="2">
        <f>_xlfn.XLOOKUP($A102,'Salary projection'!$A:$A,'Salary projection'!G:G,0,0)*$R$1</f>
        <v>1065527.5170738415</v>
      </c>
      <c r="I102" s="2">
        <f>_xlfn.XLOOKUP($A102,'Salary projection'!$A:$A,'Salary projection'!H:H,0,0)*$R$1</f>
        <v>1182597.0038271972</v>
      </c>
      <c r="J102" s="2">
        <f>_xlfn.XLOOKUP($A102,'Salary projection'!$A:$A,'Salary projection'!I:I,0,0)*$R$1</f>
        <v>1312528.9127227152</v>
      </c>
      <c r="K102" s="2">
        <f>_xlfn.XLOOKUP($A102,'Salary projection'!$A:$A,'Salary projection'!J:J,0,0)*$R$1</f>
        <v>1456736.4378210458</v>
      </c>
      <c r="L102" s="2">
        <f>_xlfn.XLOOKUP($A102,'Salary projection'!$A:$A,'Salary projection'!K:K,0,0)*$R$1</f>
        <v>1616788.0407857047</v>
      </c>
      <c r="M102" s="2">
        <f>_xlfn.XLOOKUP($A102,'Salary projection'!$A:$A,'Salary projection'!L:L,0,0)*$R$1</f>
        <v>1794424.5101314597</v>
      </c>
      <c r="N102" s="2">
        <f>_xlfn.XLOOKUP($A102,'Salary projection'!$A:$A,'Salary projection'!M:M,0,0)*$R$1</f>
        <v>1991577.8947719929</v>
      </c>
      <c r="O102" t="str">
        <f t="shared" si="4"/>
        <v>Lend</v>
      </c>
    </row>
    <row r="103" spans="1:15" x14ac:dyDescent="0.3">
      <c r="A103" t="s">
        <v>138</v>
      </c>
      <c r="B103" t="s">
        <v>10</v>
      </c>
      <c r="C103">
        <v>0.36620766732430299</v>
      </c>
      <c r="D103">
        <v>2.4019145692171202</v>
      </c>
      <c r="E103" s="2">
        <f>_xlfn.XLOOKUP($A103,'Salary projection'!$A:$A,'Salary projection'!D:D,0,0)*$R$1</f>
        <v>716410.31259603426</v>
      </c>
      <c r="F103" s="2">
        <f>_xlfn.XLOOKUP($A103,'Salary projection'!$A:$A,'Salary projection'!E:E,0,0)*$R$1</f>
        <v>795122.29915340862</v>
      </c>
      <c r="G103" s="2">
        <f>_xlfn.XLOOKUP($A103,'Salary projection'!$A:$A,'Salary projection'!F:F,0,0)*$R$1</f>
        <v>882482.3700820948</v>
      </c>
      <c r="H103" s="2">
        <f>_xlfn.XLOOKUP($A103,'Salary projection'!$A:$A,'Salary projection'!G:G,0,0)*$R$1</f>
        <v>979440.69023708336</v>
      </c>
      <c r="I103" s="2">
        <f>_xlfn.XLOOKUP($A103,'Salary projection'!$A:$A,'Salary projection'!H:H,0,0)*$R$1</f>
        <v>1087051.8190667683</v>
      </c>
      <c r="J103" s="2">
        <f>_xlfn.XLOOKUP($A103,'Salary projection'!$A:$A,'Salary projection'!I:I,0,0)*$R$1</f>
        <v>1206486.1804448131</v>
      </c>
      <c r="K103" s="2">
        <f>_xlfn.XLOOKUP($A103,'Salary projection'!$A:$A,'Salary projection'!J:J,0,0)*$R$1</f>
        <v>1339042.7926922122</v>
      </c>
      <c r="L103" s="2">
        <f>_xlfn.XLOOKUP($A103,'Salary projection'!$A:$A,'Salary projection'!K:K,0,0)*$R$1</f>
        <v>1486163.3972466169</v>
      </c>
      <c r="M103" s="2">
        <f>_xlfn.XLOOKUP($A103,'Salary projection'!$A:$A,'Salary projection'!L:L,0,0)*$R$1</f>
        <v>1649448.1396482792</v>
      </c>
      <c r="N103" s="2">
        <f>_xlfn.XLOOKUP($A103,'Salary projection'!$A:$A,'Salary projection'!M:M,0,0)*$R$1</f>
        <v>1830672.9733955988</v>
      </c>
      <c r="O103" t="str">
        <f t="shared" si="4"/>
        <v>Don't lend</v>
      </c>
    </row>
    <row r="104" spans="1:15" x14ac:dyDescent="0.3">
      <c r="A104" t="s">
        <v>92</v>
      </c>
      <c r="B104" t="s">
        <v>19</v>
      </c>
      <c r="C104">
        <v>0.36620766732430299</v>
      </c>
      <c r="D104">
        <v>0.67338195247349697</v>
      </c>
      <c r="E104" s="2">
        <f>_xlfn.XLOOKUP($A104,'Salary projection'!$A:$A,'Salary projection'!D:D,0,0)*$R$1</f>
        <v>428895.72611470707</v>
      </c>
      <c r="F104" s="2">
        <f>_xlfn.XLOOKUP($A104,'Salary projection'!$A:$A,'Salary projection'!E:E,0,0)*$R$1</f>
        <v>476018.49086961953</v>
      </c>
      <c r="G104" s="2">
        <f>_xlfn.XLOOKUP($A104,'Salary projection'!$A:$A,'Salary projection'!F:F,0,0)*$R$1</f>
        <v>528318.63283521764</v>
      </c>
      <c r="H104" s="2">
        <f>_xlfn.XLOOKUP($A104,'Salary projection'!$A:$A,'Salary projection'!G:G,0,0)*$R$1</f>
        <v>586364.99034094054</v>
      </c>
      <c r="I104" s="2">
        <f>_xlfn.XLOOKUP($A104,'Salary projection'!$A:$A,'Salary projection'!H:H,0,0)*$R$1</f>
        <v>650788.8999719792</v>
      </c>
      <c r="J104" s="2">
        <f>_xlfn.XLOOKUP($A104,'Salary projection'!$A:$A,'Salary projection'!I:I,0,0)*$R$1</f>
        <v>722291.06325137266</v>
      </c>
      <c r="K104" s="2">
        <f>_xlfn.XLOOKUP($A104,'Salary projection'!$A:$A,'Salary projection'!J:J,0,0)*$R$1</f>
        <v>801649.16776432609</v>
      </c>
      <c r="L104" s="2">
        <f>_xlfn.XLOOKUP($A104,'Salary projection'!$A:$A,'Salary projection'!K:K,0,0)*$R$1</f>
        <v>889726.34561530466</v>
      </c>
      <c r="M104" s="2">
        <f>_xlfn.XLOOKUP($A104,'Salary projection'!$A:$A,'Salary projection'!L:L,0,0)*$R$1</f>
        <v>987480.56121563632</v>
      </c>
      <c r="N104" s="2">
        <f>_xlfn.XLOOKUP($A104,'Salary projection'!$A:$A,'Salary projection'!M:M,0,0)*$R$1</f>
        <v>1095975.0305071496</v>
      </c>
      <c r="O104" t="str">
        <f t="shared" si="4"/>
        <v>Don't lend</v>
      </c>
    </row>
    <row r="105" spans="1:15" x14ac:dyDescent="0.3">
      <c r="A105" t="s">
        <v>150</v>
      </c>
      <c r="B105" t="s">
        <v>6</v>
      </c>
      <c r="C105">
        <v>0.36620766732430299</v>
      </c>
      <c r="D105">
        <v>3.6428318557102801</v>
      </c>
      <c r="E105" s="2">
        <f>_xlfn.XLOOKUP($A105,'Salary projection'!$A:$A,'Salary projection'!D:D,0,0)*$R$1</f>
        <v>288702.66328496899</v>
      </c>
      <c r="F105" s="2">
        <f>_xlfn.XLOOKUP($A105,'Salary projection'!$A:$A,'Salary projection'!E:E,0,0)*$R$1</f>
        <v>320422.41906182136</v>
      </c>
      <c r="G105" s="2">
        <f>_xlfn.XLOOKUP($A105,'Salary projection'!$A:$A,'Salary projection'!F:F,0,0)*$R$1</f>
        <v>355627.22376442619</v>
      </c>
      <c r="H105" s="2">
        <f>_xlfn.XLOOKUP($A105,'Salary projection'!$A:$A,'Salary projection'!G:G,0,0)*$R$1</f>
        <v>394699.97964777978</v>
      </c>
      <c r="I105" s="2">
        <f>_xlfn.XLOOKUP($A105,'Salary projection'!$A:$A,'Salary projection'!H:H,0,0)*$R$1</f>
        <v>438065.65842989163</v>
      </c>
      <c r="J105" s="2">
        <f>_xlfn.XLOOKUP($A105,'Salary projection'!$A:$A,'Salary projection'!I:I,0,0)*$R$1</f>
        <v>486195.92346283508</v>
      </c>
      <c r="K105" s="2">
        <f>_xlfn.XLOOKUP($A105,'Salary projection'!$A:$A,'Salary projection'!J:J,0,0)*$R$1</f>
        <v>539614.25974163751</v>
      </c>
      <c r="L105" s="2">
        <f>_xlfn.XLOOKUP($A105,'Salary projection'!$A:$A,'Salary projection'!K:K,0,0)*$R$1</f>
        <v>598901.66754714376</v>
      </c>
      <c r="M105" s="2">
        <f>_xlfn.XLOOKUP($A105,'Salary projection'!$A:$A,'Salary projection'!L:L,0,0)*$R$1</f>
        <v>664702.98164930602</v>
      </c>
      <c r="N105" s="2">
        <f>_xlfn.XLOOKUP($A105,'Salary projection'!$A:$A,'Salary projection'!M:M,0,0)*$R$1</f>
        <v>737733.88480121072</v>
      </c>
      <c r="O105" t="str">
        <f t="shared" si="4"/>
        <v>Don't lend</v>
      </c>
    </row>
    <row r="106" spans="1:15" x14ac:dyDescent="0.3">
      <c r="A106" t="s">
        <v>38</v>
      </c>
      <c r="B106" t="s">
        <v>19</v>
      </c>
      <c r="C106">
        <v>0.36620766732430299</v>
      </c>
      <c r="D106">
        <v>-1.3957790458988499</v>
      </c>
      <c r="E106" s="2">
        <f>_xlfn.XLOOKUP($A106,'Salary projection'!$A:$A,'Salary projection'!D:D,0,0)*$R$1</f>
        <v>175835.36693899345</v>
      </c>
      <c r="F106" s="2">
        <f>_xlfn.XLOOKUP($A106,'Salary projection'!$A:$A,'Salary projection'!E:E,0,0)*$R$1</f>
        <v>195154.39514876361</v>
      </c>
      <c r="G106" s="2">
        <f>_xlfn.XLOOKUP($A106,'Salary projection'!$A:$A,'Salary projection'!F:F,0,0)*$R$1</f>
        <v>216596.00459726364</v>
      </c>
      <c r="H106" s="2">
        <f>_xlfn.XLOOKUP($A106,'Salary projection'!$A:$A,'Salary projection'!G:G,0,0)*$R$1</f>
        <v>240393.40324226912</v>
      </c>
      <c r="I106" s="2">
        <f>_xlfn.XLOOKUP($A106,'Salary projection'!$A:$A,'Salary projection'!H:H,0,0)*$R$1</f>
        <v>266805.42159516033</v>
      </c>
      <c r="J106" s="2">
        <f>_xlfn.XLOOKUP($A106,'Salary projection'!$A:$A,'Salary projection'!I:I,0,0)*$R$1</f>
        <v>296119.32787036867</v>
      </c>
      <c r="K106" s="2">
        <f>_xlfn.XLOOKUP($A106,'Salary projection'!$A:$A,'Salary projection'!J:J,0,0)*$R$1</f>
        <v>328653.95243523607</v>
      </c>
      <c r="L106" s="2">
        <f>_xlfn.XLOOKUP($A106,'Salary projection'!$A:$A,'Salary projection'!K:K,0,0)*$R$1</f>
        <v>364763.15554311645</v>
      </c>
      <c r="M106" s="2">
        <f>_xlfn.XLOOKUP($A106,'Salary projection'!$A:$A,'Salary projection'!L:L,0,0)*$R$1</f>
        <v>404839.67606624414</v>
      </c>
      <c r="N106" s="2">
        <f>_xlfn.XLOOKUP($A106,'Salary projection'!$A:$A,'Salary projection'!M:M,0,0)*$R$1</f>
        <v>449319.40308880352</v>
      </c>
      <c r="O106" t="str">
        <f t="shared" si="4"/>
        <v>Lend</v>
      </c>
    </row>
    <row r="107" spans="1:15" x14ac:dyDescent="0.3">
      <c r="A107" t="s">
        <v>116</v>
      </c>
      <c r="B107" t="s">
        <v>28</v>
      </c>
      <c r="C107">
        <v>0.36620766732430299</v>
      </c>
      <c r="D107">
        <v>1.5778499687599099</v>
      </c>
      <c r="E107" s="2">
        <f>_xlfn.XLOOKUP($A107,'Salary projection'!$A:$A,'Salary projection'!D:D,0,0)*$R$1</f>
        <v>109303.06593505001</v>
      </c>
      <c r="F107" s="2">
        <f>_xlfn.XLOOKUP($A107,'Salary projection'!$A:$A,'Salary projection'!E:E,0,0)*$R$1</f>
        <v>121312.1915789612</v>
      </c>
      <c r="G107" s="2">
        <f>_xlfn.XLOOKUP($A107,'Salary projection'!$A:$A,'Salary projection'!F:F,0,0)*$R$1</f>
        <v>134640.75961451529</v>
      </c>
      <c r="H107" s="2">
        <f>_xlfn.XLOOKUP($A107,'Salary projection'!$A:$A,'Salary projection'!G:G,0,0)*$R$1</f>
        <v>149433.7371505998</v>
      </c>
      <c r="I107" s="2">
        <f>_xlfn.XLOOKUP($A107,'Salary projection'!$A:$A,'Salary projection'!H:H,0,0)*$R$1</f>
        <v>165852.01882942408</v>
      </c>
      <c r="J107" s="2">
        <f>_xlfn.XLOOKUP($A107,'Salary projection'!$A:$A,'Salary projection'!I:I,0,0)*$R$1</f>
        <v>184074.17678428337</v>
      </c>
      <c r="K107" s="2">
        <f>_xlfn.XLOOKUP($A107,'Salary projection'!$A:$A,'Salary projection'!J:J,0,0)*$R$1</f>
        <v>204298.40286514687</v>
      </c>
      <c r="L107" s="2">
        <f>_xlfn.XLOOKUP($A107,'Salary projection'!$A:$A,'Salary projection'!K:K,0,0)*$R$1</f>
        <v>226744.66425653195</v>
      </c>
      <c r="M107" s="2">
        <f>_xlfn.XLOOKUP($A107,'Salary projection'!$A:$A,'Salary projection'!L:L,0,0)*$R$1</f>
        <v>251657.09593307078</v>
      </c>
      <c r="N107" s="2">
        <f>_xlfn.XLOOKUP($A107,'Salary projection'!$A:$A,'Salary projection'!M:M,0,0)*$R$1</f>
        <v>279306.65597412124</v>
      </c>
      <c r="O107" t="str">
        <f t="shared" si="4"/>
        <v>Don't lend</v>
      </c>
    </row>
    <row r="108" spans="1:15" x14ac:dyDescent="0.3">
      <c r="A108" t="s">
        <v>81</v>
      </c>
      <c r="B108" t="s">
        <v>19</v>
      </c>
      <c r="C108">
        <v>0.56543385112022904</v>
      </c>
      <c r="D108">
        <v>0.128608464838699</v>
      </c>
      <c r="E108" s="2">
        <f>_xlfn.XLOOKUP($A108,'Salary projection'!$A:$A,'Salary projection'!D:D,0,0)*$R$1</f>
        <v>4628747.2269886388</v>
      </c>
      <c r="F108" s="2">
        <f>_xlfn.XLOOKUP($A108,'Salary projection'!$A:$A,'Salary projection'!E:E,0,0)*$R$1</f>
        <v>5137307.5912134005</v>
      </c>
      <c r="G108" s="2">
        <f>_xlfn.XLOOKUP($A108,'Salary projection'!$A:$A,'Salary projection'!F:F,0,0)*$R$1</f>
        <v>5701743.4723712131</v>
      </c>
      <c r="H108" s="2">
        <f>_xlfn.XLOOKUP($A108,'Salary projection'!$A:$A,'Salary projection'!G:G,0,0)*$R$1</f>
        <v>6328193.9123775745</v>
      </c>
      <c r="I108" s="2">
        <f>_xlfn.XLOOKUP($A108,'Salary projection'!$A:$A,'Salary projection'!H:H,0,0)*$R$1</f>
        <v>7023472.4495590888</v>
      </c>
      <c r="J108" s="2">
        <f>_xlfn.XLOOKUP($A108,'Salary projection'!$A:$A,'Salary projection'!I:I,0,0)*$R$1</f>
        <v>7795141.2255605198</v>
      </c>
      <c r="K108" s="2">
        <f>_xlfn.XLOOKUP($A108,'Salary projection'!$A:$A,'Salary projection'!J:J,0,0)*$R$1</f>
        <v>8651593.2343762163</v>
      </c>
      <c r="L108" s="2">
        <f>_xlfn.XLOOKUP($A108,'Salary projection'!$A:$A,'Salary projection'!K:K,0,0)*$R$1</f>
        <v>9602143.6080809589</v>
      </c>
      <c r="M108" s="2">
        <f>_xlfn.XLOOKUP($A108,'Salary projection'!$A:$A,'Salary projection'!L:L,0,0)*$R$1</f>
        <v>10657130.93212221</v>
      </c>
      <c r="N108" s="2">
        <f>_xlfn.XLOOKUP($A108,'Salary projection'!$A:$A,'Salary projection'!M:M,0,0)*$R$1</f>
        <v>11828029.692121476</v>
      </c>
      <c r="O108" t="str">
        <f t="shared" si="4"/>
        <v>Don't lend</v>
      </c>
    </row>
    <row r="109" spans="1:15" x14ac:dyDescent="0.3">
      <c r="A109" t="s">
        <v>95</v>
      </c>
      <c r="B109" t="s">
        <v>10</v>
      </c>
      <c r="C109">
        <v>0.56543385112022904</v>
      </c>
      <c r="D109">
        <v>0.75680669347032903</v>
      </c>
      <c r="E109" s="2">
        <f>_xlfn.XLOOKUP($A109,'Salary projection'!$A:$A,'Salary projection'!D:D,0,0)*$R$1</f>
        <v>2718319.7267325483</v>
      </c>
      <c r="F109" s="2">
        <f>_xlfn.XLOOKUP($A109,'Salary projection'!$A:$A,'Salary projection'!E:E,0,0)*$R$1</f>
        <v>3016981.4601376443</v>
      </c>
      <c r="G109" s="2">
        <f>_xlfn.XLOOKUP($A109,'Salary projection'!$A:$A,'Salary projection'!F:F,0,0)*$R$1</f>
        <v>3348457.1521522943</v>
      </c>
      <c r="H109" s="2">
        <f>_xlfn.XLOOKUP($A109,'Salary projection'!$A:$A,'Salary projection'!G:G,0,0)*$R$1</f>
        <v>3716352.0717453519</v>
      </c>
      <c r="I109" s="2">
        <f>_xlfn.XLOOKUP($A109,'Salary projection'!$A:$A,'Salary projection'!H:H,0,0)*$R$1</f>
        <v>4124667.5987143726</v>
      </c>
      <c r="J109" s="2">
        <f>_xlfn.XLOOKUP($A109,'Salary projection'!$A:$A,'Salary projection'!I:I,0,0)*$R$1</f>
        <v>4577844.7443743516</v>
      </c>
      <c r="K109" s="2">
        <f>_xlfn.XLOOKUP($A109,'Salary projection'!$A:$A,'Salary projection'!J:J,0,0)*$R$1</f>
        <v>5080812.4538636515</v>
      </c>
      <c r="L109" s="2">
        <f>_xlfn.XLOOKUP($A109,'Salary projection'!$A:$A,'Salary projection'!K:K,0,0)*$R$1</f>
        <v>5639041.2154233158</v>
      </c>
      <c r="M109" s="2">
        <f>_xlfn.XLOOKUP($A109,'Salary projection'!$A:$A,'Salary projection'!L:L,0,0)*$R$1</f>
        <v>6258602.5597268026</v>
      </c>
      <c r="N109" s="2">
        <f>_xlfn.XLOOKUP($A109,'Salary projection'!$A:$A,'Salary projection'!M:M,0,0)*$R$1</f>
        <v>6946235.0963998828</v>
      </c>
      <c r="O109" t="str">
        <f t="shared" si="4"/>
        <v>Don't lend</v>
      </c>
    </row>
    <row r="110" spans="1:15" x14ac:dyDescent="0.3">
      <c r="A110" t="s">
        <v>16</v>
      </c>
      <c r="B110" t="s">
        <v>10</v>
      </c>
      <c r="C110">
        <v>0.56543385112022904</v>
      </c>
      <c r="D110">
        <v>-2.7736382433090001</v>
      </c>
      <c r="E110" s="2">
        <f>_xlfn.XLOOKUP($A110,'Salary projection'!$A:$A,'Salary projection'!D:D,0,0)*$R$1</f>
        <v>1083526.0449213653</v>
      </c>
      <c r="F110" s="2">
        <f>_xlfn.XLOOKUP($A110,'Salary projection'!$A:$A,'Salary projection'!E:E,0,0)*$R$1</f>
        <v>1202573.0295653546</v>
      </c>
      <c r="G110" s="2">
        <f>_xlfn.XLOOKUP($A110,'Salary projection'!$A:$A,'Salary projection'!F:F,0,0)*$R$1</f>
        <v>1334699.7040047604</v>
      </c>
      <c r="H110" s="2">
        <f>_xlfn.XLOOKUP($A110,'Salary projection'!$A:$A,'Salary projection'!G:G,0,0)*$R$1</f>
        <v>1481343.1334929024</v>
      </c>
      <c r="I110" s="2">
        <f>_xlfn.XLOOKUP($A110,'Salary projection'!$A:$A,'Salary projection'!H:H,0,0)*$R$1</f>
        <v>1644098.2736134212</v>
      </c>
      <c r="J110" s="2">
        <f>_xlfn.XLOOKUP($A110,'Salary projection'!$A:$A,'Salary projection'!I:I,0,0)*$R$1</f>
        <v>1824735.3176876784</v>
      </c>
      <c r="K110" s="2">
        <f>_xlfn.XLOOKUP($A110,'Salary projection'!$A:$A,'Salary projection'!J:J,0,0)*$R$1</f>
        <v>2025218.9501414557</v>
      </c>
      <c r="L110" s="2">
        <f>_xlfn.XLOOKUP($A110,'Salary projection'!$A:$A,'Salary projection'!K:K,0,0)*$R$1</f>
        <v>2247729.7152386643</v>
      </c>
      <c r="M110" s="2">
        <f>_xlfn.XLOOKUP($A110,'Salary projection'!$A:$A,'Salary projection'!L:L,0,0)*$R$1</f>
        <v>2494687.7335973973</v>
      </c>
      <c r="N110" s="2">
        <f>_xlfn.XLOOKUP($A110,'Salary projection'!$A:$A,'Salary projection'!M:M,0,0)*$R$1</f>
        <v>2768779.0244391146</v>
      </c>
      <c r="O110" t="str">
        <f t="shared" si="4"/>
        <v>Lend</v>
      </c>
    </row>
    <row r="111" spans="1:15" x14ac:dyDescent="0.3">
      <c r="A111" t="s">
        <v>49</v>
      </c>
      <c r="B111" t="s">
        <v>19</v>
      </c>
      <c r="C111">
        <v>0.56543385112022904</v>
      </c>
      <c r="D111">
        <v>-1.04838686396084</v>
      </c>
      <c r="E111" s="2">
        <f>_xlfn.XLOOKUP($A111,'Salary projection'!$A:$A,'Salary projection'!D:D,0,0)*$R$1</f>
        <v>873236.45067675808</v>
      </c>
      <c r="F111" s="2">
        <f>_xlfn.XLOOKUP($A111,'Salary projection'!$A:$A,'Salary projection'!E:E,0,0)*$R$1</f>
        <v>969178.92185365735</v>
      </c>
      <c r="G111" s="2">
        <f>_xlfn.XLOOKUP($A111,'Salary projection'!$A:$A,'Salary projection'!F:F,0,0)*$R$1</f>
        <v>1075662.5903985733</v>
      </c>
      <c r="H111" s="2">
        <f>_xlfn.XLOOKUP($A111,'Salary projection'!$A:$A,'Salary projection'!G:G,0,0)*$R$1</f>
        <v>1193845.6174531614</v>
      </c>
      <c r="I111" s="2">
        <f>_xlfn.XLOOKUP($A111,'Salary projection'!$A:$A,'Salary projection'!H:H,0,0)*$R$1</f>
        <v>1325013.4113002899</v>
      </c>
      <c r="J111" s="2">
        <f>_xlfn.XLOOKUP($A111,'Salary projection'!$A:$A,'Salary projection'!I:I,0,0)*$R$1</f>
        <v>1470592.6080048722</v>
      </c>
      <c r="K111" s="2">
        <f>_xlfn.XLOOKUP($A111,'Salary projection'!$A:$A,'Salary projection'!J:J,0,0)*$R$1</f>
        <v>1632166.5881074227</v>
      </c>
      <c r="L111" s="2">
        <f>_xlfn.XLOOKUP($A111,'Salary projection'!$A:$A,'Salary projection'!K:K,0,0)*$R$1</f>
        <v>1811492.6981364232</v>
      </c>
      <c r="M111" s="2">
        <f>_xlfn.XLOOKUP($A111,'Salary projection'!$A:$A,'Salary projection'!L:L,0,0)*$R$1</f>
        <v>2010521.3642479018</v>
      </c>
      <c r="N111" s="2">
        <f>_xlfn.XLOOKUP($A111,'Salary projection'!$A:$A,'Salary projection'!M:M,0,0)*$R$1</f>
        <v>2231417.3058802066</v>
      </c>
      <c r="O111" t="str">
        <f t="shared" si="4"/>
        <v>Lend</v>
      </c>
    </row>
    <row r="112" spans="1:15" x14ac:dyDescent="0.3">
      <c r="A112" t="s">
        <v>134</v>
      </c>
      <c r="B112" t="s">
        <v>28</v>
      </c>
      <c r="C112">
        <v>0.56543385112022904</v>
      </c>
      <c r="D112">
        <v>2.24726743130149</v>
      </c>
      <c r="E112" s="2">
        <f>_xlfn.XLOOKUP($A112,'Salary projection'!$A:$A,'Salary projection'!D:D,0,0)*$R$1</f>
        <v>817396.84090559138</v>
      </c>
      <c r="F112" s="2">
        <f>_xlfn.XLOOKUP($A112,'Salary projection'!$A:$A,'Salary projection'!E:E,0,0)*$R$1</f>
        <v>907204.21528614452</v>
      </c>
      <c r="G112" s="2">
        <f>_xlfn.XLOOKUP($A112,'Salary projection'!$A:$A,'Salary projection'!F:F,0,0)*$R$1</f>
        <v>1006878.7240737664</v>
      </c>
      <c r="H112" s="2">
        <f>_xlfn.XLOOKUP($A112,'Salary projection'!$A:$A,'Salary projection'!G:G,0,0)*$R$1</f>
        <v>1117504.4691262243</v>
      </c>
      <c r="I112" s="2">
        <f>_xlfn.XLOOKUP($A112,'Salary projection'!$A:$A,'Salary projection'!H:H,0,0)*$R$1</f>
        <v>1240284.6625504752</v>
      </c>
      <c r="J112" s="2">
        <f>_xlfn.XLOOKUP($A112,'Salary projection'!$A:$A,'Salary projection'!I:I,0,0)*$R$1</f>
        <v>1376554.713343336</v>
      </c>
      <c r="K112" s="2">
        <f>_xlfn.XLOOKUP($A112,'Salary projection'!$A:$A,'Salary projection'!J:J,0,0)*$R$1</f>
        <v>1527796.7518610973</v>
      </c>
      <c r="L112" s="2">
        <f>_xlfn.XLOOKUP($A112,'Salary projection'!$A:$A,'Salary projection'!K:K,0,0)*$R$1</f>
        <v>1695655.750092325</v>
      </c>
      <c r="M112" s="2">
        <f>_xlfn.XLOOKUP($A112,'Salary projection'!$A:$A,'Salary projection'!L:L,0,0)*$R$1</f>
        <v>1881957.4130647024</v>
      </c>
      <c r="N112" s="2">
        <f>_xlfn.XLOOKUP($A112,'Salary projection'!$A:$A,'Salary projection'!M:M,0,0)*$R$1</f>
        <v>2088728.0359803834</v>
      </c>
      <c r="O112" t="str">
        <f t="shared" si="4"/>
        <v>Don't lend</v>
      </c>
    </row>
    <row r="113" spans="1:15" x14ac:dyDescent="0.3">
      <c r="A113" t="s">
        <v>96</v>
      </c>
      <c r="B113" t="s">
        <v>28</v>
      </c>
      <c r="C113">
        <v>0.56543385112022904</v>
      </c>
      <c r="D113">
        <v>0.76211935066898295</v>
      </c>
      <c r="E113" s="2">
        <f>_xlfn.XLOOKUP($A113,'Salary projection'!$A:$A,'Salary projection'!D:D,0,0)*$R$1</f>
        <v>628492.62912653747</v>
      </c>
      <c r="F113" s="2">
        <f>_xlfn.XLOOKUP($A113,'Salary projection'!$A:$A,'Salary projection'!E:E,0,0)*$R$1</f>
        <v>697545.1015790269</v>
      </c>
      <c r="G113" s="2">
        <f>_xlfn.XLOOKUP($A113,'Salary projection'!$A:$A,'Salary projection'!F:F,0,0)*$R$1</f>
        <v>774184.36778346298</v>
      </c>
      <c r="H113" s="2">
        <f>_xlfn.XLOOKUP($A113,'Salary projection'!$A:$A,'Salary projection'!G:G,0,0)*$R$1</f>
        <v>859243.98861594894</v>
      </c>
      <c r="I113" s="2">
        <f>_xlfn.XLOOKUP($A113,'Salary projection'!$A:$A,'Salary projection'!H:H,0,0)*$R$1</f>
        <v>953649.10826918844</v>
      </c>
      <c r="J113" s="2">
        <f>_xlfn.XLOOKUP($A113,'Salary projection'!$A:$A,'Salary projection'!I:I,0,0)*$R$1</f>
        <v>1058426.5165096293</v>
      </c>
      <c r="K113" s="2">
        <f>_xlfn.XLOOKUP($A113,'Salary projection'!$A:$A,'Salary projection'!J:J,0,0)*$R$1</f>
        <v>1174715.8164745944</v>
      </c>
      <c r="L113" s="2">
        <f>_xlfn.XLOOKUP($A113,'Salary projection'!$A:$A,'Salary projection'!K:K,0,0)*$R$1</f>
        <v>1303781.8194750587</v>
      </c>
      <c r="M113" s="2">
        <f>_xlfn.XLOOKUP($A113,'Salary projection'!$A:$A,'Salary projection'!L:L,0,0)*$R$1</f>
        <v>1447028.3016151572</v>
      </c>
      <c r="N113" s="2">
        <f>_xlfn.XLOOKUP($A113,'Salary projection'!$A:$A,'Salary projection'!M:M,0,0)*$R$1</f>
        <v>1606013.2718511969</v>
      </c>
      <c r="O113" t="str">
        <f t="shared" si="4"/>
        <v>Don't lend</v>
      </c>
    </row>
    <row r="114" spans="1:15" x14ac:dyDescent="0.3">
      <c r="A114" t="s">
        <v>93</v>
      </c>
      <c r="B114" t="s">
        <v>28</v>
      </c>
      <c r="C114">
        <v>0.56543385112022904</v>
      </c>
      <c r="D114">
        <v>0.71595667769750904</v>
      </c>
      <c r="E114" s="2">
        <f>_xlfn.XLOOKUP($A114,'Salary projection'!$A:$A,'Salary projection'!D:D,0,0)*$R$1</f>
        <v>571464.94255172869</v>
      </c>
      <c r="F114" s="2">
        <f>_xlfn.XLOOKUP($A114,'Salary projection'!$A:$A,'Salary projection'!E:E,0,0)*$R$1</f>
        <v>634251.78423348186</v>
      </c>
      <c r="G114" s="2">
        <f>_xlfn.XLOOKUP($A114,'Salary projection'!$A:$A,'Salary projection'!F:F,0,0)*$R$1</f>
        <v>703937.01494110702</v>
      </c>
      <c r="H114" s="2">
        <f>_xlfn.XLOOKUP($A114,'Salary projection'!$A:$A,'Salary projection'!G:G,0,0)*$R$1</f>
        <v>781278.56053737504</v>
      </c>
      <c r="I114" s="2">
        <f>_xlfn.XLOOKUP($A114,'Salary projection'!$A:$A,'Salary projection'!H:H,0,0)*$R$1</f>
        <v>867117.62018427148</v>
      </c>
      <c r="J114" s="2">
        <f>_xlfn.XLOOKUP($A114,'Salary projection'!$A:$A,'Salary projection'!I:I,0,0)*$R$1</f>
        <v>962387.815578699</v>
      </c>
      <c r="K114" s="2">
        <f>_xlfn.XLOOKUP($A114,'Salary projection'!$A:$A,'Salary projection'!J:J,0,0)*$R$1</f>
        <v>1068125.3454145179</v>
      </c>
      <c r="L114" s="2">
        <f>_xlfn.XLOOKUP($A114,'Salary projection'!$A:$A,'Salary projection'!K:K,0,0)*$R$1</f>
        <v>1185480.2555151291</v>
      </c>
      <c r="M114" s="2">
        <f>_xlfn.XLOOKUP($A114,'Salary projection'!$A:$A,'Salary projection'!L:L,0,0)*$R$1</f>
        <v>1315728.9472152942</v>
      </c>
      <c r="N114" s="2">
        <f>_xlfn.XLOOKUP($A114,'Salary projection'!$A:$A,'Salary projection'!M:M,0,0)*$R$1</f>
        <v>1460288.060038612</v>
      </c>
      <c r="O114" t="str">
        <f t="shared" si="4"/>
        <v>Don't lend</v>
      </c>
    </row>
    <row r="115" spans="1:15" x14ac:dyDescent="0.3">
      <c r="A115" t="s">
        <v>106</v>
      </c>
      <c r="B115" t="s">
        <v>75</v>
      </c>
      <c r="C115">
        <v>0.56543385112022904</v>
      </c>
      <c r="D115">
        <v>1.22571600331511</v>
      </c>
      <c r="E115" s="2">
        <f>_xlfn.XLOOKUP($A115,'Salary projection'!$A:$A,'Salary projection'!D:D,0,0)*$R$1</f>
        <v>556019.94410438486</v>
      </c>
      <c r="F115" s="2">
        <f>_xlfn.XLOOKUP($A115,'Salary projection'!$A:$A,'Salary projection'!E:E,0,0)*$R$1</f>
        <v>617109.84411906346</v>
      </c>
      <c r="G115" s="2">
        <f>_xlfn.XLOOKUP($A115,'Salary projection'!$A:$A,'Salary projection'!F:F,0,0)*$R$1</f>
        <v>684911.69021296909</v>
      </c>
      <c r="H115" s="2">
        <f>_xlfn.XLOOKUP($A115,'Salary projection'!$A:$A,'Salary projection'!G:G,0,0)*$R$1</f>
        <v>760162.92376609461</v>
      </c>
      <c r="I115" s="2">
        <f>_xlfn.XLOOKUP($A115,'Salary projection'!$A:$A,'Salary projection'!H:H,0,0)*$R$1</f>
        <v>843682.00882793986</v>
      </c>
      <c r="J115" s="2">
        <f>_xlfn.XLOOKUP($A115,'Salary projection'!$A:$A,'Salary projection'!I:I,0,0)*$R$1</f>
        <v>936377.33407657186</v>
      </c>
      <c r="K115" s="2">
        <f>_xlfn.XLOOKUP($A115,'Salary projection'!$A:$A,'Salary projection'!J:J,0,0)*$R$1</f>
        <v>1039257.0928357469</v>
      </c>
      <c r="L115" s="2">
        <f>_xlfn.XLOOKUP($A115,'Salary projection'!$A:$A,'Salary projection'!K:K,0,0)*$R$1</f>
        <v>1153440.2486093144</v>
      </c>
      <c r="M115" s="2">
        <f>_xlfn.XLOOKUP($A115,'Salary projection'!$A:$A,'Salary projection'!L:L,0,0)*$R$1</f>
        <v>1280168.7053986641</v>
      </c>
      <c r="N115" s="2">
        <f>_xlfn.XLOOKUP($A115,'Salary projection'!$A:$A,'Salary projection'!M:M,0,0)*$R$1</f>
        <v>1420820.815172703</v>
      </c>
      <c r="O115" t="str">
        <f t="shared" si="4"/>
        <v>Don't lend</v>
      </c>
    </row>
    <row r="116" spans="1:15" x14ac:dyDescent="0.3">
      <c r="A116" t="s">
        <v>18</v>
      </c>
      <c r="B116" t="s">
        <v>19</v>
      </c>
      <c r="C116">
        <v>0.56543385112022904</v>
      </c>
      <c r="D116">
        <v>-2.4977753556201798</v>
      </c>
      <c r="E116" s="2">
        <f>_xlfn.XLOOKUP($A116,'Salary projection'!$A:$A,'Salary projection'!D:D,0,0)*$R$1</f>
        <v>207913.44063732339</v>
      </c>
      <c r="F116" s="2">
        <f>_xlfn.XLOOKUP($A116,'Salary projection'!$A:$A,'Salary projection'!E:E,0,0)*$R$1</f>
        <v>230756.8861556327</v>
      </c>
      <c r="G116" s="2">
        <f>_xlfn.XLOOKUP($A116,'Salary projection'!$A:$A,'Salary projection'!F:F,0,0)*$R$1</f>
        <v>256110.14057108888</v>
      </c>
      <c r="H116" s="2">
        <f>_xlfn.XLOOKUP($A116,'Salary projection'!$A:$A,'Salary projection'!G:G,0,0)*$R$1</f>
        <v>284248.95653646701</v>
      </c>
      <c r="I116" s="2">
        <f>_xlfn.XLOOKUP($A116,'Salary projection'!$A:$A,'Salary projection'!H:H,0,0)*$R$1</f>
        <v>315479.38364292623</v>
      </c>
      <c r="J116" s="2">
        <f>_xlfn.XLOOKUP($A116,'Salary projection'!$A:$A,'Salary projection'!I:I,0,0)*$R$1</f>
        <v>350141.09714401723</v>
      </c>
      <c r="K116" s="2">
        <f>_xlfn.XLOOKUP($A116,'Salary projection'!$A:$A,'Salary projection'!J:J,0,0)*$R$1</f>
        <v>388611.09240652923</v>
      </c>
      <c r="L116" s="2">
        <f>_xlfn.XLOOKUP($A116,'Salary projection'!$A:$A,'Salary projection'!K:K,0,0)*$R$1</f>
        <v>431307.78527057706</v>
      </c>
      <c r="M116" s="2">
        <f>_xlfn.XLOOKUP($A116,'Salary projection'!$A:$A,'Salary projection'!L:L,0,0)*$R$1</f>
        <v>478695.5629161672</v>
      </c>
      <c r="N116" s="2">
        <f>_xlfn.XLOOKUP($A116,'Salary projection'!$A:$A,'Salary projection'!M:M,0,0)*$R$1</f>
        <v>531289.83473338268</v>
      </c>
      <c r="O116" t="str">
        <f t="shared" si="4"/>
        <v>Lend</v>
      </c>
    </row>
    <row r="117" spans="1:15" x14ac:dyDescent="0.3">
      <c r="A117" t="s">
        <v>37</v>
      </c>
      <c r="B117" t="s">
        <v>28</v>
      </c>
      <c r="C117">
        <v>0.56543385112022904</v>
      </c>
      <c r="D117">
        <v>-1.4153789014806999</v>
      </c>
      <c r="E117" s="2">
        <f>_xlfn.XLOOKUP($A117,'Salary projection'!$A:$A,'Salary projection'!D:D,0,0)*$R$1</f>
        <v>116431.52675690109</v>
      </c>
      <c r="F117" s="2">
        <f>_xlfn.XLOOKUP($A117,'Salary projection'!$A:$A,'Salary projection'!E:E,0,0)*$R$1</f>
        <v>129223.8562471543</v>
      </c>
      <c r="G117" s="2">
        <f>_xlfn.XLOOKUP($A117,'Salary projection'!$A:$A,'Salary projection'!F:F,0,0)*$R$1</f>
        <v>143421.67871980977</v>
      </c>
      <c r="H117" s="2">
        <f>_xlfn.XLOOKUP($A117,'Salary projection'!$A:$A,'Salary projection'!G:G,0,0)*$R$1</f>
        <v>159179.41566042154</v>
      </c>
      <c r="I117" s="2">
        <f>_xlfn.XLOOKUP($A117,'Salary projection'!$A:$A,'Salary projection'!H:H,0,0)*$R$1</f>
        <v>176668.4548400387</v>
      </c>
      <c r="J117" s="2">
        <f>_xlfn.XLOOKUP($A117,'Salary projection'!$A:$A,'Salary projection'!I:I,0,0)*$R$1</f>
        <v>196079.0144006497</v>
      </c>
      <c r="K117" s="2">
        <f>_xlfn.XLOOKUP($A117,'Salary projection'!$A:$A,'Salary projection'!J:J,0,0)*$R$1</f>
        <v>217622.21174765646</v>
      </c>
      <c r="L117" s="2">
        <f>_xlfn.XLOOKUP($A117,'Salary projection'!$A:$A,'Salary projection'!K:K,0,0)*$R$1</f>
        <v>241532.35975152321</v>
      </c>
      <c r="M117" s="2">
        <f>_xlfn.XLOOKUP($A117,'Salary projection'!$A:$A,'Salary projection'!L:L,0,0)*$R$1</f>
        <v>268069.51523305371</v>
      </c>
      <c r="N117" s="2">
        <f>_xlfn.XLOOKUP($A117,'Salary projection'!$A:$A,'Salary projection'!M:M,0,0)*$R$1</f>
        <v>297522.30745069438</v>
      </c>
      <c r="O117" t="str">
        <f t="shared" si="4"/>
        <v>Lend</v>
      </c>
    </row>
    <row r="118" spans="1:15" x14ac:dyDescent="0.3">
      <c r="A118" t="s">
        <v>57</v>
      </c>
      <c r="B118" t="s">
        <v>28</v>
      </c>
      <c r="C118">
        <v>0.76466003491615497</v>
      </c>
      <c r="D118">
        <v>-0.66538255821593395</v>
      </c>
      <c r="E118" s="2">
        <f>_xlfn.XLOOKUP($A118,'Salary projection'!$A:$A,'Salary projection'!D:D,0,0)*$R$1</f>
        <v>3097316.2270942973</v>
      </c>
      <c r="F118" s="2">
        <f>_xlfn.XLOOKUP($A118,'Salary projection'!$A:$A,'Salary projection'!E:E,0,0)*$R$1</f>
        <v>3437618.2983299107</v>
      </c>
      <c r="G118" s="2">
        <f>_xlfn.XLOOKUP($A118,'Salary projection'!$A:$A,'Salary projection'!F:F,0,0)*$R$1</f>
        <v>3815309.3512504492</v>
      </c>
      <c r="H118" s="2">
        <f>_xlfn.XLOOKUP($A118,'Salary projection'!$A:$A,'Salary projection'!G:G,0,0)*$R$1</f>
        <v>4234497.3125175387</v>
      </c>
      <c r="I118" s="2">
        <f>_xlfn.XLOOKUP($A118,'Salary projection'!$A:$A,'Salary projection'!H:H,0,0)*$R$1</f>
        <v>4699741.446612048</v>
      </c>
      <c r="J118" s="2">
        <f>_xlfn.XLOOKUP($A118,'Salary projection'!$A:$A,'Salary projection'!I:I,0,0)*$R$1</f>
        <v>5216101.9443111569</v>
      </c>
      <c r="K118" s="2">
        <f>_xlfn.XLOOKUP($A118,'Salary projection'!$A:$A,'Salary projection'!J:J,0,0)*$R$1</f>
        <v>5789194.9594504079</v>
      </c>
      <c r="L118" s="2">
        <f>_xlfn.XLOOKUP($A118,'Salary projection'!$A:$A,'Salary projection'!K:K,0,0)*$R$1</f>
        <v>6425253.6925736777</v>
      </c>
      <c r="M118" s="2">
        <f>_xlfn.XLOOKUP($A118,'Salary projection'!$A:$A,'Salary projection'!L:L,0,0)*$R$1</f>
        <v>7131196.185842555</v>
      </c>
      <c r="N118" s="2">
        <f>_xlfn.XLOOKUP($A118,'Salary projection'!$A:$A,'Salary projection'!M:M,0,0)*$R$1</f>
        <v>7914700.5665710159</v>
      </c>
      <c r="O118" t="str">
        <f t="shared" ref="O118:O149" si="5">IF(D118&lt;0,"Lend","Don't lend")</f>
        <v>Lend</v>
      </c>
    </row>
    <row r="119" spans="1:15" x14ac:dyDescent="0.3">
      <c r="A119" t="s">
        <v>52</v>
      </c>
      <c r="B119" t="s">
        <v>10</v>
      </c>
      <c r="C119">
        <v>0.76466003491615497</v>
      </c>
      <c r="D119">
        <v>-0.82099009931785905</v>
      </c>
      <c r="E119" s="2">
        <f>_xlfn.XLOOKUP($A119,'Salary projection'!$A:$A,'Salary projection'!D:D,0,0)*$R$1</f>
        <v>2576938.587099168</v>
      </c>
      <c r="F119" s="2">
        <f>_xlfn.XLOOKUP($A119,'Salary projection'!$A:$A,'Salary projection'!E:E,0,0)*$R$1</f>
        <v>2860066.7775518131</v>
      </c>
      <c r="G119" s="2">
        <f>_xlfn.XLOOKUP($A119,'Salary projection'!$A:$A,'Salary projection'!F:F,0,0)*$R$1</f>
        <v>3174302.2565639522</v>
      </c>
      <c r="H119" s="2">
        <f>_xlfn.XLOOKUP($A119,'Salary projection'!$A:$A,'Salary projection'!G:G,0,0)*$R$1</f>
        <v>3523062.7813005531</v>
      </c>
      <c r="I119" s="2">
        <f>_xlfn.XLOOKUP($A119,'Salary projection'!$A:$A,'Salary projection'!H:H,0,0)*$R$1</f>
        <v>3910141.6178371818</v>
      </c>
      <c r="J119" s="2">
        <f>_xlfn.XLOOKUP($A119,'Salary projection'!$A:$A,'Salary projection'!I:I,0,0)*$R$1</f>
        <v>4339748.7983164182</v>
      </c>
      <c r="K119" s="2">
        <f>_xlfn.XLOOKUP($A119,'Salary projection'!$A:$A,'Salary projection'!J:J,0,0)*$R$1</f>
        <v>4816556.9110272098</v>
      </c>
      <c r="L119" s="2">
        <f>_xlfn.XLOOKUP($A119,'Salary projection'!$A:$A,'Salary projection'!K:K,0,0)*$R$1</f>
        <v>5345751.9214393217</v>
      </c>
      <c r="M119" s="2">
        <f>_xlfn.XLOOKUP($A119,'Salary projection'!$A:$A,'Salary projection'!L:L,0,0)*$R$1</f>
        <v>5933089.5769438073</v>
      </c>
      <c r="N119" s="2">
        <f>_xlfn.XLOOKUP($A119,'Salary projection'!$A:$A,'Salary projection'!M:M,0,0)*$R$1</f>
        <v>6584958.0087811798</v>
      </c>
      <c r="O119" t="str">
        <f t="shared" si="5"/>
        <v>Lend</v>
      </c>
    </row>
    <row r="120" spans="1:15" x14ac:dyDescent="0.3">
      <c r="A120" t="s">
        <v>144</v>
      </c>
      <c r="B120" t="s">
        <v>19</v>
      </c>
      <c r="C120">
        <v>0.76466003491615497</v>
      </c>
      <c r="D120">
        <v>2.8821382151549999</v>
      </c>
      <c r="E120" s="2">
        <f>_xlfn.XLOOKUP($A120,'Salary projection'!$A:$A,'Salary projection'!D:D,0,0)*$R$1</f>
        <v>1021746.0511319891</v>
      </c>
      <c r="F120" s="2">
        <f>_xlfn.XLOOKUP($A120,'Salary projection'!$A:$A,'Salary projection'!E:E,0,0)*$R$1</f>
        <v>1134005.2691076805</v>
      </c>
      <c r="G120" s="2">
        <f>_xlfn.XLOOKUP($A120,'Salary projection'!$A:$A,'Salary projection'!F:F,0,0)*$R$1</f>
        <v>1258598.4050922079</v>
      </c>
      <c r="H120" s="2">
        <f>_xlfn.XLOOKUP($A120,'Salary projection'!$A:$A,'Salary projection'!G:G,0,0)*$R$1</f>
        <v>1396880.5864077806</v>
      </c>
      <c r="I120" s="2">
        <f>_xlfn.XLOOKUP($A120,'Salary projection'!$A:$A,'Salary projection'!H:H,0,0)*$R$1</f>
        <v>1550355.8281880945</v>
      </c>
      <c r="J120" s="2">
        <f>_xlfn.XLOOKUP($A120,'Salary projection'!$A:$A,'Salary projection'!I:I,0,0)*$R$1</f>
        <v>1720693.3916791701</v>
      </c>
      <c r="K120" s="2">
        <f>_xlfn.XLOOKUP($A120,'Salary projection'!$A:$A,'Salary projection'!J:J,0,0)*$R$1</f>
        <v>1909745.9398263721</v>
      </c>
      <c r="L120" s="2">
        <f>_xlfn.XLOOKUP($A120,'Salary projection'!$A:$A,'Salary projection'!K:K,0,0)*$R$1</f>
        <v>2119569.6876154067</v>
      </c>
      <c r="M120" s="2">
        <f>_xlfn.XLOOKUP($A120,'Salary projection'!$A:$A,'Salary projection'!L:L,0,0)*$R$1</f>
        <v>2352446.7663308787</v>
      </c>
      <c r="N120" s="2">
        <f>_xlfn.XLOOKUP($A120,'Salary projection'!$A:$A,'Salary projection'!M:M,0,0)*$R$1</f>
        <v>2610910.0449754801</v>
      </c>
      <c r="O120" t="str">
        <f t="shared" si="5"/>
        <v>Don't lend</v>
      </c>
    </row>
    <row r="121" spans="1:15" x14ac:dyDescent="0.3">
      <c r="A121" t="s">
        <v>68</v>
      </c>
      <c r="B121" t="s">
        <v>28</v>
      </c>
      <c r="C121">
        <v>0.76466003491615497</v>
      </c>
      <c r="D121">
        <v>-0.186965944856225</v>
      </c>
      <c r="E121" s="2">
        <f>_xlfn.XLOOKUP($A121,'Salary projection'!$A:$A,'Salary projection'!D:D,0,0)*$R$1</f>
        <v>757993.00072349887</v>
      </c>
      <c r="F121" s="2">
        <f>_xlfn.XLOOKUP($A121,'Salary projection'!$A:$A,'Salary projection'!E:E,0,0)*$R$1</f>
        <v>841273.67638453527</v>
      </c>
      <c r="G121" s="2">
        <f>_xlfn.XLOOKUP($A121,'Salary projection'!$A:$A,'Salary projection'!F:F,0,0)*$R$1</f>
        <v>933704.3981963126</v>
      </c>
      <c r="H121" s="2">
        <f>_xlfn.XLOOKUP($A121,'Salary projection'!$A:$A,'Salary projection'!G:G,0,0)*$R$1</f>
        <v>1036290.4815443768</v>
      </c>
      <c r="I121" s="2">
        <f>_xlfn.XLOOKUP($A121,'Salary projection'!$A:$A,'Salary projection'!H:H,0,0)*$R$1</f>
        <v>1150147.6957953537</v>
      </c>
      <c r="J121" s="2">
        <f>_xlfn.XLOOKUP($A121,'Salary projection'!$A:$A,'Salary projection'!I:I,0,0)*$R$1</f>
        <v>1276514.3998736171</v>
      </c>
      <c r="K121" s="2">
        <f>_xlfn.XLOOKUP($A121,'Salary projection'!$A:$A,'Salary projection'!J:J,0,0)*$R$1</f>
        <v>1416765.0111735181</v>
      </c>
      <c r="L121" s="2">
        <f>_xlfn.XLOOKUP($A121,'Salary projection'!$A:$A,'Salary projection'!K:K,0,0)*$R$1</f>
        <v>1572424.9543007321</v>
      </c>
      <c r="M121" s="2">
        <f>_xlfn.XLOOKUP($A121,'Salary projection'!$A:$A,'Salary projection'!L:L,0,0)*$R$1</f>
        <v>1745187.2522315122</v>
      </c>
      <c r="N121" s="2">
        <f>_xlfn.XLOOKUP($A121,'Salary projection'!$A:$A,'Salary projection'!M:M,0,0)*$R$1</f>
        <v>1936930.9403422752</v>
      </c>
      <c r="O121" t="str">
        <f t="shared" si="5"/>
        <v>Lend</v>
      </c>
    </row>
    <row r="122" spans="1:15" x14ac:dyDescent="0.3">
      <c r="A122" t="s">
        <v>32</v>
      </c>
      <c r="B122" t="s">
        <v>28</v>
      </c>
      <c r="C122">
        <v>0.76466003491615497</v>
      </c>
      <c r="D122">
        <v>-1.6861323654318301</v>
      </c>
      <c r="E122" s="2">
        <f>_xlfn.XLOOKUP($A122,'Salary projection'!$A:$A,'Salary projection'!D:D,0,0)*$R$1</f>
        <v>697401.08373776474</v>
      </c>
      <c r="F122" s="2">
        <f>_xlfn.XLOOKUP($A122,'Salary projection'!$A:$A,'Salary projection'!E:E,0,0)*$R$1</f>
        <v>774024.52670489368</v>
      </c>
      <c r="G122" s="2">
        <f>_xlfn.XLOOKUP($A122,'Salary projection'!$A:$A,'Salary projection'!F:F,0,0)*$R$1</f>
        <v>859066.58580130944</v>
      </c>
      <c r="H122" s="2">
        <f>_xlfn.XLOOKUP($A122,'Salary projection'!$A:$A,'Salary projection'!G:G,0,0)*$R$1</f>
        <v>953452.21421089198</v>
      </c>
      <c r="I122" s="2">
        <f>_xlfn.XLOOKUP($A122,'Salary projection'!$A:$A,'Salary projection'!H:H,0,0)*$R$1</f>
        <v>1058207.9897051293</v>
      </c>
      <c r="J122" s="2">
        <f>_xlfn.XLOOKUP($A122,'Salary projection'!$A:$A,'Salary projection'!I:I,0,0)*$R$1</f>
        <v>1174473.2801345033</v>
      </c>
      <c r="K122" s="2">
        <f>_xlfn.XLOOKUP($A122,'Salary projection'!$A:$A,'Salary projection'!J:J,0,0)*$R$1</f>
        <v>1303512.6356721865</v>
      </c>
      <c r="L122" s="2">
        <f>_xlfn.XLOOKUP($A122,'Salary projection'!$A:$A,'Salary projection'!K:K,0,0)*$R$1</f>
        <v>1446729.5425933069</v>
      </c>
      <c r="M122" s="2">
        <f>_xlfn.XLOOKUP($A122,'Salary projection'!$A:$A,'Salary projection'!L:L,0,0)*$R$1</f>
        <v>1605681.6881816573</v>
      </c>
      <c r="N122" s="2">
        <f>_xlfn.XLOOKUP($A122,'Salary projection'!$A:$A,'Salary projection'!M:M,0,0)*$R$1</f>
        <v>1782097.902791403</v>
      </c>
      <c r="O122" t="str">
        <f t="shared" si="5"/>
        <v>Lend</v>
      </c>
    </row>
    <row r="123" spans="1:15" x14ac:dyDescent="0.3">
      <c r="A123" t="s">
        <v>131</v>
      </c>
      <c r="B123" t="s">
        <v>28</v>
      </c>
      <c r="C123">
        <v>0.76466003491615497</v>
      </c>
      <c r="D123">
        <v>2.1096362908224799</v>
      </c>
      <c r="E123" s="2">
        <f>_xlfn.XLOOKUP($A123,'Salary projection'!$A:$A,'Salary projection'!D:D,0,0)*$R$1</f>
        <v>661758.77962850907</v>
      </c>
      <c r="F123" s="2">
        <f>_xlfn.XLOOKUP($A123,'Salary projection'!$A:$A,'Salary projection'!E:E,0,0)*$R$1</f>
        <v>734466.2033639279</v>
      </c>
      <c r="G123" s="2">
        <f>_xlfn.XLOOKUP($A123,'Salary projection'!$A:$A,'Salary projection'!F:F,0,0)*$R$1</f>
        <v>815161.99027483689</v>
      </c>
      <c r="H123" s="2">
        <f>_xlfn.XLOOKUP($A123,'Salary projection'!$A:$A,'Salary projection'!G:G,0,0)*$R$1</f>
        <v>904723.82166178327</v>
      </c>
      <c r="I123" s="2">
        <f>_xlfn.XLOOKUP($A123,'Salary projection'!$A:$A,'Salary projection'!H:H,0,0)*$R$1</f>
        <v>1004125.8096520562</v>
      </c>
      <c r="J123" s="2">
        <f>_xlfn.XLOOKUP($A123,'Salary projection'!$A:$A,'Salary projection'!I:I,0,0)*$R$1</f>
        <v>1114449.0920526716</v>
      </c>
      <c r="K123" s="2">
        <f>_xlfn.XLOOKUP($A123,'Salary projection'!$A:$A,'Salary projection'!J:J,0,0)*$R$1</f>
        <v>1236893.5912596383</v>
      </c>
      <c r="L123" s="2">
        <f>_xlfn.XLOOKUP($A123,'Salary projection'!$A:$A,'Salary projection'!K:K,0,0)*$R$1</f>
        <v>1372791.0651183503</v>
      </c>
      <c r="M123" s="2">
        <f>_xlfn.XLOOKUP($A123,'Salary projection'!$A:$A,'Salary projection'!L:L,0,0)*$R$1</f>
        <v>1523619.591681743</v>
      </c>
      <c r="N123" s="2">
        <f>_xlfn.XLOOKUP($A123,'Salary projection'!$A:$A,'Salary projection'!M:M,0,0)*$R$1</f>
        <v>1691019.6454085372</v>
      </c>
      <c r="O123" t="str">
        <f t="shared" si="5"/>
        <v>Don't lend</v>
      </c>
    </row>
    <row r="124" spans="1:15" x14ac:dyDescent="0.3">
      <c r="A124" t="s">
        <v>127</v>
      </c>
      <c r="B124" t="s">
        <v>28</v>
      </c>
      <c r="C124">
        <v>0.76466003491615497</v>
      </c>
      <c r="D124">
        <v>1.98650693525807</v>
      </c>
      <c r="E124" s="2">
        <f>_xlfn.XLOOKUP($A124,'Salary projection'!$A:$A,'Salary projection'!D:D,0,0)*$R$1</f>
        <v>629680.70593017922</v>
      </c>
      <c r="F124" s="2">
        <f>_xlfn.XLOOKUP($A124,'Salary projection'!$A:$A,'Salary projection'!E:E,0,0)*$R$1</f>
        <v>698863.71235705889</v>
      </c>
      <c r="G124" s="2">
        <f>_xlfn.XLOOKUP($A124,'Salary projection'!$A:$A,'Salary projection'!F:F,0,0)*$R$1</f>
        <v>775647.85430101177</v>
      </c>
      <c r="H124" s="2">
        <f>_xlfn.XLOOKUP($A124,'Salary projection'!$A:$A,'Salary projection'!G:G,0,0)*$R$1</f>
        <v>860868.26836758538</v>
      </c>
      <c r="I124" s="2">
        <f>_xlfn.XLOOKUP($A124,'Salary projection'!$A:$A,'Salary projection'!H:H,0,0)*$R$1</f>
        <v>955451.84760429023</v>
      </c>
      <c r="J124" s="2">
        <f>_xlfn.XLOOKUP($A124,'Salary projection'!$A:$A,'Salary projection'!I:I,0,0)*$R$1</f>
        <v>1060427.3227790229</v>
      </c>
      <c r="K124" s="2">
        <f>_xlfn.XLOOKUP($A124,'Salary projection'!$A:$A,'Salary projection'!J:J,0,0)*$R$1</f>
        <v>1176936.451288345</v>
      </c>
      <c r="L124" s="2">
        <f>_xlfn.XLOOKUP($A124,'Salary projection'!$A:$A,'Salary projection'!K:K,0,0)*$R$1</f>
        <v>1306246.4353908899</v>
      </c>
      <c r="M124" s="2">
        <f>_xlfn.XLOOKUP($A124,'Salary projection'!$A:$A,'Salary projection'!L:L,0,0)*$R$1</f>
        <v>1449763.70483182</v>
      </c>
      <c r="N124" s="2">
        <f>_xlfn.XLOOKUP($A124,'Salary projection'!$A:$A,'Salary projection'!M:M,0,0)*$R$1</f>
        <v>1609049.2137639578</v>
      </c>
      <c r="O124" t="str">
        <f t="shared" si="5"/>
        <v>Don't lend</v>
      </c>
    </row>
    <row r="125" spans="1:15" x14ac:dyDescent="0.3">
      <c r="A125" t="s">
        <v>65</v>
      </c>
      <c r="B125" t="s">
        <v>28</v>
      </c>
      <c r="C125">
        <v>0.76466003491615497</v>
      </c>
      <c r="D125">
        <v>-0.241484467185964</v>
      </c>
      <c r="E125" s="2">
        <f>_xlfn.XLOOKUP($A125,'Salary projection'!$A:$A,'Salary projection'!D:D,0,0)*$R$1</f>
        <v>594038.4018209239</v>
      </c>
      <c r="F125" s="2">
        <f>_xlfn.XLOOKUP($A125,'Salary projection'!$A:$A,'Salary projection'!E:E,0,0)*$R$1</f>
        <v>659305.38901609334</v>
      </c>
      <c r="G125" s="2">
        <f>_xlfn.XLOOKUP($A125,'Salary projection'!$A:$A,'Salary projection'!F:F,0,0)*$R$1</f>
        <v>731743.25877453957</v>
      </c>
      <c r="H125" s="2">
        <f>_xlfn.XLOOKUP($A125,'Salary projection'!$A:$A,'Salary projection'!G:G,0,0)*$R$1</f>
        <v>812139.87581847701</v>
      </c>
      <c r="I125" s="2">
        <f>_xlfn.XLOOKUP($A125,'Salary projection'!$A:$A,'Salary projection'!H:H,0,0)*$R$1</f>
        <v>901369.66755121748</v>
      </c>
      <c r="J125" s="2">
        <f>_xlfn.XLOOKUP($A125,'Salary projection'!$A:$A,'Salary projection'!I:I,0,0)*$R$1</f>
        <v>1000403.1346971919</v>
      </c>
      <c r="K125" s="2">
        <f>_xlfn.XLOOKUP($A125,'Salary projection'!$A:$A,'Salary projection'!J:J,0,0)*$R$1</f>
        <v>1110317.4068757975</v>
      </c>
      <c r="L125" s="2">
        <f>_xlfn.XLOOKUP($A125,'Salary projection'!$A:$A,'Salary projection'!K:K,0,0)*$R$1</f>
        <v>1232307.957915934</v>
      </c>
      <c r="M125" s="2">
        <f>_xlfn.XLOOKUP($A125,'Salary projection'!$A:$A,'Salary projection'!L:L,0,0)*$R$1</f>
        <v>1367701.6083319057</v>
      </c>
      <c r="N125" s="2">
        <f>_xlfn.XLOOKUP($A125,'Salary projection'!$A:$A,'Salary projection'!M:M,0,0)*$R$1</f>
        <v>1517970.9563810928</v>
      </c>
      <c r="O125" t="str">
        <f t="shared" si="5"/>
        <v>Lend</v>
      </c>
    </row>
    <row r="126" spans="1:15" x14ac:dyDescent="0.3">
      <c r="A126" t="s">
        <v>120</v>
      </c>
      <c r="B126" t="s">
        <v>19</v>
      </c>
      <c r="C126">
        <v>0.76466003491615497</v>
      </c>
      <c r="D126">
        <v>1.7207538625902199</v>
      </c>
      <c r="E126" s="2">
        <f>_xlfn.XLOOKUP($A126,'Salary projection'!$A:$A,'Salary projection'!D:D,0,0)*$R$1</f>
        <v>159202.29168800759</v>
      </c>
      <c r="F126" s="2">
        <f>_xlfn.XLOOKUP($A126,'Salary projection'!$A:$A,'Salary projection'!E:E,0,0)*$R$1</f>
        <v>176693.84425631302</v>
      </c>
      <c r="G126" s="2">
        <f>_xlfn.XLOOKUP($A126,'Salary projection'!$A:$A,'Salary projection'!F:F,0,0)*$R$1</f>
        <v>196107.19335157657</v>
      </c>
      <c r="H126" s="2">
        <f>_xlfn.XLOOKUP($A126,'Salary projection'!$A:$A,'Salary projection'!G:G,0,0)*$R$1</f>
        <v>217653.48671935184</v>
      </c>
      <c r="I126" s="2">
        <f>_xlfn.XLOOKUP($A126,'Salary projection'!$A:$A,'Salary projection'!H:H,0,0)*$R$1</f>
        <v>241567.0709037263</v>
      </c>
      <c r="J126" s="2">
        <f>_xlfn.XLOOKUP($A126,'Salary projection'!$A:$A,'Salary projection'!I:I,0,0)*$R$1</f>
        <v>268108.04009884741</v>
      </c>
      <c r="K126" s="2">
        <f>_xlfn.XLOOKUP($A126,'Salary projection'!$A:$A,'Salary projection'!J:J,0,0)*$R$1</f>
        <v>297565.06504271377</v>
      </c>
      <c r="L126" s="2">
        <f>_xlfn.XLOOKUP($A126,'Salary projection'!$A:$A,'Salary projection'!K:K,0,0)*$R$1</f>
        <v>330258.53272147034</v>
      </c>
      <c r="M126" s="2">
        <f>_xlfn.XLOOKUP($A126,'Salary projection'!$A:$A,'Salary projection'!L:L,0,0)*$R$1</f>
        <v>366544.03103295085</v>
      </c>
      <c r="N126" s="2">
        <f>_xlfn.XLOOKUP($A126,'Salary projection'!$A:$A,'Salary projection'!M:M,0,0)*$R$1</f>
        <v>406816.21631013299</v>
      </c>
      <c r="O126" t="str">
        <f t="shared" si="5"/>
        <v>Don't lend</v>
      </c>
    </row>
    <row r="127" spans="1:15" x14ac:dyDescent="0.3">
      <c r="A127" t="s">
        <v>125</v>
      </c>
      <c r="B127" t="s">
        <v>10</v>
      </c>
      <c r="C127">
        <v>0.96388621871208102</v>
      </c>
      <c r="D127">
        <v>1.9486961926075901</v>
      </c>
      <c r="E127" s="2">
        <f>_xlfn.XLOOKUP($A127,'Salary projection'!$A:$A,'Salary projection'!D:D,0,0)*$R$1</f>
        <v>988479.90063001728</v>
      </c>
      <c r="F127" s="2">
        <f>_xlfn.XLOOKUP($A127,'Salary projection'!$A:$A,'Salary projection'!E:E,0,0)*$R$1</f>
        <v>1097084.1673227791</v>
      </c>
      <c r="G127" s="2">
        <f>_xlfn.XLOOKUP($A127,'Salary projection'!$A:$A,'Salary projection'!F:F,0,0)*$R$1</f>
        <v>1217620.7826008338</v>
      </c>
      <c r="H127" s="2">
        <f>_xlfn.XLOOKUP($A127,'Salary projection'!$A:$A,'Salary projection'!G:G,0,0)*$R$1</f>
        <v>1351400.7533619457</v>
      </c>
      <c r="I127" s="2">
        <f>_xlfn.XLOOKUP($A127,'Salary projection'!$A:$A,'Salary projection'!H:H,0,0)*$R$1</f>
        <v>1499879.1268052259</v>
      </c>
      <c r="J127" s="2">
        <f>_xlfn.XLOOKUP($A127,'Salary projection'!$A:$A,'Salary projection'!I:I,0,0)*$R$1</f>
        <v>1664670.8161361269</v>
      </c>
      <c r="K127" s="2">
        <f>_xlfn.XLOOKUP($A127,'Salary projection'!$A:$A,'Salary projection'!J:J,0,0)*$R$1</f>
        <v>1847568.1650413268</v>
      </c>
      <c r="L127" s="2">
        <f>_xlfn.XLOOKUP($A127,'Salary projection'!$A:$A,'Salary projection'!K:K,0,0)*$R$1</f>
        <v>2050560.4419721141</v>
      </c>
      <c r="M127" s="2">
        <f>_xlfn.XLOOKUP($A127,'Salary projection'!$A:$A,'Salary projection'!L:L,0,0)*$R$1</f>
        <v>2275855.4762642914</v>
      </c>
      <c r="N127" s="2">
        <f>_xlfn.XLOOKUP($A127,'Salary projection'!$A:$A,'Salary projection'!M:M,0,0)*$R$1</f>
        <v>2525903.6714181383</v>
      </c>
      <c r="O127" t="str">
        <f t="shared" si="5"/>
        <v>Don't lend</v>
      </c>
    </row>
    <row r="128" spans="1:15" x14ac:dyDescent="0.3">
      <c r="A128" t="s">
        <v>121</v>
      </c>
      <c r="B128" t="s">
        <v>10</v>
      </c>
      <c r="C128">
        <v>0.96388621871208102</v>
      </c>
      <c r="D128">
        <v>1.7510359191307601</v>
      </c>
      <c r="E128" s="2">
        <f>_xlfn.XLOOKUP($A128,'Salary projection'!$A:$A,'Salary projection'!D:D,0,0)*$R$1</f>
        <v>944521.05889526894</v>
      </c>
      <c r="F128" s="2">
        <f>_xlfn.XLOOKUP($A128,'Salary projection'!$A:$A,'Salary projection'!E:E,0,0)*$R$1</f>
        <v>1048295.5685355886</v>
      </c>
      <c r="G128" s="2">
        <f>_xlfn.XLOOKUP($A128,'Salary projection'!$A:$A,'Salary projection'!F:F,0,0)*$R$1</f>
        <v>1163471.7814515182</v>
      </c>
      <c r="H128" s="2">
        <f>_xlfn.XLOOKUP($A128,'Salary projection'!$A:$A,'Salary projection'!G:G,0,0)*$R$1</f>
        <v>1291302.4025513791</v>
      </c>
      <c r="I128" s="2">
        <f>_xlfn.XLOOKUP($A128,'Salary projection'!$A:$A,'Salary projection'!H:H,0,0)*$R$1</f>
        <v>1433177.7714064366</v>
      </c>
      <c r="J128" s="2">
        <f>_xlfn.XLOOKUP($A128,'Salary projection'!$A:$A,'Salary projection'!I:I,0,0)*$R$1</f>
        <v>1590640.9841685356</v>
      </c>
      <c r="K128" s="2">
        <f>_xlfn.XLOOKUP($A128,'Salary projection'!$A:$A,'Salary projection'!J:J,0,0)*$R$1</f>
        <v>1765404.6769325191</v>
      </c>
      <c r="L128" s="2">
        <f>_xlfn.XLOOKUP($A128,'Salary projection'!$A:$A,'Salary projection'!K:K,0,0)*$R$1</f>
        <v>1959369.6530863361</v>
      </c>
      <c r="M128" s="2">
        <f>_xlfn.XLOOKUP($A128,'Salary projection'!$A:$A,'Salary projection'!L:L,0,0)*$R$1</f>
        <v>2174645.5572477314</v>
      </c>
      <c r="N128" s="2">
        <f>_xlfn.XLOOKUP($A128,'Salary projection'!$A:$A,'Salary projection'!M:M,0,0)*$R$1</f>
        <v>2413573.8206459391</v>
      </c>
      <c r="O128" t="str">
        <f t="shared" si="5"/>
        <v>Don't lend</v>
      </c>
    </row>
    <row r="129" spans="1:15" x14ac:dyDescent="0.3">
      <c r="A129" t="s">
        <v>62</v>
      </c>
      <c r="B129" t="s">
        <v>28</v>
      </c>
      <c r="C129">
        <v>0.96388621871208102</v>
      </c>
      <c r="D129">
        <v>-0.37085755525728198</v>
      </c>
      <c r="E129" s="2">
        <f>_xlfn.XLOOKUP($A129,'Salary projection'!$A:$A,'Salary projection'!D:D,0,0)*$R$1</f>
        <v>607107.24666098412</v>
      </c>
      <c r="F129" s="2">
        <f>_xlfn.XLOOKUP($A129,'Salary projection'!$A:$A,'Salary projection'!E:E,0,0)*$R$1</f>
        <v>673810.10757444741</v>
      </c>
      <c r="G129" s="2">
        <f>_xlfn.XLOOKUP($A129,'Salary projection'!$A:$A,'Salary projection'!F:F,0,0)*$R$1</f>
        <v>747841.61046757957</v>
      </c>
      <c r="H129" s="2">
        <f>_xlfn.XLOOKUP($A129,'Salary projection'!$A:$A,'Salary projection'!G:G,0,0)*$R$1</f>
        <v>830006.95308648364</v>
      </c>
      <c r="I129" s="2">
        <f>_xlfn.XLOOKUP($A129,'Salary projection'!$A:$A,'Salary projection'!H:H,0,0)*$R$1</f>
        <v>921199.80023734446</v>
      </c>
      <c r="J129" s="2">
        <f>_xlfn.XLOOKUP($A129,'Salary projection'!$A:$A,'Salary projection'!I:I,0,0)*$R$1</f>
        <v>1022412.0036605303</v>
      </c>
      <c r="K129" s="2">
        <f>_xlfn.XLOOKUP($A129,'Salary projection'!$A:$A,'Salary projection'!J:J,0,0)*$R$1</f>
        <v>1134744.3898270654</v>
      </c>
      <c r="L129" s="2">
        <f>_xlfn.XLOOKUP($A129,'Salary projection'!$A:$A,'Salary projection'!K:K,0,0)*$R$1</f>
        <v>1259418.7329900847</v>
      </c>
      <c r="M129" s="2">
        <f>_xlfn.XLOOKUP($A129,'Salary projection'!$A:$A,'Salary projection'!L:L,0,0)*$R$1</f>
        <v>1397791.0437152078</v>
      </c>
      <c r="N129" s="2">
        <f>_xlfn.XLOOKUP($A129,'Salary projection'!$A:$A,'Salary projection'!M:M,0,0)*$R$1</f>
        <v>1551366.3174214773</v>
      </c>
      <c r="O129" t="str">
        <f t="shared" si="5"/>
        <v>Lend</v>
      </c>
    </row>
    <row r="130" spans="1:15" x14ac:dyDescent="0.3">
      <c r="A130" t="s">
        <v>140</v>
      </c>
      <c r="B130" t="s">
        <v>28</v>
      </c>
      <c r="C130">
        <v>0.96388621871208102</v>
      </c>
      <c r="D130">
        <v>2.7612309185884598</v>
      </c>
      <c r="E130" s="2">
        <f>_xlfn.XLOOKUP($A130,'Salary projection'!$A:$A,'Salary projection'!D:D,0,0)*$R$1</f>
        <v>484735.33588587394</v>
      </c>
      <c r="F130" s="2">
        <f>_xlfn.XLOOKUP($A130,'Salary projection'!$A:$A,'Salary projection'!E:E,0,0)*$R$1</f>
        <v>537993.19743713224</v>
      </c>
      <c r="G130" s="2">
        <f>_xlfn.XLOOKUP($A130,'Salary projection'!$A:$A,'Salary projection'!F:F,0,0)*$R$1</f>
        <v>597102.49916002434</v>
      </c>
      <c r="H130" s="2">
        <f>_xlfn.XLOOKUP($A130,'Salary projection'!$A:$A,'Salary projection'!G:G,0,0)*$R$1</f>
        <v>662706.1386678773</v>
      </c>
      <c r="I130" s="2">
        <f>_xlfn.XLOOKUP($A130,'Salary projection'!$A:$A,'Salary projection'!H:H,0,0)*$R$1</f>
        <v>735517.64872179343</v>
      </c>
      <c r="J130" s="2">
        <f>_xlfn.XLOOKUP($A130,'Salary projection'!$A:$A,'Salary projection'!I:I,0,0)*$R$1</f>
        <v>816328.9579129084</v>
      </c>
      <c r="K130" s="2">
        <f>_xlfn.XLOOKUP($A130,'Salary projection'!$A:$A,'Salary projection'!J:J,0,0)*$R$1</f>
        <v>906019.00401065079</v>
      </c>
      <c r="L130" s="2">
        <f>_xlfn.XLOOKUP($A130,'Salary projection'!$A:$A,'Salary projection'!K:K,0,0)*$R$1</f>
        <v>1005563.2936594019</v>
      </c>
      <c r="M130" s="2">
        <f>_xlfn.XLOOKUP($A130,'Salary projection'!$A:$A,'Salary projection'!L:L,0,0)*$R$1</f>
        <v>1116044.5123988348</v>
      </c>
      <c r="N130" s="2">
        <f>_xlfn.XLOOKUP($A130,'Salary projection'!$A:$A,'Salary projection'!M:M,0,0)*$R$1</f>
        <v>1238664.3004069717</v>
      </c>
      <c r="O130" t="str">
        <f t="shared" si="5"/>
        <v>Don't lend</v>
      </c>
    </row>
    <row r="131" spans="1:15" x14ac:dyDescent="0.3">
      <c r="A131" t="s">
        <v>97</v>
      </c>
      <c r="B131" t="s">
        <v>10</v>
      </c>
      <c r="C131">
        <v>0.96388621871208102</v>
      </c>
      <c r="D131">
        <v>0.83271440130799201</v>
      </c>
      <c r="E131" s="2">
        <f>_xlfn.XLOOKUP($A131,'Salary projection'!$A:$A,'Salary projection'!D:D,0,0)*$R$1</f>
        <v>378996.50036174944</v>
      </c>
      <c r="F131" s="2">
        <f>_xlfn.XLOOKUP($A131,'Salary projection'!$A:$A,'Salary projection'!E:E,0,0)*$R$1</f>
        <v>420636.83819226763</v>
      </c>
      <c r="G131" s="2">
        <f>_xlfn.XLOOKUP($A131,'Salary projection'!$A:$A,'Salary projection'!F:F,0,0)*$R$1</f>
        <v>466852.1990981563</v>
      </c>
      <c r="H131" s="2">
        <f>_xlfn.XLOOKUP($A131,'Salary projection'!$A:$A,'Salary projection'!G:G,0,0)*$R$1</f>
        <v>518145.24077218841</v>
      </c>
      <c r="I131" s="2">
        <f>_xlfn.XLOOKUP($A131,'Salary projection'!$A:$A,'Salary projection'!H:H,0,0)*$R$1</f>
        <v>575073.84789767687</v>
      </c>
      <c r="J131" s="2">
        <f>_xlfn.XLOOKUP($A131,'Salary projection'!$A:$A,'Salary projection'!I:I,0,0)*$R$1</f>
        <v>638257.19993680855</v>
      </c>
      <c r="K131" s="2">
        <f>_xlfn.XLOOKUP($A131,'Salary projection'!$A:$A,'Salary projection'!J:J,0,0)*$R$1</f>
        <v>708382.50558675907</v>
      </c>
      <c r="L131" s="2">
        <f>_xlfn.XLOOKUP($A131,'Salary projection'!$A:$A,'Salary projection'!K:K,0,0)*$R$1</f>
        <v>786212.47715036606</v>
      </c>
      <c r="M131" s="2">
        <f>_xlfn.XLOOKUP($A131,'Salary projection'!$A:$A,'Salary projection'!L:L,0,0)*$R$1</f>
        <v>872593.62611575611</v>
      </c>
      <c r="N131" s="2">
        <f>_xlfn.XLOOKUP($A131,'Salary projection'!$A:$A,'Salary projection'!M:M,0,0)*$R$1</f>
        <v>968465.4701711376</v>
      </c>
      <c r="O131" t="str">
        <f t="shared" si="5"/>
        <v>Don't lend</v>
      </c>
    </row>
    <row r="132" spans="1:15" x14ac:dyDescent="0.3">
      <c r="A132" t="s">
        <v>67</v>
      </c>
      <c r="B132" t="s">
        <v>10</v>
      </c>
      <c r="C132">
        <v>0.96388621871208102</v>
      </c>
      <c r="D132">
        <v>-0.234774695926806</v>
      </c>
      <c r="E132" s="2">
        <f>_xlfn.XLOOKUP($A132,'Salary projection'!$A:$A,'Salary projection'!D:D,0,0)*$R$1</f>
        <v>244743.82155022069</v>
      </c>
      <c r="F132" s="2">
        <f>_xlfn.XLOOKUP($A132,'Salary projection'!$A:$A,'Salary projection'!E:E,0,0)*$R$1</f>
        <v>271633.82027463056</v>
      </c>
      <c r="G132" s="2">
        <f>_xlfn.XLOOKUP($A132,'Salary projection'!$A:$A,'Salary projection'!F:F,0,0)*$R$1</f>
        <v>301478.2226151104</v>
      </c>
      <c r="H132" s="2">
        <f>_xlfn.XLOOKUP($A132,'Salary projection'!$A:$A,'Salary projection'!G:G,0,0)*$R$1</f>
        <v>334601.62883721269</v>
      </c>
      <c r="I132" s="2">
        <f>_xlfn.XLOOKUP($A132,'Salary projection'!$A:$A,'Salary projection'!H:H,0,0)*$R$1</f>
        <v>371364.30303110176</v>
      </c>
      <c r="J132" s="2">
        <f>_xlfn.XLOOKUP($A132,'Salary projection'!$A:$A,'Salary projection'!I:I,0,0)*$R$1</f>
        <v>412166.09149524313</v>
      </c>
      <c r="K132" s="2">
        <f>_xlfn.XLOOKUP($A132,'Salary projection'!$A:$A,'Salary projection'!J:J,0,0)*$R$1</f>
        <v>457450.77163282875</v>
      </c>
      <c r="L132" s="2">
        <f>_xlfn.XLOOKUP($A132,'Salary projection'!$A:$A,'Salary projection'!K:K,0,0)*$R$1</f>
        <v>507710.87866136502</v>
      </c>
      <c r="M132" s="2">
        <f>_xlfn.XLOOKUP($A132,'Salary projection'!$A:$A,'Salary projection'!L:L,0,0)*$R$1</f>
        <v>563493.06263274536</v>
      </c>
      <c r="N132" s="2">
        <f>_xlfn.XLOOKUP($A132,'Salary projection'!$A:$A,'Salary projection'!M:M,0,0)*$R$1</f>
        <v>625404.03402901045</v>
      </c>
      <c r="O132" t="str">
        <f t="shared" si="5"/>
        <v>Lend</v>
      </c>
    </row>
    <row r="133" spans="1:15" x14ac:dyDescent="0.3">
      <c r="A133" t="s">
        <v>132</v>
      </c>
      <c r="B133" t="s">
        <v>28</v>
      </c>
      <c r="C133">
        <v>0.96388621871208102</v>
      </c>
      <c r="D133">
        <v>2.1862158966298799</v>
      </c>
      <c r="E133" s="2">
        <f>_xlfn.XLOOKUP($A133,'Salary projection'!$A:$A,'Salary projection'!D:D,0,0)*$R$1</f>
        <v>194844.59579726303</v>
      </c>
      <c r="F133" s="2">
        <f>_xlfn.XLOOKUP($A133,'Salary projection'!$A:$A,'Salary projection'!E:E,0,0)*$R$1</f>
        <v>216252.1675972786</v>
      </c>
      <c r="G133" s="2">
        <f>_xlfn.XLOOKUP($A133,'Salary projection'!$A:$A,'Salary projection'!F:F,0,0)*$R$1</f>
        <v>240011.78887804892</v>
      </c>
      <c r="H133" s="2">
        <f>_xlfn.XLOOKUP($A133,'Salary projection'!$A:$A,'Salary projection'!G:G,0,0)*$R$1</f>
        <v>266381.87926846038</v>
      </c>
      <c r="I133" s="2">
        <f>_xlfn.XLOOKUP($A133,'Salary projection'!$A:$A,'Salary projection'!H:H,0,0)*$R$1</f>
        <v>295649.25095679931</v>
      </c>
      <c r="J133" s="2">
        <f>_xlfn.XLOOKUP($A133,'Salary projection'!$A:$A,'Salary projection'!I:I,0,0)*$R$1</f>
        <v>328132.22818067879</v>
      </c>
      <c r="K133" s="2">
        <f>_xlfn.XLOOKUP($A133,'Salary projection'!$A:$A,'Salary projection'!J:J,0,0)*$R$1</f>
        <v>364184.10945526144</v>
      </c>
      <c r="L133" s="2">
        <f>_xlfn.XLOOKUP($A133,'Salary projection'!$A:$A,'Salary projection'!K:K,0,0)*$R$1</f>
        <v>404197.01019642618</v>
      </c>
      <c r="M133" s="2">
        <f>_xlfn.XLOOKUP($A133,'Salary projection'!$A:$A,'Salary projection'!L:L,0,0)*$R$1</f>
        <v>448606.12753286492</v>
      </c>
      <c r="N133" s="2">
        <f>_xlfn.XLOOKUP($A133,'Salary projection'!$A:$A,'Salary projection'!M:M,0,0)*$R$1</f>
        <v>497894.47369299823</v>
      </c>
      <c r="O133" t="str">
        <f t="shared" si="5"/>
        <v>Don't lend</v>
      </c>
    </row>
    <row r="134" spans="1:15" x14ac:dyDescent="0.3">
      <c r="A134" t="s">
        <v>159</v>
      </c>
      <c r="B134" t="s">
        <v>25</v>
      </c>
      <c r="C134">
        <v>1.163112402508</v>
      </c>
      <c r="D134">
        <v>4.7264382286488598</v>
      </c>
      <c r="E134" s="2">
        <f>_xlfn.XLOOKUP($A134,'Salary projection'!$A:$A,'Salary projection'!D:D,0,0)*$R$1</f>
        <v>3061673.9229850415</v>
      </c>
      <c r="F134" s="2">
        <f>_xlfn.XLOOKUP($A134,'Salary projection'!$A:$A,'Salary projection'!E:E,0,0)*$R$1</f>
        <v>3398059.9749889448</v>
      </c>
      <c r="G134" s="2">
        <f>_xlfn.XLOOKUP($A134,'Salary projection'!$A:$A,'Salary projection'!F:F,0,0)*$R$1</f>
        <v>3771404.7557239765</v>
      </c>
      <c r="H134" s="2">
        <f>_xlfn.XLOOKUP($A134,'Salary projection'!$A:$A,'Salary projection'!G:G,0,0)*$R$1</f>
        <v>4185768.91996843</v>
      </c>
      <c r="I134" s="2">
        <f>_xlfn.XLOOKUP($A134,'Salary projection'!$A:$A,'Salary projection'!H:H,0,0)*$R$1</f>
        <v>4645659.266558974</v>
      </c>
      <c r="J134" s="2">
        <f>_xlfn.XLOOKUP($A134,'Salary projection'!$A:$A,'Salary projection'!I:I,0,0)*$R$1</f>
        <v>5156077.7562293261</v>
      </c>
      <c r="K134" s="2">
        <f>_xlfn.XLOOKUP($A134,'Salary projection'!$A:$A,'Salary projection'!J:J,0,0)*$R$1</f>
        <v>5722575.9150378602</v>
      </c>
      <c r="L134" s="2">
        <f>_xlfn.XLOOKUP($A134,'Salary projection'!$A:$A,'Salary projection'!K:K,0,0)*$R$1</f>
        <v>6351315.2150987238</v>
      </c>
      <c r="M134" s="2">
        <f>_xlfn.XLOOKUP($A134,'Salary projection'!$A:$A,'Salary projection'!L:L,0,0)*$R$1</f>
        <v>7049134.0893426426</v>
      </c>
      <c r="N134" s="2">
        <f>_xlfn.XLOOKUP($A134,'Salary projection'!$A:$A,'Salary projection'!M:M,0,0)*$R$1</f>
        <v>7823622.3091881517</v>
      </c>
      <c r="O134" t="str">
        <f t="shared" si="5"/>
        <v>Don't lend</v>
      </c>
    </row>
    <row r="135" spans="1:15" x14ac:dyDescent="0.3">
      <c r="A135" t="s">
        <v>20</v>
      </c>
      <c r="B135" t="s">
        <v>19</v>
      </c>
      <c r="C135">
        <v>1.163112402508</v>
      </c>
      <c r="D135">
        <v>-2.4778196043275398</v>
      </c>
      <c r="E135" s="2">
        <f>_xlfn.XLOOKUP($A135,'Salary projection'!$A:$A,'Salary projection'!D:D,0,0)*$R$1</f>
        <v>2607828.5839938559</v>
      </c>
      <c r="F135" s="2">
        <f>_xlfn.XLOOKUP($A135,'Salary projection'!$A:$A,'Salary projection'!E:E,0,0)*$R$1</f>
        <v>2894350.6577806501</v>
      </c>
      <c r="G135" s="2">
        <f>_xlfn.XLOOKUP($A135,'Salary projection'!$A:$A,'Salary projection'!F:F,0,0)*$R$1</f>
        <v>3212352.9060202288</v>
      </c>
      <c r="H135" s="2">
        <f>_xlfn.XLOOKUP($A135,'Salary projection'!$A:$A,'Salary projection'!G:G,0,0)*$R$1</f>
        <v>3565294.0548431138</v>
      </c>
      <c r="I135" s="2">
        <f>_xlfn.XLOOKUP($A135,'Salary projection'!$A:$A,'Salary projection'!H:H,0,0)*$R$1</f>
        <v>3957012.8405498452</v>
      </c>
      <c r="J135" s="2">
        <f>_xlfn.XLOOKUP($A135,'Salary projection'!$A:$A,'Salary projection'!I:I,0,0)*$R$1</f>
        <v>4391769.7613206729</v>
      </c>
      <c r="K135" s="2">
        <f>_xlfn.XLOOKUP($A135,'Salary projection'!$A:$A,'Salary projection'!J:J,0,0)*$R$1</f>
        <v>4874293.4161847522</v>
      </c>
      <c r="L135" s="2">
        <f>_xlfn.XLOOKUP($A135,'Salary projection'!$A:$A,'Salary projection'!K:K,0,0)*$R$1</f>
        <v>5409831.935250951</v>
      </c>
      <c r="M135" s="2">
        <f>_xlfn.XLOOKUP($A135,'Salary projection'!$A:$A,'Salary projection'!L:L,0,0)*$R$1</f>
        <v>6004210.0605770675</v>
      </c>
      <c r="N135" s="2">
        <f>_xlfn.XLOOKUP($A135,'Salary projection'!$A:$A,'Salary projection'!M:M,0,0)*$R$1</f>
        <v>6663892.4985129982</v>
      </c>
      <c r="O135" t="str">
        <f t="shared" si="5"/>
        <v>Lend</v>
      </c>
    </row>
    <row r="136" spans="1:15" x14ac:dyDescent="0.3">
      <c r="A136" t="s">
        <v>51</v>
      </c>
      <c r="B136" t="s">
        <v>19</v>
      </c>
      <c r="C136">
        <v>1.163112402508</v>
      </c>
      <c r="D136">
        <v>-0.97669020750397295</v>
      </c>
      <c r="E136" s="2">
        <f>_xlfn.XLOOKUP($A136,'Salary projection'!$A:$A,'Salary projection'!D:D,0,0)*$R$1</f>
        <v>2115964.7872861312</v>
      </c>
      <c r="F136" s="2">
        <f>_xlfn.XLOOKUP($A136,'Salary projection'!$A:$A,'Salary projection'!E:E,0,0)*$R$1</f>
        <v>2348445.7956753247</v>
      </c>
      <c r="G136" s="2">
        <f>_xlfn.XLOOKUP($A136,'Salary projection'!$A:$A,'Salary projection'!F:F,0,0)*$R$1</f>
        <v>2606469.4877549103</v>
      </c>
      <c r="H136" s="2">
        <f>_xlfn.XLOOKUP($A136,'Salary projection'!$A:$A,'Salary projection'!G:G,0,0)*$R$1</f>
        <v>2892842.2376654157</v>
      </c>
      <c r="I136" s="2">
        <f>_xlfn.XLOOKUP($A136,'Salary projection'!$A:$A,'Salary projection'!H:H,0,0)*$R$1</f>
        <v>3210678.7558174375</v>
      </c>
      <c r="J136" s="2">
        <f>_xlfn.XLOOKUP($A136,'Salary projection'!$A:$A,'Salary projection'!I:I,0,0)*$R$1</f>
        <v>3563435.9657913977</v>
      </c>
      <c r="K136" s="2">
        <f>_xlfn.XLOOKUP($A136,'Salary projection'!$A:$A,'Salary projection'!J:J,0,0)*$R$1</f>
        <v>3954950.6032915921</v>
      </c>
      <c r="L136" s="2">
        <f>_xlfn.XLOOKUP($A136,'Salary projection'!$A:$A,'Salary projection'!K:K,0,0)*$R$1</f>
        <v>4389480.9460965581</v>
      </c>
      <c r="M136" s="2">
        <f>_xlfn.XLOOKUP($A136,'Salary projection'!$A:$A,'Salary projection'!L:L,0,0)*$R$1</f>
        <v>4871753.1288782498</v>
      </c>
      <c r="N136" s="2">
        <f>_xlfn.XLOOKUP($A136,'Salary projection'!$A:$A,'Salary projection'!M:M,0,0)*$R$1</f>
        <v>5407012.5466294549</v>
      </c>
      <c r="O136" t="str">
        <f t="shared" si="5"/>
        <v>Lend</v>
      </c>
    </row>
    <row r="137" spans="1:15" x14ac:dyDescent="0.3">
      <c r="A137" t="s">
        <v>23</v>
      </c>
      <c r="B137" t="s">
        <v>6</v>
      </c>
      <c r="C137">
        <v>1.163112402508</v>
      </c>
      <c r="D137">
        <v>-2.0770055237390999</v>
      </c>
      <c r="E137" s="2">
        <f>_xlfn.XLOOKUP($A137,'Salary projection'!$A:$A,'Salary projection'!D:D,0,0)*$R$1</f>
        <v>665323.01003943477</v>
      </c>
      <c r="F137" s="2">
        <f>_xlfn.XLOOKUP($A137,'Salary projection'!$A:$A,'Salary projection'!E:E,0,0)*$R$1</f>
        <v>738422.03569802456</v>
      </c>
      <c r="G137" s="2">
        <f>_xlfn.XLOOKUP($A137,'Salary projection'!$A:$A,'Salary projection'!F:F,0,0)*$R$1</f>
        <v>819552.44982748432</v>
      </c>
      <c r="H137" s="2">
        <f>_xlfn.XLOOKUP($A137,'Salary projection'!$A:$A,'Salary projection'!G:G,0,0)*$R$1</f>
        <v>909596.66091669409</v>
      </c>
      <c r="I137" s="2">
        <f>_xlfn.XLOOKUP($A137,'Salary projection'!$A:$A,'Salary projection'!H:H,0,0)*$R$1</f>
        <v>1009534.0276573638</v>
      </c>
      <c r="J137" s="2">
        <f>_xlfn.XLOOKUP($A137,'Salary projection'!$A:$A,'Salary projection'!I:I,0,0)*$R$1</f>
        <v>1120451.510860855</v>
      </c>
      <c r="K137" s="2">
        <f>_xlfn.XLOOKUP($A137,'Salary projection'!$A:$A,'Salary projection'!J:J,0,0)*$R$1</f>
        <v>1243555.4957008937</v>
      </c>
      <c r="L137" s="2">
        <f>_xlfn.XLOOKUP($A137,'Salary projection'!$A:$A,'Salary projection'!K:K,0,0)*$R$1</f>
        <v>1380184.9128658464</v>
      </c>
      <c r="M137" s="2">
        <f>_xlfn.XLOOKUP($A137,'Salary projection'!$A:$A,'Salary projection'!L:L,0,0)*$R$1</f>
        <v>1531825.8013317348</v>
      </c>
      <c r="N137" s="2">
        <f>_xlfn.XLOOKUP($A137,'Salary projection'!$A:$A,'Salary projection'!M:M,0,0)*$R$1</f>
        <v>1700127.4711468238</v>
      </c>
      <c r="O137" t="str">
        <f t="shared" si="5"/>
        <v>Lend</v>
      </c>
    </row>
    <row r="138" spans="1:15" x14ac:dyDescent="0.3">
      <c r="A138" t="s">
        <v>85</v>
      </c>
      <c r="B138" t="s">
        <v>75</v>
      </c>
      <c r="C138">
        <v>1.163112402508</v>
      </c>
      <c r="D138">
        <v>0.38579665459710999</v>
      </c>
      <c r="E138" s="2">
        <f>_xlfn.XLOOKUP($A138,'Salary projection'!$A:$A,'Salary projection'!D:D,0,0)*$R$1</f>
        <v>602354.9394464168</v>
      </c>
      <c r="F138" s="2">
        <f>_xlfn.XLOOKUP($A138,'Salary projection'!$A:$A,'Salary projection'!E:E,0,0)*$R$1</f>
        <v>668535.66446231864</v>
      </c>
      <c r="G138" s="2">
        <f>_xlfn.XLOOKUP($A138,'Salary projection'!$A:$A,'Salary projection'!F:F,0,0)*$R$1</f>
        <v>741987.66439738311</v>
      </c>
      <c r="H138" s="2">
        <f>_xlfn.XLOOKUP($A138,'Salary projection'!$A:$A,'Salary projection'!G:G,0,0)*$R$1</f>
        <v>823509.83407993591</v>
      </c>
      <c r="I138" s="2">
        <f>_xlfn.XLOOKUP($A138,'Salary projection'!$A:$A,'Salary projection'!H:H,0,0)*$R$1</f>
        <v>913988.84289693506</v>
      </c>
      <c r="J138" s="2">
        <f>_xlfn.XLOOKUP($A138,'Salary projection'!$A:$A,'Salary projection'!I:I,0,0)*$R$1</f>
        <v>1014408.7785829529</v>
      </c>
      <c r="K138" s="2">
        <f>_xlfn.XLOOKUP($A138,'Salary projection'!$A:$A,'Salary projection'!J:J,0,0)*$R$1</f>
        <v>1125861.8505720594</v>
      </c>
      <c r="L138" s="2">
        <f>_xlfn.XLOOKUP($A138,'Salary projection'!$A:$A,'Salary projection'!K:K,0,0)*$R$1</f>
        <v>1249560.2693267576</v>
      </c>
      <c r="M138" s="2">
        <f>_xlfn.XLOOKUP($A138,'Salary projection'!$A:$A,'Salary projection'!L:L,0,0)*$R$1</f>
        <v>1386849.4308485531</v>
      </c>
      <c r="N138" s="2">
        <f>_xlfn.XLOOKUP($A138,'Salary projection'!$A:$A,'Salary projection'!M:M,0,0)*$R$1</f>
        <v>1539222.5497704288</v>
      </c>
      <c r="O138" t="str">
        <f t="shared" si="5"/>
        <v>Don't lend</v>
      </c>
    </row>
    <row r="139" spans="1:15" x14ac:dyDescent="0.3">
      <c r="A139" t="s">
        <v>29</v>
      </c>
      <c r="B139" t="s">
        <v>19</v>
      </c>
      <c r="C139">
        <v>1.163112402508</v>
      </c>
      <c r="D139">
        <v>-1.8746340519803999</v>
      </c>
      <c r="E139" s="2">
        <f>_xlfn.XLOOKUP($A139,'Salary projection'!$A:$A,'Salary projection'!D:D,0,0)*$R$1</f>
        <v>520377.63999512931</v>
      </c>
      <c r="F139" s="2">
        <f>_xlfn.XLOOKUP($A139,'Salary projection'!$A:$A,'Salary projection'!E:E,0,0)*$R$1</f>
        <v>577551.52077809791</v>
      </c>
      <c r="G139" s="2">
        <f>_xlfn.XLOOKUP($A139,'Salary projection'!$A:$A,'Salary projection'!F:F,0,0)*$R$1</f>
        <v>641007.09468649677</v>
      </c>
      <c r="H139" s="2">
        <f>_xlfn.XLOOKUP($A139,'Salary projection'!$A:$A,'Salary projection'!G:G,0,0)*$R$1</f>
        <v>711434.53121698601</v>
      </c>
      <c r="I139" s="2">
        <f>_xlfn.XLOOKUP($A139,'Salary projection'!$A:$A,'Salary projection'!H:H,0,0)*$R$1</f>
        <v>789599.82877486665</v>
      </c>
      <c r="J139" s="2">
        <f>_xlfn.XLOOKUP($A139,'Salary projection'!$A:$A,'Salary projection'!I:I,0,0)*$R$1</f>
        <v>876353.14599474007</v>
      </c>
      <c r="K139" s="2">
        <f>_xlfn.XLOOKUP($A139,'Salary projection'!$A:$A,'Salary projection'!J:J,0,0)*$R$1</f>
        <v>972638.04842319863</v>
      </c>
      <c r="L139" s="2">
        <f>_xlfn.XLOOKUP($A139,'Salary projection'!$A:$A,'Salary projection'!K:K,0,0)*$R$1</f>
        <v>1079501.7711343581</v>
      </c>
      <c r="M139" s="2">
        <f>_xlfn.XLOOKUP($A139,'Salary projection'!$A:$A,'Salary projection'!L:L,0,0)*$R$1</f>
        <v>1198106.6088987493</v>
      </c>
      <c r="N139" s="2">
        <f>_xlfn.XLOOKUP($A139,'Salary projection'!$A:$A,'Salary projection'!M:M,0,0)*$R$1</f>
        <v>1329742.557789837</v>
      </c>
      <c r="O139" t="str">
        <f t="shared" si="5"/>
        <v>Lend</v>
      </c>
    </row>
    <row r="140" spans="1:15" x14ac:dyDescent="0.3">
      <c r="A140" t="s">
        <v>143</v>
      </c>
      <c r="B140" t="s">
        <v>28</v>
      </c>
      <c r="C140">
        <v>1.163112402508</v>
      </c>
      <c r="D140">
        <v>2.8716536049046799</v>
      </c>
      <c r="E140" s="2">
        <f>_xlfn.XLOOKUP($A140,'Salary projection'!$A:$A,'Salary projection'!D:D,0,0)*$R$1</f>
        <v>489487.64310044138</v>
      </c>
      <c r="F140" s="2">
        <f>_xlfn.XLOOKUP($A140,'Salary projection'!$A:$A,'Salary projection'!E:E,0,0)*$R$1</f>
        <v>543267.64054926112</v>
      </c>
      <c r="G140" s="2">
        <f>_xlfn.XLOOKUP($A140,'Salary projection'!$A:$A,'Salary projection'!F:F,0,0)*$R$1</f>
        <v>602956.44523022079</v>
      </c>
      <c r="H140" s="2">
        <f>_xlfn.XLOOKUP($A140,'Salary projection'!$A:$A,'Salary projection'!G:G,0,0)*$R$1</f>
        <v>669203.25767442537</v>
      </c>
      <c r="I140" s="2">
        <f>_xlfn.XLOOKUP($A140,'Salary projection'!$A:$A,'Salary projection'!H:H,0,0)*$R$1</f>
        <v>742728.60606220353</v>
      </c>
      <c r="J140" s="2">
        <f>_xlfn.XLOOKUP($A140,'Salary projection'!$A:$A,'Salary projection'!I:I,0,0)*$R$1</f>
        <v>824332.18299048627</v>
      </c>
      <c r="K140" s="2">
        <f>_xlfn.XLOOKUP($A140,'Salary projection'!$A:$A,'Salary projection'!J:J,0,0)*$R$1</f>
        <v>914901.5432656575</v>
      </c>
      <c r="L140" s="2">
        <f>_xlfn.XLOOKUP($A140,'Salary projection'!$A:$A,'Salary projection'!K:K,0,0)*$R$1</f>
        <v>1015421.75732273</v>
      </c>
      <c r="M140" s="2">
        <f>_xlfn.XLOOKUP($A140,'Salary projection'!$A:$A,'Salary projection'!L:L,0,0)*$R$1</f>
        <v>1126986.1252654907</v>
      </c>
      <c r="N140" s="2">
        <f>_xlfn.XLOOKUP($A140,'Salary projection'!$A:$A,'Salary projection'!M:M,0,0)*$R$1</f>
        <v>1250808.0680580209</v>
      </c>
      <c r="O140" t="str">
        <f t="shared" si="5"/>
        <v>Don't lend</v>
      </c>
    </row>
    <row r="141" spans="1:15" x14ac:dyDescent="0.3">
      <c r="A141" t="s">
        <v>105</v>
      </c>
      <c r="B141" t="s">
        <v>75</v>
      </c>
      <c r="C141">
        <v>1.163112402508</v>
      </c>
      <c r="D141">
        <v>1.2198227832299</v>
      </c>
      <c r="E141" s="2">
        <f>_xlfn.XLOOKUP($A141,'Salary projection'!$A:$A,'Salary projection'!D:D,0,0)*$R$1</f>
        <v>489487.64310044138</v>
      </c>
      <c r="F141" s="2">
        <f>_xlfn.XLOOKUP($A141,'Salary projection'!$A:$A,'Salary projection'!E:E,0,0)*$R$1</f>
        <v>543267.64054926112</v>
      </c>
      <c r="G141" s="2">
        <f>_xlfn.XLOOKUP($A141,'Salary projection'!$A:$A,'Salary projection'!F:F,0,0)*$R$1</f>
        <v>602956.44523022079</v>
      </c>
      <c r="H141" s="2">
        <f>_xlfn.XLOOKUP($A141,'Salary projection'!$A:$A,'Salary projection'!G:G,0,0)*$R$1</f>
        <v>669203.25767442537</v>
      </c>
      <c r="I141" s="2">
        <f>_xlfn.XLOOKUP($A141,'Salary projection'!$A:$A,'Salary projection'!H:H,0,0)*$R$1</f>
        <v>742728.60606220353</v>
      </c>
      <c r="J141" s="2">
        <f>_xlfn.XLOOKUP($A141,'Salary projection'!$A:$A,'Salary projection'!I:I,0,0)*$R$1</f>
        <v>824332.18299048627</v>
      </c>
      <c r="K141" s="2">
        <f>_xlfn.XLOOKUP($A141,'Salary projection'!$A:$A,'Salary projection'!J:J,0,0)*$R$1</f>
        <v>914901.5432656575</v>
      </c>
      <c r="L141" s="2">
        <f>_xlfn.XLOOKUP($A141,'Salary projection'!$A:$A,'Salary projection'!K:K,0,0)*$R$1</f>
        <v>1015421.75732273</v>
      </c>
      <c r="M141" s="2">
        <f>_xlfn.XLOOKUP($A141,'Salary projection'!$A:$A,'Salary projection'!L:L,0,0)*$R$1</f>
        <v>1126986.1252654907</v>
      </c>
      <c r="N141" s="2">
        <f>_xlfn.XLOOKUP($A141,'Salary projection'!$A:$A,'Salary projection'!M:M,0,0)*$R$1</f>
        <v>1250808.0680580209</v>
      </c>
      <c r="O141" t="str">
        <f t="shared" si="5"/>
        <v>Don't lend</v>
      </c>
    </row>
    <row r="142" spans="1:15" x14ac:dyDescent="0.3">
      <c r="A142" t="s">
        <v>35</v>
      </c>
      <c r="B142" t="s">
        <v>25</v>
      </c>
      <c r="C142">
        <v>1.163112402508</v>
      </c>
      <c r="D142">
        <v>-1.5275000839698101</v>
      </c>
      <c r="E142" s="2">
        <f>_xlfn.XLOOKUP($A142,'Salary projection'!$A:$A,'Salary projection'!D:D,0,0)*$R$1</f>
        <v>257812.666390281</v>
      </c>
      <c r="F142" s="2">
        <f>_xlfn.XLOOKUP($A142,'Salary projection'!$A:$A,'Salary projection'!E:E,0,0)*$R$1</f>
        <v>286138.53883298457</v>
      </c>
      <c r="G142" s="2">
        <f>_xlfn.XLOOKUP($A142,'Salary projection'!$A:$A,'Salary projection'!F:F,0,0)*$R$1</f>
        <v>317576.57430815022</v>
      </c>
      <c r="H142" s="2">
        <f>_xlfn.XLOOKUP($A142,'Salary projection'!$A:$A,'Salary projection'!G:G,0,0)*$R$1</f>
        <v>352468.70610521908</v>
      </c>
      <c r="I142" s="2">
        <f>_xlfn.XLOOKUP($A142,'Salary projection'!$A:$A,'Salary projection'!H:H,0,0)*$R$1</f>
        <v>391194.43571722851</v>
      </c>
      <c r="J142" s="2">
        <f>_xlfn.XLOOKUP($A142,'Salary projection'!$A:$A,'Salary projection'!I:I,0,0)*$R$1</f>
        <v>434174.96045858134</v>
      </c>
      <c r="K142" s="2">
        <f>_xlfn.XLOOKUP($A142,'Salary projection'!$A:$A,'Salary projection'!J:J,0,0)*$R$1</f>
        <v>481877.75458409631</v>
      </c>
      <c r="L142" s="2">
        <f>_xlfn.XLOOKUP($A142,'Salary projection'!$A:$A,'Salary projection'!K:K,0,0)*$R$1</f>
        <v>534821.65373551555</v>
      </c>
      <c r="M142" s="2">
        <f>_xlfn.XLOOKUP($A142,'Salary projection'!$A:$A,'Salary projection'!L:L,0,0)*$R$1</f>
        <v>593582.49801604718</v>
      </c>
      <c r="N142" s="2">
        <f>_xlfn.XLOOKUP($A142,'Salary projection'!$A:$A,'Salary projection'!M:M,0,0)*$R$1</f>
        <v>658799.39506939449</v>
      </c>
      <c r="O142" t="str">
        <f t="shared" si="5"/>
        <v>Lend</v>
      </c>
    </row>
    <row r="143" spans="1:15" x14ac:dyDescent="0.3">
      <c r="A143" t="s">
        <v>102</v>
      </c>
      <c r="B143" t="s">
        <v>19</v>
      </c>
      <c r="C143">
        <v>1.163112402508</v>
      </c>
      <c r="D143">
        <v>1.00620386096989</v>
      </c>
      <c r="E143" s="2">
        <f>_xlfn.XLOOKUP($A143,'Salary projection'!$A:$A,'Salary projection'!D:D,0,0)*$R$1</f>
        <v>116431.52675690109</v>
      </c>
      <c r="F143" s="2">
        <f>_xlfn.XLOOKUP($A143,'Salary projection'!$A:$A,'Salary projection'!E:E,0,0)*$R$1</f>
        <v>129223.8562471543</v>
      </c>
      <c r="G143" s="2">
        <f>_xlfn.XLOOKUP($A143,'Salary projection'!$A:$A,'Salary projection'!F:F,0,0)*$R$1</f>
        <v>143421.67871980977</v>
      </c>
      <c r="H143" s="2">
        <f>_xlfn.XLOOKUP($A143,'Salary projection'!$A:$A,'Salary projection'!G:G,0,0)*$R$1</f>
        <v>159179.41566042154</v>
      </c>
      <c r="I143" s="2">
        <f>_xlfn.XLOOKUP($A143,'Salary projection'!$A:$A,'Salary projection'!H:H,0,0)*$R$1</f>
        <v>176668.4548400387</v>
      </c>
      <c r="J143" s="2">
        <f>_xlfn.XLOOKUP($A143,'Salary projection'!$A:$A,'Salary projection'!I:I,0,0)*$R$1</f>
        <v>196079.0144006497</v>
      </c>
      <c r="K143" s="2">
        <f>_xlfn.XLOOKUP($A143,'Salary projection'!$A:$A,'Salary projection'!J:J,0,0)*$R$1</f>
        <v>217622.21174765646</v>
      </c>
      <c r="L143" s="2">
        <f>_xlfn.XLOOKUP($A143,'Salary projection'!$A:$A,'Salary projection'!K:K,0,0)*$R$1</f>
        <v>241532.35975152321</v>
      </c>
      <c r="M143" s="2">
        <f>_xlfn.XLOOKUP($A143,'Salary projection'!$A:$A,'Salary projection'!L:L,0,0)*$R$1</f>
        <v>268069.51523305371</v>
      </c>
      <c r="N143" s="2">
        <f>_xlfn.XLOOKUP($A143,'Salary projection'!$A:$A,'Salary projection'!M:M,0,0)*$R$1</f>
        <v>297522.30745069438</v>
      </c>
      <c r="O143" t="str">
        <f t="shared" si="5"/>
        <v>Don't lend</v>
      </c>
    </row>
    <row r="144" spans="1:15" x14ac:dyDescent="0.3">
      <c r="A144" t="s">
        <v>129</v>
      </c>
      <c r="B144" t="s">
        <v>28</v>
      </c>
      <c r="C144">
        <v>1.3623385863039299</v>
      </c>
      <c r="D144">
        <v>2.0812842282433701</v>
      </c>
      <c r="E144" s="2">
        <f>_xlfn.XLOOKUP($A144,'Salary projection'!$A:$A,'Salary projection'!D:D,0,0)*$R$1</f>
        <v>1146494.115514383</v>
      </c>
      <c r="F144" s="2">
        <f>_xlfn.XLOOKUP($A144,'Salary projection'!$A:$A,'Salary projection'!E:E,0,0)*$R$1</f>
        <v>1272459.40080106</v>
      </c>
      <c r="G144" s="2">
        <f>_xlfn.XLOOKUP($A144,'Salary projection'!$A:$A,'Salary projection'!F:F,0,0)*$R$1</f>
        <v>1412264.4894348611</v>
      </c>
      <c r="H144" s="2">
        <f>_xlfn.XLOOKUP($A144,'Salary projection'!$A:$A,'Salary projection'!G:G,0,0)*$R$1</f>
        <v>1567429.9603296607</v>
      </c>
      <c r="I144" s="2">
        <f>_xlfn.XLOOKUP($A144,'Salary projection'!$A:$A,'Salary projection'!H:H,0,0)*$R$1</f>
        <v>1739643.45837385</v>
      </c>
      <c r="J144" s="2">
        <f>_xlfn.XLOOKUP($A144,'Salary projection'!$A:$A,'Salary projection'!I:I,0,0)*$R$1</f>
        <v>1930778.04996558</v>
      </c>
      <c r="K144" s="2">
        <f>_xlfn.XLOOKUP($A144,'Salary projection'!$A:$A,'Salary projection'!J:J,0,0)*$R$1</f>
        <v>2142912.5952702886</v>
      </c>
      <c r="L144" s="2">
        <f>_xlfn.XLOOKUP($A144,'Salary projection'!$A:$A,'Salary projection'!K:K,0,0)*$R$1</f>
        <v>2378354.3587777521</v>
      </c>
      <c r="M144" s="2">
        <f>_xlfn.XLOOKUP($A144,'Salary projection'!$A:$A,'Salary projection'!L:L,0,0)*$R$1</f>
        <v>2639664.1040805778</v>
      </c>
      <c r="N144" s="2">
        <f>_xlfn.XLOOKUP($A144,'Salary projection'!$A:$A,'Salary projection'!M:M,0,0)*$R$1</f>
        <v>2929683.9458155092</v>
      </c>
      <c r="O144" t="str">
        <f t="shared" si="5"/>
        <v>Don't lend</v>
      </c>
    </row>
    <row r="145" spans="1:15" x14ac:dyDescent="0.3">
      <c r="A145" t="s">
        <v>103</v>
      </c>
      <c r="B145" t="s">
        <v>8</v>
      </c>
      <c r="C145">
        <v>1.3623385863039299</v>
      </c>
      <c r="D145">
        <v>1.09975742335727</v>
      </c>
      <c r="E145" s="2">
        <f>_xlfn.XLOOKUP($A145,'Salary projection'!$A:$A,'Salary projection'!D:D,0,0)*$R$1</f>
        <v>835217.99296021904</v>
      </c>
      <c r="F145" s="2">
        <f>_xlfn.XLOOKUP($A145,'Salary projection'!$A:$A,'Salary projection'!E:E,0,0)*$R$1</f>
        <v>926983.37695662735</v>
      </c>
      <c r="G145" s="2">
        <f>_xlfn.XLOOKUP($A145,'Salary projection'!$A:$A,'Salary projection'!F:F,0,0)*$R$1</f>
        <v>1028831.0218370028</v>
      </c>
      <c r="H145" s="2">
        <f>_xlfn.XLOOKUP($A145,'Salary projection'!$A:$A,'Salary projection'!G:G,0,0)*$R$1</f>
        <v>1141868.6654007791</v>
      </c>
      <c r="I145" s="2">
        <f>_xlfn.XLOOKUP($A145,'Salary projection'!$A:$A,'Salary projection'!H:H,0,0)*$R$1</f>
        <v>1267325.7525770124</v>
      </c>
      <c r="J145" s="2">
        <f>_xlfn.XLOOKUP($A145,'Salary projection'!$A:$A,'Salary projection'!I:I,0,0)*$R$1</f>
        <v>1406566.8073842525</v>
      </c>
      <c r="K145" s="2">
        <f>_xlfn.XLOOKUP($A145,'Salary projection'!$A:$A,'Salary projection'!J:J,0,0)*$R$1</f>
        <v>1561106.2740673723</v>
      </c>
      <c r="L145" s="2">
        <f>_xlfn.XLOOKUP($A145,'Salary projection'!$A:$A,'Salary projection'!K:K,0,0)*$R$1</f>
        <v>1732624.9888298046</v>
      </c>
      <c r="M145" s="2">
        <f>_xlfn.XLOOKUP($A145,'Salary projection'!$A:$A,'Salary projection'!L:L,0,0)*$R$1</f>
        <v>1922988.4613146614</v>
      </c>
      <c r="N145" s="2">
        <f>_xlfn.XLOOKUP($A145,'Salary projection'!$A:$A,'Salary projection'!M:M,0,0)*$R$1</f>
        <v>2134267.1646718187</v>
      </c>
      <c r="O145" t="str">
        <f t="shared" si="5"/>
        <v>Don't lend</v>
      </c>
    </row>
    <row r="146" spans="1:15" x14ac:dyDescent="0.3">
      <c r="A146" t="s">
        <v>90</v>
      </c>
      <c r="B146" t="s">
        <v>28</v>
      </c>
      <c r="C146">
        <v>1.3623385863039299</v>
      </c>
      <c r="D146">
        <v>0.62639102130698099</v>
      </c>
      <c r="E146" s="2">
        <f>_xlfn.XLOOKUP($A146,'Salary projection'!$A:$A,'Salary projection'!D:D,0,0)*$R$1</f>
        <v>455033.41579482763</v>
      </c>
      <c r="F146" s="2">
        <f>_xlfn.XLOOKUP($A146,'Salary projection'!$A:$A,'Salary projection'!E:E,0,0)*$R$1</f>
        <v>505027.92798632738</v>
      </c>
      <c r="G146" s="2">
        <f>_xlfn.XLOOKUP($A146,'Salary projection'!$A:$A,'Salary projection'!F:F,0,0)*$R$1</f>
        <v>560515.33622129716</v>
      </c>
      <c r="H146" s="2">
        <f>_xlfn.XLOOKUP($A146,'Salary projection'!$A:$A,'Salary projection'!G:G,0,0)*$R$1</f>
        <v>622099.14487695333</v>
      </c>
      <c r="I146" s="2">
        <f>_xlfn.XLOOKUP($A146,'Salary projection'!$A:$A,'Salary projection'!H:H,0,0)*$R$1</f>
        <v>690449.16534423269</v>
      </c>
      <c r="J146" s="2">
        <f>_xlfn.XLOOKUP($A146,'Salary projection'!$A:$A,'Salary projection'!I:I,0,0)*$R$1</f>
        <v>766308.80117804883</v>
      </c>
      <c r="K146" s="2">
        <f>_xlfn.XLOOKUP($A146,'Salary projection'!$A:$A,'Salary projection'!J:J,0,0)*$R$1</f>
        <v>850503.13366686087</v>
      </c>
      <c r="L146" s="2">
        <f>_xlfn.XLOOKUP($A146,'Salary projection'!$A:$A,'Salary projection'!K:K,0,0)*$R$1</f>
        <v>943947.89576360537</v>
      </c>
      <c r="M146" s="2">
        <f>_xlfn.XLOOKUP($A146,'Salary projection'!$A:$A,'Salary projection'!L:L,0,0)*$R$1</f>
        <v>1047659.4319822394</v>
      </c>
      <c r="N146" s="2">
        <f>_xlfn.XLOOKUP($A146,'Salary projection'!$A:$A,'Salary projection'!M:M,0,0)*$R$1</f>
        <v>1162765.7525879163</v>
      </c>
      <c r="O146" t="str">
        <f t="shared" si="5"/>
        <v>Don't lend</v>
      </c>
    </row>
    <row r="147" spans="1:15" x14ac:dyDescent="0.3">
      <c r="A147" t="s">
        <v>148</v>
      </c>
      <c r="B147" t="s">
        <v>25</v>
      </c>
      <c r="C147">
        <v>1.3623385863039299</v>
      </c>
      <c r="D147">
        <v>3.3236823474241</v>
      </c>
      <c r="E147" s="2">
        <f>_xlfn.XLOOKUP($A147,'Salary projection'!$A:$A,'Salary projection'!D:D,0,0)*$R$1</f>
        <v>440776.49415112549</v>
      </c>
      <c r="F147" s="2">
        <f>_xlfn.XLOOKUP($A147,'Salary projection'!$A:$A,'Salary projection'!E:E,0,0)*$R$1</f>
        <v>489204.59864994121</v>
      </c>
      <c r="G147" s="2">
        <f>_xlfn.XLOOKUP($A147,'Salary projection'!$A:$A,'Salary projection'!F:F,0,0)*$R$1</f>
        <v>542953.49801070825</v>
      </c>
      <c r="H147" s="2">
        <f>_xlfn.XLOOKUP($A147,'Salary projection'!$A:$A,'Salary projection'!G:G,0,0)*$R$1</f>
        <v>602607.7878573098</v>
      </c>
      <c r="I147" s="2">
        <f>_xlfn.XLOOKUP($A147,'Salary projection'!$A:$A,'Salary projection'!H:H,0,0)*$R$1</f>
        <v>668816.29332300334</v>
      </c>
      <c r="J147" s="2">
        <f>_xlfn.XLOOKUP($A147,'Salary projection'!$A:$A,'Salary projection'!I:I,0,0)*$R$1</f>
        <v>742299.12594531616</v>
      </c>
      <c r="K147" s="2">
        <f>_xlfn.XLOOKUP($A147,'Salary projection'!$A:$A,'Salary projection'!J:J,0,0)*$R$1</f>
        <v>823855.51590184157</v>
      </c>
      <c r="L147" s="2">
        <f>_xlfn.XLOOKUP($A147,'Salary projection'!$A:$A,'Salary projection'!K:K,0,0)*$R$1</f>
        <v>914372.50477362261</v>
      </c>
      <c r="M147" s="2">
        <f>_xlfn.XLOOKUP($A147,'Salary projection'!$A:$A,'Salary projection'!L:L,0,0)*$R$1</f>
        <v>1014834.5933822735</v>
      </c>
      <c r="N147" s="2">
        <f>_xlfn.XLOOKUP($A147,'Salary projection'!$A:$A,'Salary projection'!M:M,0,0)*$R$1</f>
        <v>1126334.4496347702</v>
      </c>
      <c r="O147" t="str">
        <f t="shared" si="5"/>
        <v>Don't lend</v>
      </c>
    </row>
    <row r="148" spans="1:15" x14ac:dyDescent="0.3">
      <c r="A148" t="s">
        <v>60</v>
      </c>
      <c r="B148" t="s">
        <v>10</v>
      </c>
      <c r="C148">
        <v>1.3623385863039299</v>
      </c>
      <c r="D148">
        <v>-0.58146899871147995</v>
      </c>
      <c r="E148" s="2">
        <f>_xlfn.XLOOKUP($A148,'Salary projection'!$A:$A,'Salary projection'!D:D,0,0)*$R$1</f>
        <v>244743.82155022069</v>
      </c>
      <c r="F148" s="2">
        <f>_xlfn.XLOOKUP($A148,'Salary projection'!$A:$A,'Salary projection'!E:E,0,0)*$R$1</f>
        <v>271633.82027463056</v>
      </c>
      <c r="G148" s="2">
        <f>_xlfn.XLOOKUP($A148,'Salary projection'!$A:$A,'Salary projection'!F:F,0,0)*$R$1</f>
        <v>301478.2226151104</v>
      </c>
      <c r="H148" s="2">
        <f>_xlfn.XLOOKUP($A148,'Salary projection'!$A:$A,'Salary projection'!G:G,0,0)*$R$1</f>
        <v>334601.62883721269</v>
      </c>
      <c r="I148" s="2">
        <f>_xlfn.XLOOKUP($A148,'Salary projection'!$A:$A,'Salary projection'!H:H,0,0)*$R$1</f>
        <v>371364.30303110176</v>
      </c>
      <c r="J148" s="2">
        <f>_xlfn.XLOOKUP($A148,'Salary projection'!$A:$A,'Salary projection'!I:I,0,0)*$R$1</f>
        <v>412166.09149524313</v>
      </c>
      <c r="K148" s="2">
        <f>_xlfn.XLOOKUP($A148,'Salary projection'!$A:$A,'Salary projection'!J:J,0,0)*$R$1</f>
        <v>457450.77163282875</v>
      </c>
      <c r="L148" s="2">
        <f>_xlfn.XLOOKUP($A148,'Salary projection'!$A:$A,'Salary projection'!K:K,0,0)*$R$1</f>
        <v>507710.87866136502</v>
      </c>
      <c r="M148" s="2">
        <f>_xlfn.XLOOKUP($A148,'Salary projection'!$A:$A,'Salary projection'!L:L,0,0)*$R$1</f>
        <v>563493.06263274536</v>
      </c>
      <c r="N148" s="2">
        <f>_xlfn.XLOOKUP($A148,'Salary projection'!$A:$A,'Salary projection'!M:M,0,0)*$R$1</f>
        <v>625404.03402901045</v>
      </c>
      <c r="O148" t="str">
        <f t="shared" si="5"/>
        <v>Lend</v>
      </c>
    </row>
    <row r="149" spans="1:15" x14ac:dyDescent="0.3">
      <c r="A149" t="s">
        <v>31</v>
      </c>
      <c r="B149" t="s">
        <v>28</v>
      </c>
      <c r="C149">
        <v>1.3623385863039299</v>
      </c>
      <c r="D149">
        <v>-1.69531824761219</v>
      </c>
      <c r="E149" s="2">
        <f>_xlfn.XLOOKUP($A149,'Salary projection'!$A:$A,'Salary projection'!D:D,0,0)*$R$1</f>
        <v>99798.451505915218</v>
      </c>
      <c r="F149" s="2">
        <f>_xlfn.XLOOKUP($A149,'Salary projection'!$A:$A,'Salary projection'!E:E,0,0)*$R$1</f>
        <v>110763.30535470371</v>
      </c>
      <c r="G149" s="2">
        <f>_xlfn.XLOOKUP($A149,'Salary projection'!$A:$A,'Salary projection'!F:F,0,0)*$R$1</f>
        <v>122932.86747412267</v>
      </c>
      <c r="H149" s="2">
        <f>_xlfn.XLOOKUP($A149,'Salary projection'!$A:$A,'Salary projection'!G:G,0,0)*$R$1</f>
        <v>136439.49913750417</v>
      </c>
      <c r="I149" s="2">
        <f>_xlfn.XLOOKUP($A149,'Salary projection'!$A:$A,'Salary projection'!H:H,0,0)*$R$1</f>
        <v>151430.10414860459</v>
      </c>
      <c r="J149" s="2">
        <f>_xlfn.XLOOKUP($A149,'Salary projection'!$A:$A,'Salary projection'!I:I,0,0)*$R$1</f>
        <v>168067.72662912827</v>
      </c>
      <c r="K149" s="2">
        <f>_xlfn.XLOOKUP($A149,'Salary projection'!$A:$A,'Salary projection'!J:J,0,0)*$R$1</f>
        <v>186533.32435513404</v>
      </c>
      <c r="L149" s="2">
        <f>_xlfn.XLOOKUP($A149,'Salary projection'!$A:$A,'Salary projection'!K:K,0,0)*$R$1</f>
        <v>207027.73692987696</v>
      </c>
      <c r="M149" s="2">
        <f>_xlfn.XLOOKUP($A149,'Salary projection'!$A:$A,'Salary projection'!L:L,0,0)*$R$1</f>
        <v>229773.87019976016</v>
      </c>
      <c r="N149" s="2">
        <f>_xlfn.XLOOKUP($A149,'Salary projection'!$A:$A,'Salary projection'!M:M,0,0)*$R$1</f>
        <v>255019.12067202354</v>
      </c>
      <c r="O149" t="str">
        <f t="shared" si="5"/>
        <v>Lend</v>
      </c>
    </row>
    <row r="150" spans="1:15" x14ac:dyDescent="0.3">
      <c r="A150" t="s">
        <v>94</v>
      </c>
      <c r="B150" t="s">
        <v>19</v>
      </c>
      <c r="C150">
        <v>1.5615647700998501</v>
      </c>
      <c r="D150">
        <v>0.71829933392041401</v>
      </c>
      <c r="E150" s="2">
        <f>_xlfn.XLOOKUP($A150,'Salary projection'!$A:$A,'Salary projection'!D:D,0,0)*$R$1</f>
        <v>735419.54145430389</v>
      </c>
      <c r="F150" s="2">
        <f>_xlfn.XLOOKUP($A150,'Salary projection'!$A:$A,'Salary projection'!E:E,0,0)*$R$1</f>
        <v>816220.07160192367</v>
      </c>
      <c r="G150" s="2">
        <f>_xlfn.XLOOKUP($A150,'Salary projection'!$A:$A,'Salary projection'!F:F,0,0)*$R$1</f>
        <v>905898.15436288016</v>
      </c>
      <c r="H150" s="2">
        <f>_xlfn.XLOOKUP($A150,'Salary projection'!$A:$A,'Salary projection'!G:G,0,0)*$R$1</f>
        <v>1005429.1662632748</v>
      </c>
      <c r="I150" s="2">
        <f>_xlfn.XLOOKUP($A150,'Salary projection'!$A:$A,'Salary projection'!H:H,0,0)*$R$1</f>
        <v>1115895.6484284077</v>
      </c>
      <c r="J150" s="2">
        <f>_xlfn.XLOOKUP($A150,'Salary projection'!$A:$A,'Salary projection'!I:I,0,0)*$R$1</f>
        <v>1238499.0807551239</v>
      </c>
      <c r="K150" s="2">
        <f>_xlfn.XLOOKUP($A150,'Salary projection'!$A:$A,'Salary projection'!J:J,0,0)*$R$1</f>
        <v>1374572.9497122383</v>
      </c>
      <c r="L150" s="2">
        <f>_xlfn.XLOOKUP($A150,'Salary projection'!$A:$A,'Salary projection'!K:K,0,0)*$R$1</f>
        <v>1525597.2518999272</v>
      </c>
      <c r="M150" s="2">
        <f>_xlfn.XLOOKUP($A150,'Salary projection'!$A:$A,'Salary projection'!L:L,0,0)*$R$1</f>
        <v>1693214.5911149001</v>
      </c>
      <c r="N150" s="2">
        <f>_xlfn.XLOOKUP($A150,'Salary projection'!$A:$A,'Salary projection'!M:M,0,0)*$R$1</f>
        <v>1879248.0439997939</v>
      </c>
      <c r="O150" t="str">
        <f t="shared" ref="O150:O155" si="6">IF(D150&lt;0,"Lend","Don't lend")</f>
        <v>Don't lend</v>
      </c>
    </row>
    <row r="151" spans="1:15" x14ac:dyDescent="0.3">
      <c r="A151" t="s">
        <v>41</v>
      </c>
      <c r="B151" t="s">
        <v>10</v>
      </c>
      <c r="C151">
        <v>1.5615647700998501</v>
      </c>
      <c r="D151">
        <v>-1.2456180177685701</v>
      </c>
      <c r="E151" s="2">
        <f>_xlfn.XLOOKUP($A151,'Salary projection'!$A:$A,'Salary projection'!D:D,0,0)*$R$1</f>
        <v>630868.78273382131</v>
      </c>
      <c r="F151" s="2">
        <f>_xlfn.XLOOKUP($A151,'Salary projection'!$A:$A,'Salary projection'!E:E,0,0)*$R$1</f>
        <v>700182.32313509122</v>
      </c>
      <c r="G151" s="2">
        <f>_xlfn.XLOOKUP($A151,'Salary projection'!$A:$A,'Salary projection'!F:F,0,0)*$R$1</f>
        <v>777111.34081856115</v>
      </c>
      <c r="H151" s="2">
        <f>_xlfn.XLOOKUP($A151,'Salary projection'!$A:$A,'Salary projection'!G:G,0,0)*$R$1</f>
        <v>862492.54811922298</v>
      </c>
      <c r="I151" s="2">
        <f>_xlfn.XLOOKUP($A151,'Salary projection'!$A:$A,'Salary projection'!H:H,0,0)*$R$1</f>
        <v>957254.58693939343</v>
      </c>
      <c r="J151" s="2">
        <f>_xlfn.XLOOKUP($A151,'Salary projection'!$A:$A,'Salary projection'!I:I,0,0)*$R$1</f>
        <v>1062428.129048418</v>
      </c>
      <c r="K151" s="2">
        <f>_xlfn.XLOOKUP($A151,'Salary projection'!$A:$A,'Salary projection'!J:J,0,0)*$R$1</f>
        <v>1179157.0861020973</v>
      </c>
      <c r="L151" s="2">
        <f>_xlfn.XLOOKUP($A151,'Salary projection'!$A:$A,'Salary projection'!K:K,0,0)*$R$1</f>
        <v>1308711.0513067225</v>
      </c>
      <c r="M151" s="2">
        <f>_xlfn.XLOOKUP($A151,'Salary projection'!$A:$A,'Salary projection'!L:L,0,0)*$R$1</f>
        <v>1452499.1080484844</v>
      </c>
      <c r="N151" s="2">
        <f>_xlfn.XLOOKUP($A151,'Salary projection'!$A:$A,'Salary projection'!M:M,0,0)*$R$1</f>
        <v>1612085.1556767209</v>
      </c>
      <c r="O151" t="str">
        <f t="shared" si="6"/>
        <v>Lend</v>
      </c>
    </row>
    <row r="152" spans="1:15" x14ac:dyDescent="0.3">
      <c r="A152" t="s">
        <v>142</v>
      </c>
      <c r="B152" t="s">
        <v>28</v>
      </c>
      <c r="C152">
        <v>1.5615647700998501</v>
      </c>
      <c r="D152">
        <v>2.86295353646894</v>
      </c>
      <c r="E152" s="2">
        <f>_xlfn.XLOOKUP($A152,'Salary projection'!$A:$A,'Salary projection'!D:D,0,0)*$R$1</f>
        <v>323156.89059058268</v>
      </c>
      <c r="F152" s="2">
        <f>_xlfn.XLOOKUP($A152,'Salary projection'!$A:$A,'Salary projection'!E:E,0,0)*$R$1</f>
        <v>358662.13162475487</v>
      </c>
      <c r="G152" s="2">
        <f>_xlfn.XLOOKUP($A152,'Salary projection'!$A:$A,'Salary projection'!F:F,0,0)*$R$1</f>
        <v>398068.33277334966</v>
      </c>
      <c r="H152" s="2">
        <f>_xlfn.XLOOKUP($A152,'Salary projection'!$A:$A,'Salary projection'!G:G,0,0)*$R$1</f>
        <v>441804.09244525165</v>
      </c>
      <c r="I152" s="2">
        <f>_xlfn.XLOOKUP($A152,'Salary projection'!$A:$A,'Salary projection'!H:H,0,0)*$R$1</f>
        <v>490345.09914786252</v>
      </c>
      <c r="J152" s="2">
        <f>_xlfn.XLOOKUP($A152,'Salary projection'!$A:$A,'Salary projection'!I:I,0,0)*$R$1</f>
        <v>544219.30527527246</v>
      </c>
      <c r="K152" s="2">
        <f>_xlfn.XLOOKUP($A152,'Salary projection'!$A:$A,'Salary projection'!J:J,0,0)*$R$1</f>
        <v>604012.66934043402</v>
      </c>
      <c r="L152" s="2">
        <f>_xlfn.XLOOKUP($A152,'Salary projection'!$A:$A,'Salary projection'!K:K,0,0)*$R$1</f>
        <v>670375.52910626831</v>
      </c>
      <c r="M152" s="2">
        <f>_xlfn.XLOOKUP($A152,'Salary projection'!$A:$A,'Salary projection'!L:L,0,0)*$R$1</f>
        <v>744029.67493255704</v>
      </c>
      <c r="N152" s="2">
        <f>_xlfn.XLOOKUP($A152,'Salary projection'!$A:$A,'Salary projection'!M:M,0,0)*$R$1</f>
        <v>825776.20027131471</v>
      </c>
      <c r="O152" t="str">
        <f t="shared" si="6"/>
        <v>Don't lend</v>
      </c>
    </row>
    <row r="153" spans="1:15" x14ac:dyDescent="0.3">
      <c r="A153" t="s">
        <v>70</v>
      </c>
      <c r="B153" t="s">
        <v>10</v>
      </c>
      <c r="C153">
        <v>1.5615647700998501</v>
      </c>
      <c r="D153">
        <v>-0.15784030581292099</v>
      </c>
      <c r="E153" s="2">
        <f>_xlfn.XLOOKUP($A153,'Salary projection'!$A:$A,'Salary projection'!D:D,0,0)*$R$1</f>
        <v>139004.98602609622</v>
      </c>
      <c r="F153" s="2">
        <f>_xlfn.XLOOKUP($A153,'Salary projection'!$A:$A,'Salary projection'!E:E,0,0)*$R$1</f>
        <v>154277.46102976587</v>
      </c>
      <c r="G153" s="2">
        <f>_xlfn.XLOOKUP($A153,'Salary projection'!$A:$A,'Salary projection'!F:F,0,0)*$R$1</f>
        <v>171227.92255324227</v>
      </c>
      <c r="H153" s="2">
        <f>_xlfn.XLOOKUP($A153,'Salary projection'!$A:$A,'Salary projection'!G:G,0,0)*$R$1</f>
        <v>190040.73094152365</v>
      </c>
      <c r="I153" s="2">
        <f>_xlfn.XLOOKUP($A153,'Salary projection'!$A:$A,'Salary projection'!H:H,0,0)*$R$1</f>
        <v>210920.50220698497</v>
      </c>
      <c r="J153" s="2">
        <f>_xlfn.XLOOKUP($A153,'Salary projection'!$A:$A,'Salary projection'!I:I,0,0)*$R$1</f>
        <v>234094.33351914297</v>
      </c>
      <c r="K153" s="2">
        <f>_xlfn.XLOOKUP($A153,'Salary projection'!$A:$A,'Salary projection'!J:J,0,0)*$R$1</f>
        <v>259814.27320893673</v>
      </c>
      <c r="L153" s="2">
        <f>_xlfn.XLOOKUP($A153,'Salary projection'!$A:$A,'Salary projection'!K:K,0,0)*$R$1</f>
        <v>288360.06215232861</v>
      </c>
      <c r="M153" s="2">
        <f>_xlfn.XLOOKUP($A153,'Salary projection'!$A:$A,'Salary projection'!L:L,0,0)*$R$1</f>
        <v>320042.17634966603</v>
      </c>
      <c r="N153" s="2">
        <f>_xlfn.XLOOKUP($A153,'Salary projection'!$A:$A,'Salary projection'!M:M,0,0)*$R$1</f>
        <v>355205.20379317575</v>
      </c>
      <c r="O153" t="str">
        <f t="shared" si="6"/>
        <v>Lend</v>
      </c>
    </row>
    <row r="154" spans="1:15" x14ac:dyDescent="0.3">
      <c r="A154" t="s">
        <v>104</v>
      </c>
      <c r="B154" t="s">
        <v>25</v>
      </c>
      <c r="C154">
        <v>1.5615647700998501</v>
      </c>
      <c r="D154">
        <v>1.1221703199883499</v>
      </c>
      <c r="E154" s="2">
        <f>_xlfn.XLOOKUP($A154,'Salary projection'!$A:$A,'Salary projection'!D:D,0,0)*$R$1</f>
        <v>55839.609771166848</v>
      </c>
      <c r="F154" s="2">
        <f>_xlfn.XLOOKUP($A154,'Salary projection'!$A:$A,'Salary projection'!E:E,0,0)*$R$1</f>
        <v>61974.706567512781</v>
      </c>
      <c r="G154" s="2">
        <f>_xlfn.XLOOKUP($A154,'Salary projection'!$A:$A,'Salary projection'!F:F,0,0)*$R$1</f>
        <v>68783.866324806731</v>
      </c>
      <c r="H154" s="2">
        <f>_xlfn.XLOOKUP($A154,'Salary projection'!$A:$A,'Salary projection'!G:G,0,0)*$R$1</f>
        <v>76341.148326936847</v>
      </c>
      <c r="I154" s="2">
        <f>_xlfn.XLOOKUP($A154,'Salary projection'!$A:$A,'Salary projection'!H:H,0,0)*$R$1</f>
        <v>84728.748749814462</v>
      </c>
      <c r="J154" s="2">
        <f>_xlfn.XLOOKUP($A154,'Salary projection'!$A:$A,'Salary projection'!I:I,0,0)*$R$1</f>
        <v>94037.894661536047</v>
      </c>
      <c r="K154" s="2">
        <f>_xlfn.XLOOKUP($A154,'Salary projection'!$A:$A,'Salary projection'!J:J,0,0)*$R$1</f>
        <v>104369.83624632499</v>
      </c>
      <c r="L154" s="2">
        <f>_xlfn.XLOOKUP($A154,'Salary projection'!$A:$A,'Salary projection'!K:K,0,0)*$R$1</f>
        <v>115836.94804409782</v>
      </c>
      <c r="M154" s="2">
        <f>_xlfn.XLOOKUP($A154,'Salary projection'!$A:$A,'Salary projection'!L:L,0,0)*$R$1</f>
        <v>128563.95118319917</v>
      </c>
      <c r="N154" s="2">
        <f>_xlfn.XLOOKUP($A154,'Salary projection'!$A:$A,'Salary projection'!M:M,0,0)*$R$1</f>
        <v>142689.26989982274</v>
      </c>
      <c r="O154" t="str">
        <f t="shared" si="6"/>
        <v>Don't lend</v>
      </c>
    </row>
    <row r="155" spans="1:15" x14ac:dyDescent="0.3">
      <c r="A155" t="s">
        <v>128</v>
      </c>
      <c r="B155" t="s">
        <v>25</v>
      </c>
      <c r="C155">
        <v>1.76079095389578</v>
      </c>
      <c r="D155">
        <v>2.03443492589204</v>
      </c>
      <c r="E155" s="2">
        <f>_xlfn.XLOOKUP($A155,'Salary projection'!$A:$A,'Salary projection'!D:D,0,0)*$R$1</f>
        <v>274445.74164126685</v>
      </c>
      <c r="F155" s="2">
        <f>_xlfn.XLOOKUP($A155,'Salary projection'!$A:$A,'Salary projection'!E:E,0,0)*$R$1</f>
        <v>304599.08972543519</v>
      </c>
      <c r="G155" s="2">
        <f>_xlfn.XLOOKUP($A155,'Salary projection'!$A:$A,'Salary projection'!F:F,0,0)*$R$1</f>
        <v>338065.38555383735</v>
      </c>
      <c r="H155" s="2">
        <f>_xlfn.XLOOKUP($A155,'Salary projection'!$A:$A,'Salary projection'!G:G,0,0)*$R$1</f>
        <v>375208.62262813642</v>
      </c>
      <c r="I155" s="2">
        <f>_xlfn.XLOOKUP($A155,'Salary projection'!$A:$A,'Salary projection'!H:H,0,0)*$R$1</f>
        <v>416432.78640866256</v>
      </c>
      <c r="J155" s="2">
        <f>_xlfn.XLOOKUP($A155,'Salary projection'!$A:$A,'Salary projection'!I:I,0,0)*$R$1</f>
        <v>462186.24823010259</v>
      </c>
      <c r="K155" s="2">
        <f>_xlfn.XLOOKUP($A155,'Salary projection'!$A:$A,'Salary projection'!J:J,0,0)*$R$1</f>
        <v>512966.64197661844</v>
      </c>
      <c r="L155" s="2">
        <f>_xlfn.XLOOKUP($A155,'Salary projection'!$A:$A,'Salary projection'!K:K,0,0)*$R$1</f>
        <v>569326.27655716136</v>
      </c>
      <c r="M155" s="2">
        <f>_xlfn.XLOOKUP($A155,'Salary projection'!$A:$A,'Salary projection'!L:L,0,0)*$R$1</f>
        <v>631878.14304934046</v>
      </c>
      <c r="N155" s="2">
        <f>_xlfn.XLOOKUP($A155,'Salary projection'!$A:$A,'Salary projection'!M:M,0,0)*$R$1</f>
        <v>701302.5818480649</v>
      </c>
      <c r="O155" t="str">
        <f t="shared" si="6"/>
        <v>Don't lend</v>
      </c>
    </row>
  </sheetData>
  <autoFilter ref="A2:O155" xr:uid="{3851D7F2-CBFA-4EA4-A973-472B3A035675}">
    <sortState xmlns:xlrd2="http://schemas.microsoft.com/office/spreadsheetml/2017/richdata2" ref="A3:O155">
      <sortCondition ref="C2:C155"/>
    </sortState>
  </autoFilter>
  <mergeCells count="1">
    <mergeCell ref="E1:N1"/>
  </mergeCells>
  <conditionalFormatting sqref="E3:N155">
    <cfRule type="expression" dxfId="3" priority="1">
      <formula>ISODD(ROW())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C33D-6216-4A24-8458-C2E9490ACEF2}">
  <dimension ref="A1:R155"/>
  <sheetViews>
    <sheetView showGridLines="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P6" sqref="P6"/>
    </sheetView>
  </sheetViews>
  <sheetFormatPr defaultRowHeight="14.4" outlineLevelRow="1" x14ac:dyDescent="0.3"/>
  <cols>
    <col min="1" max="4" width="13.33203125" customWidth="1"/>
    <col min="5" max="6" width="10.6640625" bestFit="1" customWidth="1"/>
    <col min="7" max="11" width="11.44140625" bestFit="1" customWidth="1"/>
    <col min="12" max="14" width="12.44140625" bestFit="1" customWidth="1"/>
    <col min="17" max="17" width="11" bestFit="1" customWidth="1"/>
  </cols>
  <sheetData>
    <row r="1" spans="1:18" x14ac:dyDescent="0.3">
      <c r="A1" t="s">
        <v>170</v>
      </c>
      <c r="E1" s="21" t="s">
        <v>3</v>
      </c>
      <c r="F1" s="21"/>
      <c r="G1" s="21"/>
      <c r="H1" s="21"/>
      <c r="I1" s="21"/>
      <c r="J1" s="21"/>
      <c r="K1" s="21"/>
      <c r="L1" s="21"/>
      <c r="M1" s="21"/>
      <c r="N1" s="21"/>
      <c r="Q1" t="s">
        <v>166</v>
      </c>
      <c r="R1" s="5">
        <v>0.1</v>
      </c>
    </row>
    <row r="2" spans="1:18" x14ac:dyDescent="0.3">
      <c r="A2" s="3" t="s">
        <v>0</v>
      </c>
      <c r="B2" s="3" t="s">
        <v>1</v>
      </c>
      <c r="C2" s="3" t="s">
        <v>168</v>
      </c>
      <c r="D2" s="3" t="s">
        <v>167</v>
      </c>
      <c r="E2" s="6">
        <v>2022</v>
      </c>
      <c r="F2" s="6">
        <f>E2+1</f>
        <v>2023</v>
      </c>
      <c r="G2" s="6">
        <f t="shared" ref="G2:N2" si="0">F2+1</f>
        <v>2024</v>
      </c>
      <c r="H2" s="6">
        <f t="shared" si="0"/>
        <v>2025</v>
      </c>
      <c r="I2" s="6">
        <f t="shared" si="0"/>
        <v>2026</v>
      </c>
      <c r="J2" s="6">
        <f t="shared" si="0"/>
        <v>2027</v>
      </c>
      <c r="K2" s="6">
        <f t="shared" si="0"/>
        <v>2028</v>
      </c>
      <c r="L2" s="6">
        <f t="shared" si="0"/>
        <v>2029</v>
      </c>
      <c r="M2" s="6">
        <f>L2+1</f>
        <v>2030</v>
      </c>
      <c r="N2" s="6">
        <f t="shared" si="0"/>
        <v>2031</v>
      </c>
      <c r="O2" s="3" t="s">
        <v>169</v>
      </c>
      <c r="P2" s="3"/>
    </row>
    <row r="3" spans="1:18" x14ac:dyDescent="0.3">
      <c r="A3" t="s">
        <v>128</v>
      </c>
      <c r="B3" t="s">
        <v>25</v>
      </c>
      <c r="C3">
        <v>1.76079095389578</v>
      </c>
      <c r="D3">
        <v>2.03443492589204</v>
      </c>
      <c r="E3" s="8">
        <f>_xlfn.XLOOKUP($A3,'Salary projection'!$A:$A,'Salary projection'!D:D,0,0)*$R$1</f>
        <v>274445.74164126685</v>
      </c>
      <c r="F3" s="8">
        <f>_xlfn.XLOOKUP($A3,'Salary projection'!$A:$A,'Salary projection'!E:E,0,0)*$R$1</f>
        <v>304599.08972543519</v>
      </c>
      <c r="G3" s="2">
        <f>_xlfn.XLOOKUP($A3,'Salary projection'!$A:$A,'Salary projection'!F:F,0,0)*$R$1</f>
        <v>338065.38555383735</v>
      </c>
      <c r="H3" s="2">
        <f>_xlfn.XLOOKUP($A3,'Salary projection'!$A:$A,'Salary projection'!G:G,0,0)*$R$1</f>
        <v>375208.62262813642</v>
      </c>
      <c r="I3" s="2">
        <f>_xlfn.XLOOKUP($A3,'Salary projection'!$A:$A,'Salary projection'!H:H,0,0)*$R$1</f>
        <v>416432.78640866256</v>
      </c>
      <c r="J3" s="2">
        <f>_xlfn.XLOOKUP($A3,'Salary projection'!$A:$A,'Salary projection'!I:I,0,0)*$R$1</f>
        <v>462186.24823010259</v>
      </c>
      <c r="K3" s="2">
        <f>_xlfn.XLOOKUP($A3,'Salary projection'!$A:$A,'Salary projection'!J:J,0,0)*$R$1</f>
        <v>512966.64197661844</v>
      </c>
      <c r="L3" s="2">
        <f>_xlfn.XLOOKUP($A3,'Salary projection'!$A:$A,'Salary projection'!K:K,0,0)*$R$1</f>
        <v>569326.27655716136</v>
      </c>
      <c r="M3" s="2">
        <f>_xlfn.XLOOKUP($A3,'Salary projection'!$A:$A,'Salary projection'!L:L,0,0)*$R$1</f>
        <v>631878.14304934046</v>
      </c>
      <c r="N3" s="2">
        <f>_xlfn.XLOOKUP($A3,'Salary projection'!$A:$A,'Salary projection'!M:M,0,0)*$R$1</f>
        <v>701302.5818480649</v>
      </c>
      <c r="O3" t="str">
        <f t="shared" ref="O3:O34" si="1">IF(D3&lt;0,"Lend","Don't lend")</f>
        <v>Don't lend</v>
      </c>
    </row>
    <row r="4" spans="1:18" x14ac:dyDescent="0.3">
      <c r="A4" t="s">
        <v>94</v>
      </c>
      <c r="B4" t="s">
        <v>19</v>
      </c>
      <c r="C4">
        <v>1.5615647700998501</v>
      </c>
      <c r="D4">
        <v>0.71829933392041401</v>
      </c>
      <c r="E4" s="9">
        <f>_xlfn.XLOOKUP($A4,'Salary projection'!$A:$A,'Salary projection'!D:D,0,0)*$R$1</f>
        <v>735419.54145430389</v>
      </c>
      <c r="F4" s="9">
        <f>_xlfn.XLOOKUP($A4,'Salary projection'!$A:$A,'Salary projection'!E:E,0,0)*$R$1</f>
        <v>816220.07160192367</v>
      </c>
      <c r="G4" s="2">
        <f>_xlfn.XLOOKUP($A4,'Salary projection'!$A:$A,'Salary projection'!F:F,0,0)*$R$1</f>
        <v>905898.15436288016</v>
      </c>
      <c r="H4" s="2">
        <f>_xlfn.XLOOKUP($A4,'Salary projection'!$A:$A,'Salary projection'!G:G,0,0)*$R$1</f>
        <v>1005429.1662632748</v>
      </c>
      <c r="I4" s="2">
        <f>_xlfn.XLOOKUP($A4,'Salary projection'!$A:$A,'Salary projection'!H:H,0,0)*$R$1</f>
        <v>1115895.6484284077</v>
      </c>
      <c r="J4" s="2">
        <f>_xlfn.XLOOKUP($A4,'Salary projection'!$A:$A,'Salary projection'!I:I,0,0)*$R$1</f>
        <v>1238499.0807551239</v>
      </c>
      <c r="K4" s="2">
        <f>_xlfn.XLOOKUP($A4,'Salary projection'!$A:$A,'Salary projection'!J:J,0,0)*$R$1</f>
        <v>1374572.9497122383</v>
      </c>
      <c r="L4" s="2">
        <f>_xlfn.XLOOKUP($A4,'Salary projection'!$A:$A,'Salary projection'!K:K,0,0)*$R$1</f>
        <v>1525597.2518999272</v>
      </c>
      <c r="M4" s="2">
        <f>_xlfn.XLOOKUP($A4,'Salary projection'!$A:$A,'Salary projection'!L:L,0,0)*$R$1</f>
        <v>1693214.5911149001</v>
      </c>
      <c r="N4" s="2">
        <f>_xlfn.XLOOKUP($A4,'Salary projection'!$A:$A,'Salary projection'!M:M,0,0)*$R$1</f>
        <v>1879248.0439997939</v>
      </c>
      <c r="O4" t="str">
        <f t="shared" si="1"/>
        <v>Don't lend</v>
      </c>
    </row>
    <row r="5" spans="1:18" x14ac:dyDescent="0.3">
      <c r="A5" t="s">
        <v>41</v>
      </c>
      <c r="B5" t="s">
        <v>10</v>
      </c>
      <c r="C5">
        <v>1.5615647700998501</v>
      </c>
      <c r="D5">
        <v>-1.2456180177685701</v>
      </c>
      <c r="E5" s="2">
        <f>_xlfn.XLOOKUP($A5,'Salary projection'!$A:$A,'Salary projection'!D:D,0,0)*$R$1</f>
        <v>630868.78273382131</v>
      </c>
      <c r="F5" s="9">
        <f>_xlfn.XLOOKUP($A5,'Salary projection'!$A:$A,'Salary projection'!E:E,0,0)*$R$1</f>
        <v>700182.32313509122</v>
      </c>
      <c r="G5" s="9">
        <f>_xlfn.XLOOKUP($A5,'Salary projection'!$A:$A,'Salary projection'!F:F,0,0)*$R$1</f>
        <v>777111.34081856115</v>
      </c>
      <c r="H5" s="2">
        <f>_xlfn.XLOOKUP($A5,'Salary projection'!$A:$A,'Salary projection'!G:G,0,0)*$R$1</f>
        <v>862492.54811922298</v>
      </c>
      <c r="I5" s="2">
        <f>_xlfn.XLOOKUP($A5,'Salary projection'!$A:$A,'Salary projection'!H:H,0,0)*$R$1</f>
        <v>957254.58693939343</v>
      </c>
      <c r="J5" s="2">
        <f>_xlfn.XLOOKUP($A5,'Salary projection'!$A:$A,'Salary projection'!I:I,0,0)*$R$1</f>
        <v>1062428.129048418</v>
      </c>
      <c r="K5" s="2">
        <f>_xlfn.XLOOKUP($A5,'Salary projection'!$A:$A,'Salary projection'!J:J,0,0)*$R$1</f>
        <v>1179157.0861020973</v>
      </c>
      <c r="L5" s="2">
        <f>_xlfn.XLOOKUP($A5,'Salary projection'!$A:$A,'Salary projection'!K:K,0,0)*$R$1</f>
        <v>1308711.0513067225</v>
      </c>
      <c r="M5" s="2">
        <f>_xlfn.XLOOKUP($A5,'Salary projection'!$A:$A,'Salary projection'!L:L,0,0)*$R$1</f>
        <v>1452499.1080484844</v>
      </c>
      <c r="N5" s="2">
        <f>_xlfn.XLOOKUP($A5,'Salary projection'!$A:$A,'Salary projection'!M:M,0,0)*$R$1</f>
        <v>1612085.1556767209</v>
      </c>
      <c r="O5" t="str">
        <f t="shared" si="1"/>
        <v>Lend</v>
      </c>
    </row>
    <row r="6" spans="1:18" x14ac:dyDescent="0.3">
      <c r="A6" t="s">
        <v>142</v>
      </c>
      <c r="B6" t="s">
        <v>28</v>
      </c>
      <c r="C6">
        <v>1.5615647700998501</v>
      </c>
      <c r="D6">
        <v>2.86295353646894</v>
      </c>
      <c r="E6" s="2">
        <f>_xlfn.XLOOKUP($A6,'Salary projection'!$A:$A,'Salary projection'!D:D,0,0)*$R$1</f>
        <v>323156.89059058268</v>
      </c>
      <c r="F6" s="9">
        <f>_xlfn.XLOOKUP($A6,'Salary projection'!$A:$A,'Salary projection'!E:E,0,0)*$R$1</f>
        <v>358662.13162475487</v>
      </c>
      <c r="G6" s="9">
        <f>_xlfn.XLOOKUP($A6,'Salary projection'!$A:$A,'Salary projection'!F:F,0,0)*$R$1</f>
        <v>398068.33277334966</v>
      </c>
      <c r="H6" s="2">
        <f>_xlfn.XLOOKUP($A6,'Salary projection'!$A:$A,'Salary projection'!G:G,0,0)*$R$1</f>
        <v>441804.09244525165</v>
      </c>
      <c r="I6" s="2">
        <f>_xlfn.XLOOKUP($A6,'Salary projection'!$A:$A,'Salary projection'!H:H,0,0)*$R$1</f>
        <v>490345.09914786252</v>
      </c>
      <c r="J6" s="2">
        <f>_xlfn.XLOOKUP($A6,'Salary projection'!$A:$A,'Salary projection'!I:I,0,0)*$R$1</f>
        <v>544219.30527527246</v>
      </c>
      <c r="K6" s="2">
        <f>_xlfn.XLOOKUP($A6,'Salary projection'!$A:$A,'Salary projection'!J:J,0,0)*$R$1</f>
        <v>604012.66934043402</v>
      </c>
      <c r="L6" s="2">
        <f>_xlfn.XLOOKUP($A6,'Salary projection'!$A:$A,'Salary projection'!K:K,0,0)*$R$1</f>
        <v>670375.52910626831</v>
      </c>
      <c r="M6" s="2">
        <f>_xlfn.XLOOKUP($A6,'Salary projection'!$A:$A,'Salary projection'!L:L,0,0)*$R$1</f>
        <v>744029.67493255704</v>
      </c>
      <c r="N6" s="2">
        <f>_xlfn.XLOOKUP($A6,'Salary projection'!$A:$A,'Salary projection'!M:M,0,0)*$R$1</f>
        <v>825776.20027131471</v>
      </c>
      <c r="O6" t="str">
        <f t="shared" si="1"/>
        <v>Don't lend</v>
      </c>
    </row>
    <row r="7" spans="1:18" x14ac:dyDescent="0.3">
      <c r="A7" t="s">
        <v>70</v>
      </c>
      <c r="B7" t="s">
        <v>10</v>
      </c>
      <c r="C7">
        <v>1.5615647700998501</v>
      </c>
      <c r="D7">
        <v>-0.15784030581292099</v>
      </c>
      <c r="E7" s="2">
        <f>_xlfn.XLOOKUP($A7,'Salary projection'!$A:$A,'Salary projection'!D:D,0,0)*$R$1</f>
        <v>139004.98602609622</v>
      </c>
      <c r="F7" s="2">
        <f>_xlfn.XLOOKUP($A7,'Salary projection'!$A:$A,'Salary projection'!E:E,0,0)*$R$1</f>
        <v>154277.46102976587</v>
      </c>
      <c r="G7" s="2">
        <f>_xlfn.XLOOKUP($A7,'Salary projection'!$A:$A,'Salary projection'!F:F,0,0)*$R$1</f>
        <v>171227.92255324227</v>
      </c>
      <c r="H7" s="2">
        <f>_xlfn.XLOOKUP($A7,'Salary projection'!$A:$A,'Salary projection'!G:G,0,0)*$R$1</f>
        <v>190040.73094152365</v>
      </c>
      <c r="I7" s="2">
        <f>_xlfn.XLOOKUP($A7,'Salary projection'!$A:$A,'Salary projection'!H:H,0,0)*$R$1</f>
        <v>210920.50220698497</v>
      </c>
      <c r="J7" s="2">
        <f>_xlfn.XLOOKUP($A7,'Salary projection'!$A:$A,'Salary projection'!I:I,0,0)*$R$1</f>
        <v>234094.33351914297</v>
      </c>
      <c r="K7" s="2">
        <f>_xlfn.XLOOKUP($A7,'Salary projection'!$A:$A,'Salary projection'!J:J,0,0)*$R$1</f>
        <v>259814.27320893673</v>
      </c>
      <c r="L7" s="2">
        <f>_xlfn.XLOOKUP($A7,'Salary projection'!$A:$A,'Salary projection'!K:K,0,0)*$R$1</f>
        <v>288360.06215232861</v>
      </c>
      <c r="M7" s="2">
        <f>_xlfn.XLOOKUP($A7,'Salary projection'!$A:$A,'Salary projection'!L:L,0,0)*$R$1</f>
        <v>320042.17634966603</v>
      </c>
      <c r="N7" s="2">
        <f>_xlfn.XLOOKUP($A7,'Salary projection'!$A:$A,'Salary projection'!M:M,0,0)*$R$1</f>
        <v>355205.20379317575</v>
      </c>
      <c r="O7" t="str">
        <f t="shared" si="1"/>
        <v>Lend</v>
      </c>
    </row>
    <row r="8" spans="1:18" x14ac:dyDescent="0.3">
      <c r="A8" t="s">
        <v>104</v>
      </c>
      <c r="B8" t="s">
        <v>25</v>
      </c>
      <c r="C8">
        <v>1.5615647700998501</v>
      </c>
      <c r="D8">
        <v>1.1221703199883499</v>
      </c>
      <c r="E8" s="2">
        <f>_xlfn.XLOOKUP($A8,'Salary projection'!$A:$A,'Salary projection'!D:D,0,0)*$R$1</f>
        <v>55839.609771166848</v>
      </c>
      <c r="F8" s="2">
        <f>_xlfn.XLOOKUP($A8,'Salary projection'!$A:$A,'Salary projection'!E:E,0,0)*$R$1</f>
        <v>61974.706567512781</v>
      </c>
      <c r="G8" s="2">
        <f>_xlfn.XLOOKUP($A8,'Salary projection'!$A:$A,'Salary projection'!F:F,0,0)*$R$1</f>
        <v>68783.866324806731</v>
      </c>
      <c r="H8" s="2">
        <f>_xlfn.XLOOKUP($A8,'Salary projection'!$A:$A,'Salary projection'!G:G,0,0)*$R$1</f>
        <v>76341.148326936847</v>
      </c>
      <c r="I8" s="2">
        <f>_xlfn.XLOOKUP($A8,'Salary projection'!$A:$A,'Salary projection'!H:H,0,0)*$R$1</f>
        <v>84728.748749814462</v>
      </c>
      <c r="J8" s="2">
        <f>_xlfn.XLOOKUP($A8,'Salary projection'!$A:$A,'Salary projection'!I:I,0,0)*$R$1</f>
        <v>94037.894661536047</v>
      </c>
      <c r="K8" s="2">
        <f>_xlfn.XLOOKUP($A8,'Salary projection'!$A:$A,'Salary projection'!J:J,0,0)*$R$1</f>
        <v>104369.83624632499</v>
      </c>
      <c r="L8" s="2">
        <f>_xlfn.XLOOKUP($A8,'Salary projection'!$A:$A,'Salary projection'!K:K,0,0)*$R$1</f>
        <v>115836.94804409782</v>
      </c>
      <c r="M8" s="2">
        <f>_xlfn.XLOOKUP($A8,'Salary projection'!$A:$A,'Salary projection'!L:L,0,0)*$R$1</f>
        <v>128563.95118319917</v>
      </c>
      <c r="N8" s="2">
        <f>_xlfn.XLOOKUP($A8,'Salary projection'!$A:$A,'Salary projection'!M:M,0,0)*$R$1</f>
        <v>142689.26989982274</v>
      </c>
      <c r="O8" t="str">
        <f t="shared" si="1"/>
        <v>Don't lend</v>
      </c>
    </row>
    <row r="9" spans="1:18" x14ac:dyDescent="0.3">
      <c r="A9" t="s">
        <v>129</v>
      </c>
      <c r="B9" t="s">
        <v>28</v>
      </c>
      <c r="C9">
        <v>1.3623385863039299</v>
      </c>
      <c r="D9">
        <v>2.0812842282433701</v>
      </c>
      <c r="E9" s="9">
        <f>_xlfn.XLOOKUP($A9,'Salary projection'!$A:$A,'Salary projection'!D:D,0,0)*$R$1</f>
        <v>1146494.115514383</v>
      </c>
      <c r="F9" s="9">
        <f>_xlfn.XLOOKUP($A9,'Salary projection'!$A:$A,'Salary projection'!E:E,0,0)*$R$1</f>
        <v>1272459.40080106</v>
      </c>
      <c r="G9" s="2">
        <f>_xlfn.XLOOKUP($A9,'Salary projection'!$A:$A,'Salary projection'!F:F,0,0)*$R$1</f>
        <v>1412264.4894348611</v>
      </c>
      <c r="H9" s="2">
        <f>_xlfn.XLOOKUP($A9,'Salary projection'!$A:$A,'Salary projection'!G:G,0,0)*$R$1</f>
        <v>1567429.9603296607</v>
      </c>
      <c r="I9" s="2">
        <f>_xlfn.XLOOKUP($A9,'Salary projection'!$A:$A,'Salary projection'!H:H,0,0)*$R$1</f>
        <v>1739643.45837385</v>
      </c>
      <c r="J9" s="2">
        <f>_xlfn.XLOOKUP($A9,'Salary projection'!$A:$A,'Salary projection'!I:I,0,0)*$R$1</f>
        <v>1930778.04996558</v>
      </c>
      <c r="K9" s="2">
        <f>_xlfn.XLOOKUP($A9,'Salary projection'!$A:$A,'Salary projection'!J:J,0,0)*$R$1</f>
        <v>2142912.5952702886</v>
      </c>
      <c r="L9" s="2">
        <f>_xlfn.XLOOKUP($A9,'Salary projection'!$A:$A,'Salary projection'!K:K,0,0)*$R$1</f>
        <v>2378354.3587777521</v>
      </c>
      <c r="M9" s="2">
        <f>_xlfn.XLOOKUP($A9,'Salary projection'!$A:$A,'Salary projection'!L:L,0,0)*$R$1</f>
        <v>2639664.1040805778</v>
      </c>
      <c r="N9" s="2">
        <f>_xlfn.XLOOKUP($A9,'Salary projection'!$A:$A,'Salary projection'!M:M,0,0)*$R$1</f>
        <v>2929683.9458155092</v>
      </c>
      <c r="O9" t="str">
        <f t="shared" si="1"/>
        <v>Don't lend</v>
      </c>
    </row>
    <row r="10" spans="1:18" x14ac:dyDescent="0.3">
      <c r="A10" t="s">
        <v>103</v>
      </c>
      <c r="B10" t="s">
        <v>8</v>
      </c>
      <c r="C10">
        <v>1.3623385863039299</v>
      </c>
      <c r="D10">
        <v>1.09975742335727</v>
      </c>
      <c r="E10" s="2">
        <f>_xlfn.XLOOKUP($A10,'Salary projection'!$A:$A,'Salary projection'!D:D,0,0)*$R$1</f>
        <v>835217.99296021904</v>
      </c>
      <c r="F10" s="2">
        <f>_xlfn.XLOOKUP($A10,'Salary projection'!$A:$A,'Salary projection'!E:E,0,0)*$R$1</f>
        <v>926983.37695662735</v>
      </c>
      <c r="G10" s="9">
        <f>_xlfn.XLOOKUP($A10,'Salary projection'!$A:$A,'Salary projection'!F:F,0,0)*$R$1</f>
        <v>1028831.0218370028</v>
      </c>
      <c r="H10" s="9">
        <f>_xlfn.XLOOKUP($A10,'Salary projection'!$A:$A,'Salary projection'!G:G,0,0)*$R$1</f>
        <v>1141868.6654007791</v>
      </c>
      <c r="I10" s="2">
        <f>_xlfn.XLOOKUP($A10,'Salary projection'!$A:$A,'Salary projection'!H:H,0,0)*$R$1</f>
        <v>1267325.7525770124</v>
      </c>
      <c r="J10" s="2">
        <f>_xlfn.XLOOKUP($A10,'Salary projection'!$A:$A,'Salary projection'!I:I,0,0)*$R$1</f>
        <v>1406566.8073842525</v>
      </c>
      <c r="K10" s="2">
        <f>_xlfn.XLOOKUP($A10,'Salary projection'!$A:$A,'Salary projection'!J:J,0,0)*$R$1</f>
        <v>1561106.2740673723</v>
      </c>
      <c r="L10" s="2">
        <f>_xlfn.XLOOKUP($A10,'Salary projection'!$A:$A,'Salary projection'!K:K,0,0)*$R$1</f>
        <v>1732624.9888298046</v>
      </c>
      <c r="M10" s="2">
        <f>_xlfn.XLOOKUP($A10,'Salary projection'!$A:$A,'Salary projection'!L:L,0,0)*$R$1</f>
        <v>1922988.4613146614</v>
      </c>
      <c r="N10" s="2">
        <f>_xlfn.XLOOKUP($A10,'Salary projection'!$A:$A,'Salary projection'!M:M,0,0)*$R$1</f>
        <v>2134267.1646718187</v>
      </c>
      <c r="O10" t="str">
        <f t="shared" si="1"/>
        <v>Don't lend</v>
      </c>
    </row>
    <row r="11" spans="1:18" collapsed="1" x14ac:dyDescent="0.3">
      <c r="A11" t="s">
        <v>90</v>
      </c>
      <c r="B11" t="s">
        <v>28</v>
      </c>
      <c r="C11">
        <v>1.3623385863039299</v>
      </c>
      <c r="D11">
        <v>0.62639102130698099</v>
      </c>
      <c r="E11" s="2">
        <f>_xlfn.XLOOKUP($A11,'Salary projection'!$A:$A,'Salary projection'!D:D,0,0)*$R$1</f>
        <v>455033.41579482763</v>
      </c>
      <c r="F11" s="2">
        <f>_xlfn.XLOOKUP($A11,'Salary projection'!$A:$A,'Salary projection'!E:E,0,0)*$R$1</f>
        <v>505027.92798632738</v>
      </c>
      <c r="G11" s="2">
        <f>_xlfn.XLOOKUP($A11,'Salary projection'!$A:$A,'Salary projection'!F:F,0,0)*$R$1</f>
        <v>560515.33622129716</v>
      </c>
      <c r="H11" s="2">
        <f>_xlfn.XLOOKUP($A11,'Salary projection'!$A:$A,'Salary projection'!G:G,0,0)*$R$1</f>
        <v>622099.14487695333</v>
      </c>
      <c r="I11" s="2">
        <f>_xlfn.XLOOKUP($A11,'Salary projection'!$A:$A,'Salary projection'!H:H,0,0)*$R$1</f>
        <v>690449.16534423269</v>
      </c>
      <c r="J11" s="2">
        <f>_xlfn.XLOOKUP($A11,'Salary projection'!$A:$A,'Salary projection'!I:I,0,0)*$R$1</f>
        <v>766308.80117804883</v>
      </c>
      <c r="K11" s="2">
        <f>_xlfn.XLOOKUP($A11,'Salary projection'!$A:$A,'Salary projection'!J:J,0,0)*$R$1</f>
        <v>850503.13366686087</v>
      </c>
      <c r="L11" s="2">
        <f>_xlfn.XLOOKUP($A11,'Salary projection'!$A:$A,'Salary projection'!K:K,0,0)*$R$1</f>
        <v>943947.89576360537</v>
      </c>
      <c r="M11" s="2">
        <f>_xlfn.XLOOKUP($A11,'Salary projection'!$A:$A,'Salary projection'!L:L,0,0)*$R$1</f>
        <v>1047659.4319822394</v>
      </c>
      <c r="N11" s="2">
        <f>_xlfn.XLOOKUP($A11,'Salary projection'!$A:$A,'Salary projection'!M:M,0,0)*$R$1</f>
        <v>1162765.7525879163</v>
      </c>
      <c r="O11" t="str">
        <f t="shared" si="1"/>
        <v>Don't lend</v>
      </c>
    </row>
    <row r="12" spans="1:18" x14ac:dyDescent="0.3">
      <c r="A12" t="s">
        <v>148</v>
      </c>
      <c r="B12" t="s">
        <v>25</v>
      </c>
      <c r="C12">
        <v>1.3623385863039299</v>
      </c>
      <c r="D12">
        <v>3.3236823474241</v>
      </c>
      <c r="E12" s="2">
        <f>_xlfn.XLOOKUP($A12,'Salary projection'!$A:$A,'Salary projection'!D:D,0,0)*$R$1</f>
        <v>440776.49415112549</v>
      </c>
      <c r="F12" s="2">
        <f>_xlfn.XLOOKUP($A12,'Salary projection'!$A:$A,'Salary projection'!E:E,0,0)*$R$1</f>
        <v>489204.59864994121</v>
      </c>
      <c r="G12" s="2">
        <f>_xlfn.XLOOKUP($A12,'Salary projection'!$A:$A,'Salary projection'!F:F,0,0)*$R$1</f>
        <v>542953.49801070825</v>
      </c>
      <c r="H12" s="2">
        <f>_xlfn.XLOOKUP($A12,'Salary projection'!$A:$A,'Salary projection'!G:G,0,0)*$R$1</f>
        <v>602607.7878573098</v>
      </c>
      <c r="I12" s="2">
        <f>_xlfn.XLOOKUP($A12,'Salary projection'!$A:$A,'Salary projection'!H:H,0,0)*$R$1</f>
        <v>668816.29332300334</v>
      </c>
      <c r="J12" s="2">
        <f>_xlfn.XLOOKUP($A12,'Salary projection'!$A:$A,'Salary projection'!I:I,0,0)*$R$1</f>
        <v>742299.12594531616</v>
      </c>
      <c r="K12" s="2">
        <f>_xlfn.XLOOKUP($A12,'Salary projection'!$A:$A,'Salary projection'!J:J,0,0)*$R$1</f>
        <v>823855.51590184157</v>
      </c>
      <c r="L12" s="2">
        <f>_xlfn.XLOOKUP($A12,'Salary projection'!$A:$A,'Salary projection'!K:K,0,0)*$R$1</f>
        <v>914372.50477362261</v>
      </c>
      <c r="M12" s="2">
        <f>_xlfn.XLOOKUP($A12,'Salary projection'!$A:$A,'Salary projection'!L:L,0,0)*$R$1</f>
        <v>1014834.5933822735</v>
      </c>
      <c r="N12" s="2">
        <f>_xlfn.XLOOKUP($A12,'Salary projection'!$A:$A,'Salary projection'!M:M,0,0)*$R$1</f>
        <v>1126334.4496347702</v>
      </c>
      <c r="O12" t="str">
        <f t="shared" si="1"/>
        <v>Don't lend</v>
      </c>
    </row>
    <row r="13" spans="1:18" x14ac:dyDescent="0.3">
      <c r="A13" t="s">
        <v>60</v>
      </c>
      <c r="B13" t="s">
        <v>10</v>
      </c>
      <c r="C13">
        <v>1.3623385863039299</v>
      </c>
      <c r="D13">
        <v>-0.58146899871147995</v>
      </c>
      <c r="E13" s="2">
        <f>_xlfn.XLOOKUP($A13,'Salary projection'!$A:$A,'Salary projection'!D:D,0,0)*$R$1</f>
        <v>244743.82155022069</v>
      </c>
      <c r="F13" s="2">
        <f>_xlfn.XLOOKUP($A13,'Salary projection'!$A:$A,'Salary projection'!E:E,0,0)*$R$1</f>
        <v>271633.82027463056</v>
      </c>
      <c r="G13" s="2">
        <f>_xlfn.XLOOKUP($A13,'Salary projection'!$A:$A,'Salary projection'!F:F,0,0)*$R$1</f>
        <v>301478.2226151104</v>
      </c>
      <c r="H13" s="2">
        <f>_xlfn.XLOOKUP($A13,'Salary projection'!$A:$A,'Salary projection'!G:G,0,0)*$R$1</f>
        <v>334601.62883721269</v>
      </c>
      <c r="I13" s="2">
        <f>_xlfn.XLOOKUP($A13,'Salary projection'!$A:$A,'Salary projection'!H:H,0,0)*$R$1</f>
        <v>371364.30303110176</v>
      </c>
      <c r="J13" s="2">
        <f>_xlfn.XLOOKUP($A13,'Salary projection'!$A:$A,'Salary projection'!I:I,0,0)*$R$1</f>
        <v>412166.09149524313</v>
      </c>
      <c r="K13" s="2">
        <f>_xlfn.XLOOKUP($A13,'Salary projection'!$A:$A,'Salary projection'!J:J,0,0)*$R$1</f>
        <v>457450.77163282875</v>
      </c>
      <c r="L13" s="2">
        <f>_xlfn.XLOOKUP($A13,'Salary projection'!$A:$A,'Salary projection'!K:K,0,0)*$R$1</f>
        <v>507710.87866136502</v>
      </c>
      <c r="M13" s="2">
        <f>_xlfn.XLOOKUP($A13,'Salary projection'!$A:$A,'Salary projection'!L:L,0,0)*$R$1</f>
        <v>563493.06263274536</v>
      </c>
      <c r="N13" s="2">
        <f>_xlfn.XLOOKUP($A13,'Salary projection'!$A:$A,'Salary projection'!M:M,0,0)*$R$1</f>
        <v>625404.03402901045</v>
      </c>
      <c r="O13" t="str">
        <f t="shared" si="1"/>
        <v>Lend</v>
      </c>
    </row>
    <row r="14" spans="1:18" x14ac:dyDescent="0.3">
      <c r="A14" t="s">
        <v>31</v>
      </c>
      <c r="B14" t="s">
        <v>28</v>
      </c>
      <c r="C14">
        <v>1.3623385863039299</v>
      </c>
      <c r="D14">
        <v>-1.69531824761219</v>
      </c>
      <c r="E14" s="2">
        <f>_xlfn.XLOOKUP($A14,'Salary projection'!$A:$A,'Salary projection'!D:D,0,0)*$R$1</f>
        <v>99798.451505915218</v>
      </c>
      <c r="F14" s="2">
        <f>_xlfn.XLOOKUP($A14,'Salary projection'!$A:$A,'Salary projection'!E:E,0,0)*$R$1</f>
        <v>110763.30535470371</v>
      </c>
      <c r="G14" s="2">
        <f>_xlfn.XLOOKUP($A14,'Salary projection'!$A:$A,'Salary projection'!F:F,0,0)*$R$1</f>
        <v>122932.86747412267</v>
      </c>
      <c r="H14" s="2">
        <f>_xlfn.XLOOKUP($A14,'Salary projection'!$A:$A,'Salary projection'!G:G,0,0)*$R$1</f>
        <v>136439.49913750417</v>
      </c>
      <c r="I14" s="2">
        <f>_xlfn.XLOOKUP($A14,'Salary projection'!$A:$A,'Salary projection'!H:H,0,0)*$R$1</f>
        <v>151430.10414860459</v>
      </c>
      <c r="J14" s="2">
        <f>_xlfn.XLOOKUP($A14,'Salary projection'!$A:$A,'Salary projection'!I:I,0,0)*$R$1</f>
        <v>168067.72662912827</v>
      </c>
      <c r="K14" s="2">
        <f>_xlfn.XLOOKUP($A14,'Salary projection'!$A:$A,'Salary projection'!J:J,0,0)*$R$1</f>
        <v>186533.32435513404</v>
      </c>
      <c r="L14" s="2">
        <f>_xlfn.XLOOKUP($A14,'Salary projection'!$A:$A,'Salary projection'!K:K,0,0)*$R$1</f>
        <v>207027.73692987696</v>
      </c>
      <c r="M14" s="2">
        <f>_xlfn.XLOOKUP($A14,'Salary projection'!$A:$A,'Salary projection'!L:L,0,0)*$R$1</f>
        <v>229773.87019976016</v>
      </c>
      <c r="N14" s="2">
        <f>_xlfn.XLOOKUP($A14,'Salary projection'!$A:$A,'Salary projection'!M:M,0,0)*$R$1</f>
        <v>255019.12067202354</v>
      </c>
      <c r="O14" t="str">
        <f t="shared" si="1"/>
        <v>Lend</v>
      </c>
    </row>
    <row r="15" spans="1:18" x14ac:dyDescent="0.3">
      <c r="A15" t="s">
        <v>159</v>
      </c>
      <c r="B15" t="s">
        <v>25</v>
      </c>
      <c r="C15">
        <v>1.163112402508</v>
      </c>
      <c r="D15">
        <v>4.7264382286488598</v>
      </c>
      <c r="E15" s="2">
        <f>_xlfn.XLOOKUP($A15,'Salary projection'!$A:$A,'Salary projection'!D:D,0,0)*$R$1</f>
        <v>3061673.9229850415</v>
      </c>
      <c r="F15" s="9">
        <f>_xlfn.XLOOKUP($A15,'Salary projection'!$A:$A,'Salary projection'!E:E,0,0)*$R$1</f>
        <v>3398059.9749889448</v>
      </c>
      <c r="G15" s="9">
        <f>_xlfn.XLOOKUP($A15,'Salary projection'!$A:$A,'Salary projection'!F:F,0,0)*$R$1</f>
        <v>3771404.7557239765</v>
      </c>
      <c r="H15" s="2">
        <f>_xlfn.XLOOKUP($A15,'Salary projection'!$A:$A,'Salary projection'!G:G,0,0)*$R$1</f>
        <v>4185768.91996843</v>
      </c>
      <c r="I15" s="2">
        <f>_xlfn.XLOOKUP($A15,'Salary projection'!$A:$A,'Salary projection'!H:H,0,0)*$R$1</f>
        <v>4645659.266558974</v>
      </c>
      <c r="J15" s="2">
        <f>_xlfn.XLOOKUP($A15,'Salary projection'!$A:$A,'Salary projection'!I:I,0,0)*$R$1</f>
        <v>5156077.7562293261</v>
      </c>
      <c r="K15" s="2">
        <f>_xlfn.XLOOKUP($A15,'Salary projection'!$A:$A,'Salary projection'!J:J,0,0)*$R$1</f>
        <v>5722575.9150378602</v>
      </c>
      <c r="L15" s="2">
        <f>_xlfn.XLOOKUP($A15,'Salary projection'!$A:$A,'Salary projection'!K:K,0,0)*$R$1</f>
        <v>6351315.2150987238</v>
      </c>
      <c r="M15" s="2">
        <f>_xlfn.XLOOKUP($A15,'Salary projection'!$A:$A,'Salary projection'!L:L,0,0)*$R$1</f>
        <v>7049134.0893426426</v>
      </c>
      <c r="N15" s="2">
        <f>_xlfn.XLOOKUP($A15,'Salary projection'!$A:$A,'Salary projection'!M:M,0,0)*$R$1</f>
        <v>7823622.3091881517</v>
      </c>
      <c r="O15" t="str">
        <f t="shared" si="1"/>
        <v>Don't lend</v>
      </c>
    </row>
    <row r="16" spans="1:18" x14ac:dyDescent="0.3">
      <c r="A16" t="s">
        <v>20</v>
      </c>
      <c r="B16" t="s">
        <v>19</v>
      </c>
      <c r="C16">
        <v>1.163112402508</v>
      </c>
      <c r="D16">
        <v>-2.4778196043275398</v>
      </c>
      <c r="E16" s="2">
        <f>_xlfn.XLOOKUP($A16,'Salary projection'!$A:$A,'Salary projection'!D:D,0,0)*$R$1</f>
        <v>2607828.5839938559</v>
      </c>
      <c r="F16" s="2">
        <f>_xlfn.XLOOKUP($A16,'Salary projection'!$A:$A,'Salary projection'!E:E,0,0)*$R$1</f>
        <v>2894350.6577806501</v>
      </c>
      <c r="G16" s="2">
        <f>_xlfn.XLOOKUP($A16,'Salary projection'!$A:$A,'Salary projection'!F:F,0,0)*$R$1</f>
        <v>3212352.9060202288</v>
      </c>
      <c r="H16" s="9">
        <f>_xlfn.XLOOKUP($A16,'Salary projection'!$A:$A,'Salary projection'!G:G,0,0)*$R$1</f>
        <v>3565294.0548431138</v>
      </c>
      <c r="I16" s="9">
        <f>_xlfn.XLOOKUP($A16,'Salary projection'!$A:$A,'Salary projection'!H:H,0,0)*$R$1</f>
        <v>3957012.8405498452</v>
      </c>
      <c r="J16" s="2">
        <f>_xlfn.XLOOKUP($A16,'Salary projection'!$A:$A,'Salary projection'!I:I,0,0)*$R$1</f>
        <v>4391769.7613206729</v>
      </c>
      <c r="K16" s="2">
        <f>_xlfn.XLOOKUP($A16,'Salary projection'!$A:$A,'Salary projection'!J:J,0,0)*$R$1</f>
        <v>4874293.4161847522</v>
      </c>
      <c r="L16" s="2">
        <f>_xlfn.XLOOKUP($A16,'Salary projection'!$A:$A,'Salary projection'!K:K,0,0)*$R$1</f>
        <v>5409831.935250951</v>
      </c>
      <c r="M16" s="2">
        <f>_xlfn.XLOOKUP($A16,'Salary projection'!$A:$A,'Salary projection'!L:L,0,0)*$R$1</f>
        <v>6004210.0605770675</v>
      </c>
      <c r="N16" s="2">
        <f>_xlfn.XLOOKUP($A16,'Salary projection'!$A:$A,'Salary projection'!M:M,0,0)*$R$1</f>
        <v>6663892.4985129982</v>
      </c>
      <c r="O16" t="str">
        <f t="shared" si="1"/>
        <v>Lend</v>
      </c>
    </row>
    <row r="17" spans="1:15" x14ac:dyDescent="0.3">
      <c r="A17" t="s">
        <v>51</v>
      </c>
      <c r="B17" t="s">
        <v>19</v>
      </c>
      <c r="C17">
        <v>1.163112402508</v>
      </c>
      <c r="D17">
        <v>-0.97669020750397295</v>
      </c>
      <c r="E17" s="9">
        <f>_xlfn.XLOOKUP($A17,'Salary projection'!$A:$A,'Salary projection'!D:D,0,0)*$R$1</f>
        <v>2115964.7872861312</v>
      </c>
      <c r="F17" s="9">
        <f>_xlfn.XLOOKUP($A17,'Salary projection'!$A:$A,'Salary projection'!E:E,0,0)*$R$1</f>
        <v>2348445.7956753247</v>
      </c>
      <c r="G17" s="2">
        <f>_xlfn.XLOOKUP($A17,'Salary projection'!$A:$A,'Salary projection'!F:F,0,0)*$R$1</f>
        <v>2606469.4877549103</v>
      </c>
      <c r="H17" s="2">
        <f>_xlfn.XLOOKUP($A17,'Salary projection'!$A:$A,'Salary projection'!G:G,0,0)*$R$1</f>
        <v>2892842.2376654157</v>
      </c>
      <c r="I17" s="2">
        <f>_xlfn.XLOOKUP($A17,'Salary projection'!$A:$A,'Salary projection'!H:H,0,0)*$R$1</f>
        <v>3210678.7558174375</v>
      </c>
      <c r="J17" s="2">
        <f>_xlfn.XLOOKUP($A17,'Salary projection'!$A:$A,'Salary projection'!I:I,0,0)*$R$1</f>
        <v>3563435.9657913977</v>
      </c>
      <c r="K17" s="2">
        <f>_xlfn.XLOOKUP($A17,'Salary projection'!$A:$A,'Salary projection'!J:J,0,0)*$R$1</f>
        <v>3954950.6032915921</v>
      </c>
      <c r="L17" s="2">
        <f>_xlfn.XLOOKUP($A17,'Salary projection'!$A:$A,'Salary projection'!K:K,0,0)*$R$1</f>
        <v>4389480.9460965581</v>
      </c>
      <c r="M17" s="2">
        <f>_xlfn.XLOOKUP($A17,'Salary projection'!$A:$A,'Salary projection'!L:L,0,0)*$R$1</f>
        <v>4871753.1288782498</v>
      </c>
      <c r="N17" s="2">
        <f>_xlfn.XLOOKUP($A17,'Salary projection'!$A:$A,'Salary projection'!M:M,0,0)*$R$1</f>
        <v>5407012.5466294549</v>
      </c>
      <c r="O17" t="str">
        <f t="shared" si="1"/>
        <v>Lend</v>
      </c>
    </row>
    <row r="18" spans="1:15" x14ac:dyDescent="0.3">
      <c r="A18" t="s">
        <v>23</v>
      </c>
      <c r="B18" t="s">
        <v>6</v>
      </c>
      <c r="C18">
        <v>1.163112402508</v>
      </c>
      <c r="D18">
        <v>-2.0770055237390999</v>
      </c>
      <c r="E18" s="2">
        <f>_xlfn.XLOOKUP($A18,'Salary projection'!$A:$A,'Salary projection'!D:D,0,0)*$R$1</f>
        <v>665323.01003943477</v>
      </c>
      <c r="F18" s="2">
        <f>_xlfn.XLOOKUP($A18,'Salary projection'!$A:$A,'Salary projection'!E:E,0,0)*$R$1</f>
        <v>738422.03569802456</v>
      </c>
      <c r="G18" s="9">
        <f>_xlfn.XLOOKUP($A18,'Salary projection'!$A:$A,'Salary projection'!F:F,0,0)*$R$1</f>
        <v>819552.44982748432</v>
      </c>
      <c r="H18" s="9">
        <f>_xlfn.XLOOKUP($A18,'Salary projection'!$A:$A,'Salary projection'!G:G,0,0)*$R$1</f>
        <v>909596.66091669409</v>
      </c>
      <c r="I18" s="2">
        <f>_xlfn.XLOOKUP($A18,'Salary projection'!$A:$A,'Salary projection'!H:H,0,0)*$R$1</f>
        <v>1009534.0276573638</v>
      </c>
      <c r="J18" s="2">
        <f>_xlfn.XLOOKUP($A18,'Salary projection'!$A:$A,'Salary projection'!I:I,0,0)*$R$1</f>
        <v>1120451.510860855</v>
      </c>
      <c r="K18" s="2">
        <f>_xlfn.XLOOKUP($A18,'Salary projection'!$A:$A,'Salary projection'!J:J,0,0)*$R$1</f>
        <v>1243555.4957008937</v>
      </c>
      <c r="L18" s="2">
        <f>_xlfn.XLOOKUP($A18,'Salary projection'!$A:$A,'Salary projection'!K:K,0,0)*$R$1</f>
        <v>1380184.9128658464</v>
      </c>
      <c r="M18" s="2">
        <f>_xlfn.XLOOKUP($A18,'Salary projection'!$A:$A,'Salary projection'!L:L,0,0)*$R$1</f>
        <v>1531825.8013317348</v>
      </c>
      <c r="N18" s="2">
        <f>_xlfn.XLOOKUP($A18,'Salary projection'!$A:$A,'Salary projection'!M:M,0,0)*$R$1</f>
        <v>1700127.4711468238</v>
      </c>
      <c r="O18" t="str">
        <f t="shared" si="1"/>
        <v>Lend</v>
      </c>
    </row>
    <row r="19" spans="1:15" x14ac:dyDescent="0.3">
      <c r="A19" t="s">
        <v>85</v>
      </c>
      <c r="B19" t="s">
        <v>75</v>
      </c>
      <c r="C19">
        <v>1.163112402508</v>
      </c>
      <c r="D19">
        <v>0.38579665459710999</v>
      </c>
      <c r="E19" s="2">
        <f>_xlfn.XLOOKUP($A19,'Salary projection'!$A:$A,'Salary projection'!D:D,0,0)*$R$1</f>
        <v>602354.9394464168</v>
      </c>
      <c r="F19" s="2">
        <f>_xlfn.XLOOKUP($A19,'Salary projection'!$A:$A,'Salary projection'!E:E,0,0)*$R$1</f>
        <v>668535.66446231864</v>
      </c>
      <c r="G19" s="2">
        <f>_xlfn.XLOOKUP($A19,'Salary projection'!$A:$A,'Salary projection'!F:F,0,0)*$R$1</f>
        <v>741987.66439738311</v>
      </c>
      <c r="H19" s="2">
        <f>_xlfn.XLOOKUP($A19,'Salary projection'!$A:$A,'Salary projection'!G:G,0,0)*$R$1</f>
        <v>823509.83407993591</v>
      </c>
      <c r="I19" s="2">
        <f>_xlfn.XLOOKUP($A19,'Salary projection'!$A:$A,'Salary projection'!H:H,0,0)*$R$1</f>
        <v>913988.84289693506</v>
      </c>
      <c r="J19" s="2">
        <f>_xlfn.XLOOKUP($A19,'Salary projection'!$A:$A,'Salary projection'!I:I,0,0)*$R$1</f>
        <v>1014408.7785829529</v>
      </c>
      <c r="K19" s="2">
        <f>_xlfn.XLOOKUP($A19,'Salary projection'!$A:$A,'Salary projection'!J:J,0,0)*$R$1</f>
        <v>1125861.8505720594</v>
      </c>
      <c r="L19" s="2">
        <f>_xlfn.XLOOKUP($A19,'Salary projection'!$A:$A,'Salary projection'!K:K,0,0)*$R$1</f>
        <v>1249560.2693267576</v>
      </c>
      <c r="M19" s="2">
        <f>_xlfn.XLOOKUP($A19,'Salary projection'!$A:$A,'Salary projection'!L:L,0,0)*$R$1</f>
        <v>1386849.4308485531</v>
      </c>
      <c r="N19" s="2">
        <f>_xlfn.XLOOKUP($A19,'Salary projection'!$A:$A,'Salary projection'!M:M,0,0)*$R$1</f>
        <v>1539222.5497704288</v>
      </c>
      <c r="O19" t="str">
        <f t="shared" si="1"/>
        <v>Don't lend</v>
      </c>
    </row>
    <row r="20" spans="1:15" x14ac:dyDescent="0.3">
      <c r="A20" t="s">
        <v>29</v>
      </c>
      <c r="B20" t="s">
        <v>19</v>
      </c>
      <c r="C20">
        <v>1.163112402508</v>
      </c>
      <c r="D20">
        <v>-1.8746340519803999</v>
      </c>
      <c r="E20" s="2">
        <f>_xlfn.XLOOKUP($A20,'Salary projection'!$A:$A,'Salary projection'!D:D,0,0)*$R$1</f>
        <v>520377.63999512931</v>
      </c>
      <c r="F20" s="2">
        <f>_xlfn.XLOOKUP($A20,'Salary projection'!$A:$A,'Salary projection'!E:E,0,0)*$R$1</f>
        <v>577551.52077809791</v>
      </c>
      <c r="G20" s="2">
        <f>_xlfn.XLOOKUP($A20,'Salary projection'!$A:$A,'Salary projection'!F:F,0,0)*$R$1</f>
        <v>641007.09468649677</v>
      </c>
      <c r="H20" s="2">
        <f>_xlfn.XLOOKUP($A20,'Salary projection'!$A:$A,'Salary projection'!G:G,0,0)*$R$1</f>
        <v>711434.53121698601</v>
      </c>
      <c r="I20" s="2">
        <f>_xlfn.XLOOKUP($A20,'Salary projection'!$A:$A,'Salary projection'!H:H,0,0)*$R$1</f>
        <v>789599.82877486665</v>
      </c>
      <c r="J20" s="9">
        <f>_xlfn.XLOOKUP($A20,'Salary projection'!$A:$A,'Salary projection'!I:I,0,0)*$R$1</f>
        <v>876353.14599474007</v>
      </c>
      <c r="K20" s="9">
        <f>_xlfn.XLOOKUP($A20,'Salary projection'!$A:$A,'Salary projection'!J:J,0,0)*$R$1</f>
        <v>972638.04842319863</v>
      </c>
      <c r="L20" s="2">
        <f>_xlfn.XLOOKUP($A20,'Salary projection'!$A:$A,'Salary projection'!K:K,0,0)*$R$1</f>
        <v>1079501.7711343581</v>
      </c>
      <c r="M20" s="2">
        <f>_xlfn.XLOOKUP($A20,'Salary projection'!$A:$A,'Salary projection'!L:L,0,0)*$R$1</f>
        <v>1198106.6088987493</v>
      </c>
      <c r="N20" s="2">
        <f>_xlfn.XLOOKUP($A20,'Salary projection'!$A:$A,'Salary projection'!M:M,0,0)*$R$1</f>
        <v>1329742.557789837</v>
      </c>
      <c r="O20" t="str">
        <f t="shared" si="1"/>
        <v>Lend</v>
      </c>
    </row>
    <row r="21" spans="1:15" x14ac:dyDescent="0.3">
      <c r="A21" t="s">
        <v>143</v>
      </c>
      <c r="B21" t="s">
        <v>28</v>
      </c>
      <c r="C21">
        <v>1.163112402508</v>
      </c>
      <c r="D21">
        <v>2.8716536049046799</v>
      </c>
      <c r="E21" s="2">
        <f>_xlfn.XLOOKUP($A21,'Salary projection'!$A:$A,'Salary projection'!D:D,0,0)*$R$1</f>
        <v>489487.64310044138</v>
      </c>
      <c r="F21" s="2">
        <f>_xlfn.XLOOKUP($A21,'Salary projection'!$A:$A,'Salary projection'!E:E,0,0)*$R$1</f>
        <v>543267.64054926112</v>
      </c>
      <c r="G21" s="2">
        <f>_xlfn.XLOOKUP($A21,'Salary projection'!$A:$A,'Salary projection'!F:F,0,0)*$R$1</f>
        <v>602956.44523022079</v>
      </c>
      <c r="H21" s="2">
        <f>_xlfn.XLOOKUP($A21,'Salary projection'!$A:$A,'Salary projection'!G:G,0,0)*$R$1</f>
        <v>669203.25767442537</v>
      </c>
      <c r="I21" s="2">
        <f>_xlfn.XLOOKUP($A21,'Salary projection'!$A:$A,'Salary projection'!H:H,0,0)*$R$1</f>
        <v>742728.60606220353</v>
      </c>
      <c r="J21" s="2">
        <f>_xlfn.XLOOKUP($A21,'Salary projection'!$A:$A,'Salary projection'!I:I,0,0)*$R$1</f>
        <v>824332.18299048627</v>
      </c>
      <c r="K21" s="2">
        <f>_xlfn.XLOOKUP($A21,'Salary projection'!$A:$A,'Salary projection'!J:J,0,0)*$R$1</f>
        <v>914901.5432656575</v>
      </c>
      <c r="L21" s="2">
        <f>_xlfn.XLOOKUP($A21,'Salary projection'!$A:$A,'Salary projection'!K:K,0,0)*$R$1</f>
        <v>1015421.75732273</v>
      </c>
      <c r="M21" s="2">
        <f>_xlfn.XLOOKUP($A21,'Salary projection'!$A:$A,'Salary projection'!L:L,0,0)*$R$1</f>
        <v>1126986.1252654907</v>
      </c>
      <c r="N21" s="2">
        <f>_xlfn.XLOOKUP($A21,'Salary projection'!$A:$A,'Salary projection'!M:M,0,0)*$R$1</f>
        <v>1250808.0680580209</v>
      </c>
      <c r="O21" t="str">
        <f t="shared" si="1"/>
        <v>Don't lend</v>
      </c>
    </row>
    <row r="22" spans="1:15" x14ac:dyDescent="0.3">
      <c r="A22" t="s">
        <v>105</v>
      </c>
      <c r="B22" t="s">
        <v>75</v>
      </c>
      <c r="C22">
        <v>1.163112402508</v>
      </c>
      <c r="D22">
        <v>1.2198227832299</v>
      </c>
      <c r="E22" s="2">
        <f>_xlfn.XLOOKUP($A22,'Salary projection'!$A:$A,'Salary projection'!D:D,0,0)*$R$1</f>
        <v>489487.64310044138</v>
      </c>
      <c r="F22" s="2">
        <f>_xlfn.XLOOKUP($A22,'Salary projection'!$A:$A,'Salary projection'!E:E,0,0)*$R$1</f>
        <v>543267.64054926112</v>
      </c>
      <c r="G22" s="2">
        <f>_xlfn.XLOOKUP($A22,'Salary projection'!$A:$A,'Salary projection'!F:F,0,0)*$R$1</f>
        <v>602956.44523022079</v>
      </c>
      <c r="H22" s="2">
        <f>_xlfn.XLOOKUP($A22,'Salary projection'!$A:$A,'Salary projection'!G:G,0,0)*$R$1</f>
        <v>669203.25767442537</v>
      </c>
      <c r="I22" s="2">
        <f>_xlfn.XLOOKUP($A22,'Salary projection'!$A:$A,'Salary projection'!H:H,0,0)*$R$1</f>
        <v>742728.60606220353</v>
      </c>
      <c r="J22" s="2">
        <f>_xlfn.XLOOKUP($A22,'Salary projection'!$A:$A,'Salary projection'!I:I,0,0)*$R$1</f>
        <v>824332.18299048627</v>
      </c>
      <c r="K22" s="2">
        <f>_xlfn.XLOOKUP($A22,'Salary projection'!$A:$A,'Salary projection'!J:J,0,0)*$R$1</f>
        <v>914901.5432656575</v>
      </c>
      <c r="L22" s="2">
        <f>_xlfn.XLOOKUP($A22,'Salary projection'!$A:$A,'Salary projection'!K:K,0,0)*$R$1</f>
        <v>1015421.75732273</v>
      </c>
      <c r="M22" s="2">
        <f>_xlfn.XLOOKUP($A22,'Salary projection'!$A:$A,'Salary projection'!L:L,0,0)*$R$1</f>
        <v>1126986.1252654907</v>
      </c>
      <c r="N22" s="2">
        <f>_xlfn.XLOOKUP($A22,'Salary projection'!$A:$A,'Salary projection'!M:M,0,0)*$R$1</f>
        <v>1250808.0680580209</v>
      </c>
      <c r="O22" t="str">
        <f t="shared" si="1"/>
        <v>Don't lend</v>
      </c>
    </row>
    <row r="23" spans="1:15" x14ac:dyDescent="0.3">
      <c r="A23" t="s">
        <v>35</v>
      </c>
      <c r="B23" t="s">
        <v>25</v>
      </c>
      <c r="C23">
        <v>1.163112402508</v>
      </c>
      <c r="D23">
        <v>-1.5275000839698101</v>
      </c>
      <c r="E23" s="2">
        <f>_xlfn.XLOOKUP($A23,'Salary projection'!$A:$A,'Salary projection'!D:D,0,0)*$R$1</f>
        <v>257812.666390281</v>
      </c>
      <c r="F23" s="2">
        <f>_xlfn.XLOOKUP($A23,'Salary projection'!$A:$A,'Salary projection'!E:E,0,0)*$R$1</f>
        <v>286138.53883298457</v>
      </c>
      <c r="G23" s="2">
        <f>_xlfn.XLOOKUP($A23,'Salary projection'!$A:$A,'Salary projection'!F:F,0,0)*$R$1</f>
        <v>317576.57430815022</v>
      </c>
      <c r="H23" s="2">
        <f>_xlfn.XLOOKUP($A23,'Salary projection'!$A:$A,'Salary projection'!G:G,0,0)*$R$1</f>
        <v>352468.70610521908</v>
      </c>
      <c r="I23" s="2">
        <f>_xlfn.XLOOKUP($A23,'Salary projection'!$A:$A,'Salary projection'!H:H,0,0)*$R$1</f>
        <v>391194.43571722851</v>
      </c>
      <c r="J23" s="2">
        <f>_xlfn.XLOOKUP($A23,'Salary projection'!$A:$A,'Salary projection'!I:I,0,0)*$R$1</f>
        <v>434174.96045858134</v>
      </c>
      <c r="K23" s="2">
        <f>_xlfn.XLOOKUP($A23,'Salary projection'!$A:$A,'Salary projection'!J:J,0,0)*$R$1</f>
        <v>481877.75458409631</v>
      </c>
      <c r="L23" s="2">
        <f>_xlfn.XLOOKUP($A23,'Salary projection'!$A:$A,'Salary projection'!K:K,0,0)*$R$1</f>
        <v>534821.65373551555</v>
      </c>
      <c r="M23" s="2">
        <f>_xlfn.XLOOKUP($A23,'Salary projection'!$A:$A,'Salary projection'!L:L,0,0)*$R$1</f>
        <v>593582.49801604718</v>
      </c>
      <c r="N23" s="2">
        <f>_xlfn.XLOOKUP($A23,'Salary projection'!$A:$A,'Salary projection'!M:M,0,0)*$R$1</f>
        <v>658799.39506939449</v>
      </c>
      <c r="O23" t="str">
        <f t="shared" si="1"/>
        <v>Lend</v>
      </c>
    </row>
    <row r="24" spans="1:15" x14ac:dyDescent="0.3">
      <c r="A24" t="s">
        <v>102</v>
      </c>
      <c r="B24" t="s">
        <v>19</v>
      </c>
      <c r="C24">
        <v>1.163112402508</v>
      </c>
      <c r="D24">
        <v>1.00620386096989</v>
      </c>
      <c r="E24" s="9">
        <f>_xlfn.XLOOKUP($A24,'Salary projection'!$A:$A,'Salary projection'!D:D,0,0)*$R$1</f>
        <v>116431.52675690109</v>
      </c>
      <c r="F24" s="9">
        <f>_xlfn.XLOOKUP($A24,'Salary projection'!$A:$A,'Salary projection'!E:E,0,0)*$R$1</f>
        <v>129223.8562471543</v>
      </c>
      <c r="G24" s="2">
        <f>_xlfn.XLOOKUP($A24,'Salary projection'!$A:$A,'Salary projection'!F:F,0,0)*$R$1</f>
        <v>143421.67871980977</v>
      </c>
      <c r="H24" s="2">
        <f>_xlfn.XLOOKUP($A24,'Salary projection'!$A:$A,'Salary projection'!G:G,0,0)*$R$1</f>
        <v>159179.41566042154</v>
      </c>
      <c r="I24" s="2">
        <f>_xlfn.XLOOKUP($A24,'Salary projection'!$A:$A,'Salary projection'!H:H,0,0)*$R$1</f>
        <v>176668.4548400387</v>
      </c>
      <c r="J24" s="2">
        <f>_xlfn.XLOOKUP($A24,'Salary projection'!$A:$A,'Salary projection'!I:I,0,0)*$R$1</f>
        <v>196079.0144006497</v>
      </c>
      <c r="K24" s="2">
        <f>_xlfn.XLOOKUP($A24,'Salary projection'!$A:$A,'Salary projection'!J:J,0,0)*$R$1</f>
        <v>217622.21174765646</v>
      </c>
      <c r="L24" s="2">
        <f>_xlfn.XLOOKUP($A24,'Salary projection'!$A:$A,'Salary projection'!K:K,0,0)*$R$1</f>
        <v>241532.35975152321</v>
      </c>
      <c r="M24" s="2">
        <f>_xlfn.XLOOKUP($A24,'Salary projection'!$A:$A,'Salary projection'!L:L,0,0)*$R$1</f>
        <v>268069.51523305371</v>
      </c>
      <c r="N24" s="2">
        <f>_xlfn.XLOOKUP($A24,'Salary projection'!$A:$A,'Salary projection'!M:M,0,0)*$R$1</f>
        <v>297522.30745069438</v>
      </c>
      <c r="O24" t="str">
        <f t="shared" si="1"/>
        <v>Don't lend</v>
      </c>
    </row>
    <row r="25" spans="1:15" x14ac:dyDescent="0.3">
      <c r="A25" t="s">
        <v>125</v>
      </c>
      <c r="B25" t="s">
        <v>10</v>
      </c>
      <c r="C25">
        <v>0.96388621871208102</v>
      </c>
      <c r="D25">
        <v>1.9486961926075901</v>
      </c>
      <c r="E25" s="2">
        <f>_xlfn.XLOOKUP($A25,'Salary projection'!$A:$A,'Salary projection'!D:D,0,0)*$R$1</f>
        <v>988479.90063001728</v>
      </c>
      <c r="F25" s="2">
        <f>_xlfn.XLOOKUP($A25,'Salary projection'!$A:$A,'Salary projection'!E:E,0,0)*$R$1</f>
        <v>1097084.1673227791</v>
      </c>
      <c r="G25" s="2">
        <f>_xlfn.XLOOKUP($A25,'Salary projection'!$A:$A,'Salary projection'!F:F,0,0)*$R$1</f>
        <v>1217620.7826008338</v>
      </c>
      <c r="H25" s="2">
        <f>_xlfn.XLOOKUP($A25,'Salary projection'!$A:$A,'Salary projection'!G:G,0,0)*$R$1</f>
        <v>1351400.7533619457</v>
      </c>
      <c r="I25" s="2">
        <f>_xlfn.XLOOKUP($A25,'Salary projection'!$A:$A,'Salary projection'!H:H,0,0)*$R$1</f>
        <v>1499879.1268052259</v>
      </c>
      <c r="J25" s="2">
        <f>_xlfn.XLOOKUP($A25,'Salary projection'!$A:$A,'Salary projection'!I:I,0,0)*$R$1</f>
        <v>1664670.8161361269</v>
      </c>
      <c r="K25" s="2">
        <f>_xlfn.XLOOKUP($A25,'Salary projection'!$A:$A,'Salary projection'!J:J,0,0)*$R$1</f>
        <v>1847568.1650413268</v>
      </c>
      <c r="L25" s="2">
        <f>_xlfn.XLOOKUP($A25,'Salary projection'!$A:$A,'Salary projection'!K:K,0,0)*$R$1</f>
        <v>2050560.4419721141</v>
      </c>
      <c r="M25" s="2">
        <f>_xlfn.XLOOKUP($A25,'Salary projection'!$A:$A,'Salary projection'!L:L,0,0)*$R$1</f>
        <v>2275855.4762642914</v>
      </c>
      <c r="N25" s="2">
        <f>_xlfn.XLOOKUP($A25,'Salary projection'!$A:$A,'Salary projection'!M:M,0,0)*$R$1</f>
        <v>2525903.6714181383</v>
      </c>
      <c r="O25" t="str">
        <f t="shared" si="1"/>
        <v>Don't lend</v>
      </c>
    </row>
    <row r="26" spans="1:15" x14ac:dyDescent="0.3">
      <c r="A26" t="s">
        <v>121</v>
      </c>
      <c r="B26" t="s">
        <v>10</v>
      </c>
      <c r="C26">
        <v>0.96388621871208102</v>
      </c>
      <c r="D26">
        <v>1.7510359191307601</v>
      </c>
      <c r="E26" s="2">
        <f>_xlfn.XLOOKUP($A26,'Salary projection'!$A:$A,'Salary projection'!D:D,0,0)*$R$1</f>
        <v>944521.05889526894</v>
      </c>
      <c r="F26" s="2">
        <f>_xlfn.XLOOKUP($A26,'Salary projection'!$A:$A,'Salary projection'!E:E,0,0)*$R$1</f>
        <v>1048295.5685355886</v>
      </c>
      <c r="G26" s="2">
        <f>_xlfn.XLOOKUP($A26,'Salary projection'!$A:$A,'Salary projection'!F:F,0,0)*$R$1</f>
        <v>1163471.7814515182</v>
      </c>
      <c r="H26" s="9">
        <f>_xlfn.XLOOKUP($A26,'Salary projection'!$A:$A,'Salary projection'!G:G,0,0)*$R$1</f>
        <v>1291302.4025513791</v>
      </c>
      <c r="I26" s="9">
        <f>_xlfn.XLOOKUP($A26,'Salary projection'!$A:$A,'Salary projection'!H:H,0,0)*$R$1</f>
        <v>1433177.7714064366</v>
      </c>
      <c r="J26" s="2">
        <f>_xlfn.XLOOKUP($A26,'Salary projection'!$A:$A,'Salary projection'!I:I,0,0)*$R$1</f>
        <v>1590640.9841685356</v>
      </c>
      <c r="K26" s="2">
        <f>_xlfn.XLOOKUP($A26,'Salary projection'!$A:$A,'Salary projection'!J:J,0,0)*$R$1</f>
        <v>1765404.6769325191</v>
      </c>
      <c r="L26" s="2">
        <f>_xlfn.XLOOKUP($A26,'Salary projection'!$A:$A,'Salary projection'!K:K,0,0)*$R$1</f>
        <v>1959369.6530863361</v>
      </c>
      <c r="M26" s="2">
        <f>_xlfn.XLOOKUP($A26,'Salary projection'!$A:$A,'Salary projection'!L:L,0,0)*$R$1</f>
        <v>2174645.5572477314</v>
      </c>
      <c r="N26" s="2">
        <f>_xlfn.XLOOKUP($A26,'Salary projection'!$A:$A,'Salary projection'!M:M,0,0)*$R$1</f>
        <v>2413573.8206459391</v>
      </c>
      <c r="O26" t="str">
        <f t="shared" si="1"/>
        <v>Don't lend</v>
      </c>
    </row>
    <row r="27" spans="1:15" x14ac:dyDescent="0.3">
      <c r="A27" t="s">
        <v>62</v>
      </c>
      <c r="B27" t="s">
        <v>28</v>
      </c>
      <c r="C27">
        <v>0.96388621871208102</v>
      </c>
      <c r="D27">
        <v>-0.37085755525728198</v>
      </c>
      <c r="E27" s="2">
        <f>_xlfn.XLOOKUP($A27,'Salary projection'!$A:$A,'Salary projection'!D:D,0,0)*$R$1</f>
        <v>607107.24666098412</v>
      </c>
      <c r="F27" s="9">
        <f>_xlfn.XLOOKUP($A27,'Salary projection'!$A:$A,'Salary projection'!E:E,0,0)*$R$1</f>
        <v>673810.10757444741</v>
      </c>
      <c r="G27" s="9">
        <f>_xlfn.XLOOKUP($A27,'Salary projection'!$A:$A,'Salary projection'!F:F,0,0)*$R$1</f>
        <v>747841.61046757957</v>
      </c>
      <c r="H27" s="2">
        <f>_xlfn.XLOOKUP($A27,'Salary projection'!$A:$A,'Salary projection'!G:G,0,0)*$R$1</f>
        <v>830006.95308648364</v>
      </c>
      <c r="I27" s="2">
        <f>_xlfn.XLOOKUP($A27,'Salary projection'!$A:$A,'Salary projection'!H:H,0,0)*$R$1</f>
        <v>921199.80023734446</v>
      </c>
      <c r="J27" s="2">
        <f>_xlfn.XLOOKUP($A27,'Salary projection'!$A:$A,'Salary projection'!I:I,0,0)*$R$1</f>
        <v>1022412.0036605303</v>
      </c>
      <c r="K27" s="2">
        <f>_xlfn.XLOOKUP($A27,'Salary projection'!$A:$A,'Salary projection'!J:J,0,0)*$R$1</f>
        <v>1134744.3898270654</v>
      </c>
      <c r="L27" s="2">
        <f>_xlfn.XLOOKUP($A27,'Salary projection'!$A:$A,'Salary projection'!K:K,0,0)*$R$1</f>
        <v>1259418.7329900847</v>
      </c>
      <c r="M27" s="2">
        <f>_xlfn.XLOOKUP($A27,'Salary projection'!$A:$A,'Salary projection'!L:L,0,0)*$R$1</f>
        <v>1397791.0437152078</v>
      </c>
      <c r="N27" s="2">
        <f>_xlfn.XLOOKUP($A27,'Salary projection'!$A:$A,'Salary projection'!M:M,0,0)*$R$1</f>
        <v>1551366.3174214773</v>
      </c>
      <c r="O27" t="str">
        <f t="shared" si="1"/>
        <v>Lend</v>
      </c>
    </row>
    <row r="28" spans="1:15" x14ac:dyDescent="0.3">
      <c r="A28" t="s">
        <v>140</v>
      </c>
      <c r="B28" t="s">
        <v>28</v>
      </c>
      <c r="C28">
        <v>0.96388621871208102</v>
      </c>
      <c r="D28">
        <v>2.7612309185884598</v>
      </c>
      <c r="E28" s="2">
        <f>_xlfn.XLOOKUP($A28,'Salary projection'!$A:$A,'Salary projection'!D:D,0,0)*$R$1</f>
        <v>484735.33588587394</v>
      </c>
      <c r="F28" s="9">
        <f>_xlfn.XLOOKUP($A28,'Salary projection'!$A:$A,'Salary projection'!E:E,0,0)*$R$1</f>
        <v>537993.19743713224</v>
      </c>
      <c r="G28" s="9">
        <f>_xlfn.XLOOKUP($A28,'Salary projection'!$A:$A,'Salary projection'!F:F,0,0)*$R$1</f>
        <v>597102.49916002434</v>
      </c>
      <c r="H28" s="2">
        <f>_xlfn.XLOOKUP($A28,'Salary projection'!$A:$A,'Salary projection'!G:G,0,0)*$R$1</f>
        <v>662706.1386678773</v>
      </c>
      <c r="I28" s="2">
        <f>_xlfn.XLOOKUP($A28,'Salary projection'!$A:$A,'Salary projection'!H:H,0,0)*$R$1</f>
        <v>735517.64872179343</v>
      </c>
      <c r="J28" s="2">
        <f>_xlfn.XLOOKUP($A28,'Salary projection'!$A:$A,'Salary projection'!I:I,0,0)*$R$1</f>
        <v>816328.9579129084</v>
      </c>
      <c r="K28" s="2">
        <f>_xlfn.XLOOKUP($A28,'Salary projection'!$A:$A,'Salary projection'!J:J,0,0)*$R$1</f>
        <v>906019.00401065079</v>
      </c>
      <c r="L28" s="2">
        <f>_xlfn.XLOOKUP($A28,'Salary projection'!$A:$A,'Salary projection'!K:K,0,0)*$R$1</f>
        <v>1005563.2936594019</v>
      </c>
      <c r="M28" s="2">
        <f>_xlfn.XLOOKUP($A28,'Salary projection'!$A:$A,'Salary projection'!L:L,0,0)*$R$1</f>
        <v>1116044.5123988348</v>
      </c>
      <c r="N28" s="2">
        <f>_xlfn.XLOOKUP($A28,'Salary projection'!$A:$A,'Salary projection'!M:M,0,0)*$R$1</f>
        <v>1238664.3004069717</v>
      </c>
      <c r="O28" t="str">
        <f t="shared" si="1"/>
        <v>Don't lend</v>
      </c>
    </row>
    <row r="29" spans="1:15" x14ac:dyDescent="0.3">
      <c r="A29" t="s">
        <v>97</v>
      </c>
      <c r="B29" t="s">
        <v>10</v>
      </c>
      <c r="C29">
        <v>0.96388621871208102</v>
      </c>
      <c r="D29">
        <v>0.83271440130799201</v>
      </c>
      <c r="E29" s="2">
        <f>_xlfn.XLOOKUP($A29,'Salary projection'!$A:$A,'Salary projection'!D:D,0,0)*$R$1</f>
        <v>378996.50036174944</v>
      </c>
      <c r="F29" s="2">
        <f>_xlfn.XLOOKUP($A29,'Salary projection'!$A:$A,'Salary projection'!E:E,0,0)*$R$1</f>
        <v>420636.83819226763</v>
      </c>
      <c r="G29" s="2">
        <f>_xlfn.XLOOKUP($A29,'Salary projection'!$A:$A,'Salary projection'!F:F,0,0)*$R$1</f>
        <v>466852.1990981563</v>
      </c>
      <c r="H29" s="2">
        <f>_xlfn.XLOOKUP($A29,'Salary projection'!$A:$A,'Salary projection'!G:G,0,0)*$R$1</f>
        <v>518145.24077218841</v>
      </c>
      <c r="I29" s="2">
        <f>_xlfn.XLOOKUP($A29,'Salary projection'!$A:$A,'Salary projection'!H:H,0,0)*$R$1</f>
        <v>575073.84789767687</v>
      </c>
      <c r="J29" s="2">
        <f>_xlfn.XLOOKUP($A29,'Salary projection'!$A:$A,'Salary projection'!I:I,0,0)*$R$1</f>
        <v>638257.19993680855</v>
      </c>
      <c r="K29" s="2">
        <f>_xlfn.XLOOKUP($A29,'Salary projection'!$A:$A,'Salary projection'!J:J,0,0)*$R$1</f>
        <v>708382.50558675907</v>
      </c>
      <c r="L29" s="2">
        <f>_xlfn.XLOOKUP($A29,'Salary projection'!$A:$A,'Salary projection'!K:K,0,0)*$R$1</f>
        <v>786212.47715036606</v>
      </c>
      <c r="M29" s="2">
        <f>_xlfn.XLOOKUP($A29,'Salary projection'!$A:$A,'Salary projection'!L:L,0,0)*$R$1</f>
        <v>872593.62611575611</v>
      </c>
      <c r="N29" s="2">
        <f>_xlfn.XLOOKUP($A29,'Salary projection'!$A:$A,'Salary projection'!M:M,0,0)*$R$1</f>
        <v>968465.4701711376</v>
      </c>
      <c r="O29" t="str">
        <f t="shared" si="1"/>
        <v>Don't lend</v>
      </c>
    </row>
    <row r="30" spans="1:15" x14ac:dyDescent="0.3">
      <c r="A30" t="s">
        <v>67</v>
      </c>
      <c r="B30" t="s">
        <v>10</v>
      </c>
      <c r="C30">
        <v>0.96388621871208102</v>
      </c>
      <c r="D30">
        <v>-0.234774695926806</v>
      </c>
      <c r="E30" s="2">
        <f>_xlfn.XLOOKUP($A30,'Salary projection'!$A:$A,'Salary projection'!D:D,0,0)*$R$1</f>
        <v>244743.82155022069</v>
      </c>
      <c r="F30" s="2">
        <f>_xlfn.XLOOKUP($A30,'Salary projection'!$A:$A,'Salary projection'!E:E,0,0)*$R$1</f>
        <v>271633.82027463056</v>
      </c>
      <c r="G30" s="2">
        <f>_xlfn.XLOOKUP($A30,'Salary projection'!$A:$A,'Salary projection'!F:F,0,0)*$R$1</f>
        <v>301478.2226151104</v>
      </c>
      <c r="H30" s="2">
        <f>_xlfn.XLOOKUP($A30,'Salary projection'!$A:$A,'Salary projection'!G:G,0,0)*$R$1</f>
        <v>334601.62883721269</v>
      </c>
      <c r="I30" s="2">
        <f>_xlfn.XLOOKUP($A30,'Salary projection'!$A:$A,'Salary projection'!H:H,0,0)*$R$1</f>
        <v>371364.30303110176</v>
      </c>
      <c r="J30" s="2">
        <f>_xlfn.XLOOKUP($A30,'Salary projection'!$A:$A,'Salary projection'!I:I,0,0)*$R$1</f>
        <v>412166.09149524313</v>
      </c>
      <c r="K30" s="2">
        <f>_xlfn.XLOOKUP($A30,'Salary projection'!$A:$A,'Salary projection'!J:J,0,0)*$R$1</f>
        <v>457450.77163282875</v>
      </c>
      <c r="L30" s="2">
        <f>_xlfn.XLOOKUP($A30,'Salary projection'!$A:$A,'Salary projection'!K:K,0,0)*$R$1</f>
        <v>507710.87866136502</v>
      </c>
      <c r="M30" s="2">
        <f>_xlfn.XLOOKUP($A30,'Salary projection'!$A:$A,'Salary projection'!L:L,0,0)*$R$1</f>
        <v>563493.06263274536</v>
      </c>
      <c r="N30" s="2">
        <f>_xlfn.XLOOKUP($A30,'Salary projection'!$A:$A,'Salary projection'!M:M,0,0)*$R$1</f>
        <v>625404.03402901045</v>
      </c>
      <c r="O30" t="str">
        <f t="shared" si="1"/>
        <v>Lend</v>
      </c>
    </row>
    <row r="31" spans="1:15" x14ac:dyDescent="0.3">
      <c r="A31" t="s">
        <v>132</v>
      </c>
      <c r="B31" t="s">
        <v>28</v>
      </c>
      <c r="C31">
        <v>0.96388621871208102</v>
      </c>
      <c r="D31">
        <v>2.1862158966298799</v>
      </c>
      <c r="E31" s="2">
        <f>_xlfn.XLOOKUP($A31,'Salary projection'!$A:$A,'Salary projection'!D:D,0,0)*$R$1</f>
        <v>194844.59579726303</v>
      </c>
      <c r="F31" s="2">
        <f>_xlfn.XLOOKUP($A31,'Salary projection'!$A:$A,'Salary projection'!E:E,0,0)*$R$1</f>
        <v>216252.1675972786</v>
      </c>
      <c r="G31" s="2">
        <f>_xlfn.XLOOKUP($A31,'Salary projection'!$A:$A,'Salary projection'!F:F,0,0)*$R$1</f>
        <v>240011.78887804892</v>
      </c>
      <c r="H31" s="2">
        <f>_xlfn.XLOOKUP($A31,'Salary projection'!$A:$A,'Salary projection'!G:G,0,0)*$R$1</f>
        <v>266381.87926846038</v>
      </c>
      <c r="I31" s="2">
        <f>_xlfn.XLOOKUP($A31,'Salary projection'!$A:$A,'Salary projection'!H:H,0,0)*$R$1</f>
        <v>295649.25095679931</v>
      </c>
      <c r="J31" s="2">
        <f>_xlfn.XLOOKUP($A31,'Salary projection'!$A:$A,'Salary projection'!I:I,0,0)*$R$1</f>
        <v>328132.22818067879</v>
      </c>
      <c r="K31" s="2">
        <f>_xlfn.XLOOKUP($A31,'Salary projection'!$A:$A,'Salary projection'!J:J,0,0)*$R$1</f>
        <v>364184.10945526144</v>
      </c>
      <c r="L31" s="2">
        <f>_xlfn.XLOOKUP($A31,'Salary projection'!$A:$A,'Salary projection'!K:K,0,0)*$R$1</f>
        <v>404197.01019642618</v>
      </c>
      <c r="M31" s="2">
        <f>_xlfn.XLOOKUP($A31,'Salary projection'!$A:$A,'Salary projection'!L:L,0,0)*$R$1</f>
        <v>448606.12753286492</v>
      </c>
      <c r="N31" s="2">
        <f>_xlfn.XLOOKUP($A31,'Salary projection'!$A:$A,'Salary projection'!M:M,0,0)*$R$1</f>
        <v>497894.47369299823</v>
      </c>
      <c r="O31" t="str">
        <f t="shared" si="1"/>
        <v>Don't lend</v>
      </c>
    </row>
    <row r="32" spans="1:15" x14ac:dyDescent="0.3">
      <c r="A32" t="s">
        <v>57</v>
      </c>
      <c r="B32" t="s">
        <v>28</v>
      </c>
      <c r="C32">
        <v>0.76466003491615497</v>
      </c>
      <c r="D32">
        <v>-0.66538255821593395</v>
      </c>
      <c r="E32" s="2">
        <f>_xlfn.XLOOKUP($A32,'Salary projection'!$A:$A,'Salary projection'!D:D,0,0)*$R$1</f>
        <v>3097316.2270942973</v>
      </c>
      <c r="F32" s="2">
        <f>_xlfn.XLOOKUP($A32,'Salary projection'!$A:$A,'Salary projection'!E:E,0,0)*$R$1</f>
        <v>3437618.2983299107</v>
      </c>
      <c r="G32" s="2">
        <f>_xlfn.XLOOKUP($A32,'Salary projection'!$A:$A,'Salary projection'!F:F,0,0)*$R$1</f>
        <v>3815309.3512504492</v>
      </c>
      <c r="H32" s="2">
        <f>_xlfn.XLOOKUP($A32,'Salary projection'!$A:$A,'Salary projection'!G:G,0,0)*$R$1</f>
        <v>4234497.3125175387</v>
      </c>
      <c r="I32" s="2">
        <f>_xlfn.XLOOKUP($A32,'Salary projection'!$A:$A,'Salary projection'!H:H,0,0)*$R$1</f>
        <v>4699741.446612048</v>
      </c>
      <c r="J32" s="9">
        <f>_xlfn.XLOOKUP($A32,'Salary projection'!$A:$A,'Salary projection'!I:I,0,0)*$R$1</f>
        <v>5216101.9443111569</v>
      </c>
      <c r="K32" s="9">
        <f>_xlfn.XLOOKUP($A32,'Salary projection'!$A:$A,'Salary projection'!J:J,0,0)*$R$1</f>
        <v>5789194.9594504079</v>
      </c>
      <c r="L32" s="2">
        <f>_xlfn.XLOOKUP($A32,'Salary projection'!$A:$A,'Salary projection'!K:K,0,0)*$R$1</f>
        <v>6425253.6925736777</v>
      </c>
      <c r="M32" s="2">
        <f>_xlfn.XLOOKUP($A32,'Salary projection'!$A:$A,'Salary projection'!L:L,0,0)*$R$1</f>
        <v>7131196.185842555</v>
      </c>
      <c r="N32" s="2">
        <f>_xlfn.XLOOKUP($A32,'Salary projection'!$A:$A,'Salary projection'!M:M,0,0)*$R$1</f>
        <v>7914700.5665710159</v>
      </c>
      <c r="O32" t="str">
        <f t="shared" si="1"/>
        <v>Lend</v>
      </c>
    </row>
    <row r="33" spans="1:15" x14ac:dyDescent="0.3">
      <c r="A33" t="s">
        <v>52</v>
      </c>
      <c r="B33" t="s">
        <v>10</v>
      </c>
      <c r="C33">
        <v>0.76466003491615497</v>
      </c>
      <c r="D33">
        <v>-0.82099009931785905</v>
      </c>
      <c r="E33" s="2">
        <f>_xlfn.XLOOKUP($A33,'Salary projection'!$A:$A,'Salary projection'!D:D,0,0)*$R$1</f>
        <v>2576938.587099168</v>
      </c>
      <c r="F33" s="2">
        <f>_xlfn.XLOOKUP($A33,'Salary projection'!$A:$A,'Salary projection'!E:E,0,0)*$R$1</f>
        <v>2860066.7775518131</v>
      </c>
      <c r="G33" s="9">
        <f>_xlfn.XLOOKUP($A33,'Salary projection'!$A:$A,'Salary projection'!F:F,0,0)*$R$1</f>
        <v>3174302.2565639522</v>
      </c>
      <c r="H33" s="9">
        <f>_xlfn.XLOOKUP($A33,'Salary projection'!$A:$A,'Salary projection'!G:G,0,0)*$R$1</f>
        <v>3523062.7813005531</v>
      </c>
      <c r="I33" s="2">
        <f>_xlfn.XLOOKUP($A33,'Salary projection'!$A:$A,'Salary projection'!H:H,0,0)*$R$1</f>
        <v>3910141.6178371818</v>
      </c>
      <c r="J33" s="2">
        <f>_xlfn.XLOOKUP($A33,'Salary projection'!$A:$A,'Salary projection'!I:I,0,0)*$R$1</f>
        <v>4339748.7983164182</v>
      </c>
      <c r="K33" s="2">
        <f>_xlfn.XLOOKUP($A33,'Salary projection'!$A:$A,'Salary projection'!J:J,0,0)*$R$1</f>
        <v>4816556.9110272098</v>
      </c>
      <c r="L33" s="2">
        <f>_xlfn.XLOOKUP($A33,'Salary projection'!$A:$A,'Salary projection'!K:K,0,0)*$R$1</f>
        <v>5345751.9214393217</v>
      </c>
      <c r="M33" s="2">
        <f>_xlfn.XLOOKUP($A33,'Salary projection'!$A:$A,'Salary projection'!L:L,0,0)*$R$1</f>
        <v>5933089.5769438073</v>
      </c>
      <c r="N33" s="2">
        <f>_xlfn.XLOOKUP($A33,'Salary projection'!$A:$A,'Salary projection'!M:M,0,0)*$R$1</f>
        <v>6584958.0087811798</v>
      </c>
      <c r="O33" t="str">
        <f t="shared" si="1"/>
        <v>Lend</v>
      </c>
    </row>
    <row r="34" spans="1:15" x14ac:dyDescent="0.3">
      <c r="A34" t="s">
        <v>144</v>
      </c>
      <c r="B34" t="s">
        <v>19</v>
      </c>
      <c r="C34">
        <v>0.76466003491615497</v>
      </c>
      <c r="D34">
        <v>2.8821382151549999</v>
      </c>
      <c r="E34" s="2">
        <f>_xlfn.XLOOKUP($A34,'Salary projection'!$A:$A,'Salary projection'!D:D,0,0)*$R$1</f>
        <v>1021746.0511319891</v>
      </c>
      <c r="F34" s="2">
        <f>_xlfn.XLOOKUP($A34,'Salary projection'!$A:$A,'Salary projection'!E:E,0,0)*$R$1</f>
        <v>1134005.2691076805</v>
      </c>
      <c r="G34" s="2">
        <f>_xlfn.XLOOKUP($A34,'Salary projection'!$A:$A,'Salary projection'!F:F,0,0)*$R$1</f>
        <v>1258598.4050922079</v>
      </c>
      <c r="H34" s="2">
        <f>_xlfn.XLOOKUP($A34,'Salary projection'!$A:$A,'Salary projection'!G:G,0,0)*$R$1</f>
        <v>1396880.5864077806</v>
      </c>
      <c r="I34" s="2">
        <f>_xlfn.XLOOKUP($A34,'Salary projection'!$A:$A,'Salary projection'!H:H,0,0)*$R$1</f>
        <v>1550355.8281880945</v>
      </c>
      <c r="J34" s="2">
        <f>_xlfn.XLOOKUP($A34,'Salary projection'!$A:$A,'Salary projection'!I:I,0,0)*$R$1</f>
        <v>1720693.3916791701</v>
      </c>
      <c r="K34" s="2">
        <f>_xlfn.XLOOKUP($A34,'Salary projection'!$A:$A,'Salary projection'!J:J,0,0)*$R$1</f>
        <v>1909745.9398263721</v>
      </c>
      <c r="L34" s="9">
        <f>_xlfn.XLOOKUP($A34,'Salary projection'!$A:$A,'Salary projection'!K:K,0,0)*$R$1</f>
        <v>2119569.6876154067</v>
      </c>
      <c r="M34" s="9">
        <f>_xlfn.XLOOKUP($A34,'Salary projection'!$A:$A,'Salary projection'!L:L,0,0)*$R$1</f>
        <v>2352446.7663308787</v>
      </c>
      <c r="N34" s="2">
        <f>_xlfn.XLOOKUP($A34,'Salary projection'!$A:$A,'Salary projection'!M:M,0,0)*$R$1</f>
        <v>2610910.0449754801</v>
      </c>
      <c r="O34" t="str">
        <f t="shared" si="1"/>
        <v>Don't lend</v>
      </c>
    </row>
    <row r="35" spans="1:15" x14ac:dyDescent="0.3">
      <c r="A35" t="s">
        <v>68</v>
      </c>
      <c r="B35" t="s">
        <v>28</v>
      </c>
      <c r="C35">
        <v>0.76466003491615497</v>
      </c>
      <c r="D35">
        <v>-0.186965944856225</v>
      </c>
      <c r="E35" s="2">
        <f>_xlfn.XLOOKUP($A35,'Salary projection'!$A:$A,'Salary projection'!D:D,0,0)*$R$1</f>
        <v>757993.00072349887</v>
      </c>
      <c r="F35" s="2">
        <f>_xlfn.XLOOKUP($A35,'Salary projection'!$A:$A,'Salary projection'!E:E,0,0)*$R$1</f>
        <v>841273.67638453527</v>
      </c>
      <c r="G35" s="2">
        <f>_xlfn.XLOOKUP($A35,'Salary projection'!$A:$A,'Salary projection'!F:F,0,0)*$R$1</f>
        <v>933704.3981963126</v>
      </c>
      <c r="H35" s="2">
        <f>_xlfn.XLOOKUP($A35,'Salary projection'!$A:$A,'Salary projection'!G:G,0,0)*$R$1</f>
        <v>1036290.4815443768</v>
      </c>
      <c r="I35" s="2">
        <f>_xlfn.XLOOKUP($A35,'Salary projection'!$A:$A,'Salary projection'!H:H,0,0)*$R$1</f>
        <v>1150147.6957953537</v>
      </c>
      <c r="J35" s="2">
        <f>_xlfn.XLOOKUP($A35,'Salary projection'!$A:$A,'Salary projection'!I:I,0,0)*$R$1</f>
        <v>1276514.3998736171</v>
      </c>
      <c r="K35" s="2">
        <f>_xlfn.XLOOKUP($A35,'Salary projection'!$A:$A,'Salary projection'!J:J,0,0)*$R$1</f>
        <v>1416765.0111735181</v>
      </c>
      <c r="L35" s="2">
        <f>_xlfn.XLOOKUP($A35,'Salary projection'!$A:$A,'Salary projection'!K:K,0,0)*$R$1</f>
        <v>1572424.9543007321</v>
      </c>
      <c r="M35" s="2">
        <f>_xlfn.XLOOKUP($A35,'Salary projection'!$A:$A,'Salary projection'!L:L,0,0)*$R$1</f>
        <v>1745187.2522315122</v>
      </c>
      <c r="N35" s="2">
        <f>_xlfn.XLOOKUP($A35,'Salary projection'!$A:$A,'Salary projection'!M:M,0,0)*$R$1</f>
        <v>1936930.9403422752</v>
      </c>
      <c r="O35" t="str">
        <f t="shared" ref="O35:O66" si="2">IF(D35&lt;0,"Lend","Don't lend")</f>
        <v>Lend</v>
      </c>
    </row>
    <row r="36" spans="1:15" x14ac:dyDescent="0.3">
      <c r="A36" t="s">
        <v>32</v>
      </c>
      <c r="B36" t="s">
        <v>28</v>
      </c>
      <c r="C36">
        <v>0.76466003491615497</v>
      </c>
      <c r="D36">
        <v>-1.6861323654318301</v>
      </c>
      <c r="E36" s="2">
        <f>_xlfn.XLOOKUP($A36,'Salary projection'!$A:$A,'Salary projection'!D:D,0,0)*$R$1</f>
        <v>697401.08373776474</v>
      </c>
      <c r="F36" s="2">
        <f>_xlfn.XLOOKUP($A36,'Salary projection'!$A:$A,'Salary projection'!E:E,0,0)*$R$1</f>
        <v>774024.52670489368</v>
      </c>
      <c r="G36" s="9">
        <f>_xlfn.XLOOKUP($A36,'Salary projection'!$A:$A,'Salary projection'!F:F,0,0)*$R$1</f>
        <v>859066.58580130944</v>
      </c>
      <c r="H36" s="9">
        <f>_xlfn.XLOOKUP($A36,'Salary projection'!$A:$A,'Salary projection'!G:G,0,0)*$R$1</f>
        <v>953452.21421089198</v>
      </c>
      <c r="I36" s="2">
        <f>_xlfn.XLOOKUP($A36,'Salary projection'!$A:$A,'Salary projection'!H:H,0,0)*$R$1</f>
        <v>1058207.9897051293</v>
      </c>
      <c r="J36" s="2">
        <f>_xlfn.XLOOKUP($A36,'Salary projection'!$A:$A,'Salary projection'!I:I,0,0)*$R$1</f>
        <v>1174473.2801345033</v>
      </c>
      <c r="K36" s="2">
        <f>_xlfn.XLOOKUP($A36,'Salary projection'!$A:$A,'Salary projection'!J:J,0,0)*$R$1</f>
        <v>1303512.6356721865</v>
      </c>
      <c r="L36" s="2">
        <f>_xlfn.XLOOKUP($A36,'Salary projection'!$A:$A,'Salary projection'!K:K,0,0)*$R$1</f>
        <v>1446729.5425933069</v>
      </c>
      <c r="M36" s="2">
        <f>_xlfn.XLOOKUP($A36,'Salary projection'!$A:$A,'Salary projection'!L:L,0,0)*$R$1</f>
        <v>1605681.6881816573</v>
      </c>
      <c r="N36" s="2">
        <f>_xlfn.XLOOKUP($A36,'Salary projection'!$A:$A,'Salary projection'!M:M,0,0)*$R$1</f>
        <v>1782097.902791403</v>
      </c>
      <c r="O36" t="str">
        <f t="shared" si="2"/>
        <v>Lend</v>
      </c>
    </row>
    <row r="37" spans="1:15" x14ac:dyDescent="0.3">
      <c r="A37" t="s">
        <v>131</v>
      </c>
      <c r="B37" t="s">
        <v>28</v>
      </c>
      <c r="C37">
        <v>0.76466003491615497</v>
      </c>
      <c r="D37">
        <v>2.1096362908224799</v>
      </c>
      <c r="E37" s="2">
        <f>_xlfn.XLOOKUP($A37,'Salary projection'!$A:$A,'Salary projection'!D:D,0,0)*$R$1</f>
        <v>661758.77962850907</v>
      </c>
      <c r="F37" s="2">
        <f>_xlfn.XLOOKUP($A37,'Salary projection'!$A:$A,'Salary projection'!E:E,0,0)*$R$1</f>
        <v>734466.2033639279</v>
      </c>
      <c r="G37" s="2">
        <f>_xlfn.XLOOKUP($A37,'Salary projection'!$A:$A,'Salary projection'!F:F,0,0)*$R$1</f>
        <v>815161.99027483689</v>
      </c>
      <c r="H37" s="2">
        <f>_xlfn.XLOOKUP($A37,'Salary projection'!$A:$A,'Salary projection'!G:G,0,0)*$R$1</f>
        <v>904723.82166178327</v>
      </c>
      <c r="I37" s="2">
        <f>_xlfn.XLOOKUP($A37,'Salary projection'!$A:$A,'Salary projection'!H:H,0,0)*$R$1</f>
        <v>1004125.8096520562</v>
      </c>
      <c r="J37" s="2">
        <f>_xlfn.XLOOKUP($A37,'Salary projection'!$A:$A,'Salary projection'!I:I,0,0)*$R$1</f>
        <v>1114449.0920526716</v>
      </c>
      <c r="K37" s="2">
        <f>_xlfn.XLOOKUP($A37,'Salary projection'!$A:$A,'Salary projection'!J:J,0,0)*$R$1</f>
        <v>1236893.5912596383</v>
      </c>
      <c r="L37" s="2">
        <f>_xlfn.XLOOKUP($A37,'Salary projection'!$A:$A,'Salary projection'!K:K,0,0)*$R$1</f>
        <v>1372791.0651183503</v>
      </c>
      <c r="M37" s="2">
        <f>_xlfn.XLOOKUP($A37,'Salary projection'!$A:$A,'Salary projection'!L:L,0,0)*$R$1</f>
        <v>1523619.591681743</v>
      </c>
      <c r="N37" s="2">
        <f>_xlfn.XLOOKUP($A37,'Salary projection'!$A:$A,'Salary projection'!M:M,0,0)*$R$1</f>
        <v>1691019.6454085372</v>
      </c>
      <c r="O37" t="str">
        <f t="shared" si="2"/>
        <v>Don't lend</v>
      </c>
    </row>
    <row r="38" spans="1:15" x14ac:dyDescent="0.3">
      <c r="A38" t="s">
        <v>127</v>
      </c>
      <c r="B38" t="s">
        <v>28</v>
      </c>
      <c r="C38">
        <v>0.76466003491615497</v>
      </c>
      <c r="D38">
        <v>1.98650693525807</v>
      </c>
      <c r="E38" s="2">
        <f>_xlfn.XLOOKUP($A38,'Salary projection'!$A:$A,'Salary projection'!D:D,0,0)*$R$1</f>
        <v>629680.70593017922</v>
      </c>
      <c r="F38" s="2">
        <f>_xlfn.XLOOKUP($A38,'Salary projection'!$A:$A,'Salary projection'!E:E,0,0)*$R$1</f>
        <v>698863.71235705889</v>
      </c>
      <c r="G38" s="9">
        <f>_xlfn.XLOOKUP($A38,'Salary projection'!$A:$A,'Salary projection'!F:F,0,0)*$R$1</f>
        <v>775647.85430101177</v>
      </c>
      <c r="H38" s="9">
        <f>_xlfn.XLOOKUP($A38,'Salary projection'!$A:$A,'Salary projection'!G:G,0,0)*$R$1</f>
        <v>860868.26836758538</v>
      </c>
      <c r="I38" s="2">
        <f>_xlfn.XLOOKUP($A38,'Salary projection'!$A:$A,'Salary projection'!H:H,0,0)*$R$1</f>
        <v>955451.84760429023</v>
      </c>
      <c r="J38" s="2">
        <f>_xlfn.XLOOKUP($A38,'Salary projection'!$A:$A,'Salary projection'!I:I,0,0)*$R$1</f>
        <v>1060427.3227790229</v>
      </c>
      <c r="K38" s="2">
        <f>_xlfn.XLOOKUP($A38,'Salary projection'!$A:$A,'Salary projection'!J:J,0,0)*$R$1</f>
        <v>1176936.451288345</v>
      </c>
      <c r="L38" s="2">
        <f>_xlfn.XLOOKUP($A38,'Salary projection'!$A:$A,'Salary projection'!K:K,0,0)*$R$1</f>
        <v>1306246.4353908899</v>
      </c>
      <c r="M38" s="2">
        <f>_xlfn.XLOOKUP($A38,'Salary projection'!$A:$A,'Salary projection'!L:L,0,0)*$R$1</f>
        <v>1449763.70483182</v>
      </c>
      <c r="N38" s="2">
        <f>_xlfn.XLOOKUP($A38,'Salary projection'!$A:$A,'Salary projection'!M:M,0,0)*$R$1</f>
        <v>1609049.2137639578</v>
      </c>
      <c r="O38" t="str">
        <f t="shared" si="2"/>
        <v>Don't lend</v>
      </c>
    </row>
    <row r="39" spans="1:15" x14ac:dyDescent="0.3">
      <c r="A39" t="s">
        <v>65</v>
      </c>
      <c r="B39" t="s">
        <v>28</v>
      </c>
      <c r="C39">
        <v>0.76466003491615497</v>
      </c>
      <c r="D39">
        <v>-0.241484467185964</v>
      </c>
      <c r="E39" s="2">
        <f>_xlfn.XLOOKUP($A39,'Salary projection'!$A:$A,'Salary projection'!D:D,0,0)*$R$1</f>
        <v>594038.4018209239</v>
      </c>
      <c r="F39" s="2">
        <f>_xlfn.XLOOKUP($A39,'Salary projection'!$A:$A,'Salary projection'!E:E,0,0)*$R$1</f>
        <v>659305.38901609334</v>
      </c>
      <c r="G39" s="2">
        <f>_xlfn.XLOOKUP($A39,'Salary projection'!$A:$A,'Salary projection'!F:F,0,0)*$R$1</f>
        <v>731743.25877453957</v>
      </c>
      <c r="H39" s="2">
        <f>_xlfn.XLOOKUP($A39,'Salary projection'!$A:$A,'Salary projection'!G:G,0,0)*$R$1</f>
        <v>812139.87581847701</v>
      </c>
      <c r="I39" s="2">
        <f>_xlfn.XLOOKUP($A39,'Salary projection'!$A:$A,'Salary projection'!H:H,0,0)*$R$1</f>
        <v>901369.66755121748</v>
      </c>
      <c r="J39" s="2">
        <f>_xlfn.XLOOKUP($A39,'Salary projection'!$A:$A,'Salary projection'!I:I,0,0)*$R$1</f>
        <v>1000403.1346971919</v>
      </c>
      <c r="K39" s="2">
        <f>_xlfn.XLOOKUP($A39,'Salary projection'!$A:$A,'Salary projection'!J:J,0,0)*$R$1</f>
        <v>1110317.4068757975</v>
      </c>
      <c r="L39" s="2">
        <f>_xlfn.XLOOKUP($A39,'Salary projection'!$A:$A,'Salary projection'!K:K,0,0)*$R$1</f>
        <v>1232307.957915934</v>
      </c>
      <c r="M39" s="2">
        <f>_xlfn.XLOOKUP($A39,'Salary projection'!$A:$A,'Salary projection'!L:L,0,0)*$R$1</f>
        <v>1367701.6083319057</v>
      </c>
      <c r="N39" s="2">
        <f>_xlfn.XLOOKUP($A39,'Salary projection'!$A:$A,'Salary projection'!M:M,0,0)*$R$1</f>
        <v>1517970.9563810928</v>
      </c>
      <c r="O39" t="str">
        <f t="shared" si="2"/>
        <v>Lend</v>
      </c>
    </row>
    <row r="40" spans="1:15" x14ac:dyDescent="0.3">
      <c r="A40" t="s">
        <v>120</v>
      </c>
      <c r="B40" t="s">
        <v>19</v>
      </c>
      <c r="C40">
        <v>0.76466003491615497</v>
      </c>
      <c r="D40">
        <v>1.7207538625902199</v>
      </c>
      <c r="E40" s="2">
        <f>_xlfn.XLOOKUP($A40,'Salary projection'!$A:$A,'Salary projection'!D:D,0,0)*$R$1</f>
        <v>159202.29168800759</v>
      </c>
      <c r="F40" s="2">
        <f>_xlfn.XLOOKUP($A40,'Salary projection'!$A:$A,'Salary projection'!E:E,0,0)*$R$1</f>
        <v>176693.84425631302</v>
      </c>
      <c r="G40" s="2">
        <f>_xlfn.XLOOKUP($A40,'Salary projection'!$A:$A,'Salary projection'!F:F,0,0)*$R$1</f>
        <v>196107.19335157657</v>
      </c>
      <c r="H40" s="2">
        <f>_xlfn.XLOOKUP($A40,'Salary projection'!$A:$A,'Salary projection'!G:G,0,0)*$R$1</f>
        <v>217653.48671935184</v>
      </c>
      <c r="I40" s="2">
        <f>_xlfn.XLOOKUP($A40,'Salary projection'!$A:$A,'Salary projection'!H:H,0,0)*$R$1</f>
        <v>241567.0709037263</v>
      </c>
      <c r="J40" s="2">
        <f>_xlfn.XLOOKUP($A40,'Salary projection'!$A:$A,'Salary projection'!I:I,0,0)*$R$1</f>
        <v>268108.04009884741</v>
      </c>
      <c r="K40" s="2">
        <f>_xlfn.XLOOKUP($A40,'Salary projection'!$A:$A,'Salary projection'!J:J,0,0)*$R$1</f>
        <v>297565.06504271377</v>
      </c>
      <c r="L40" s="2">
        <f>_xlfn.XLOOKUP($A40,'Salary projection'!$A:$A,'Salary projection'!K:K,0,0)*$R$1</f>
        <v>330258.53272147034</v>
      </c>
      <c r="M40" s="2">
        <f>_xlfn.XLOOKUP($A40,'Salary projection'!$A:$A,'Salary projection'!L:L,0,0)*$R$1</f>
        <v>366544.03103295085</v>
      </c>
      <c r="N40" s="2">
        <f>_xlfn.XLOOKUP($A40,'Salary projection'!$A:$A,'Salary projection'!M:M,0,0)*$R$1</f>
        <v>406816.21631013299</v>
      </c>
      <c r="O40" t="str">
        <f t="shared" si="2"/>
        <v>Don't lend</v>
      </c>
    </row>
    <row r="41" spans="1:15" x14ac:dyDescent="0.3">
      <c r="A41" t="s">
        <v>81</v>
      </c>
      <c r="B41" t="s">
        <v>19</v>
      </c>
      <c r="C41">
        <v>0.56543385112022904</v>
      </c>
      <c r="D41">
        <v>0.128608464838699</v>
      </c>
      <c r="E41" s="2">
        <f>_xlfn.XLOOKUP($A41,'Salary projection'!$A:$A,'Salary projection'!D:D,0,0)*$R$1</f>
        <v>4628747.2269886388</v>
      </c>
      <c r="F41" s="2">
        <f>_xlfn.XLOOKUP($A41,'Salary projection'!$A:$A,'Salary projection'!E:E,0,0)*$R$1</f>
        <v>5137307.5912134005</v>
      </c>
      <c r="G41" s="2">
        <f>_xlfn.XLOOKUP($A41,'Salary projection'!$A:$A,'Salary projection'!F:F,0,0)*$R$1</f>
        <v>5701743.4723712131</v>
      </c>
      <c r="H41" s="9">
        <f>_xlfn.XLOOKUP($A41,'Salary projection'!$A:$A,'Salary projection'!G:G,0,0)*$R$1</f>
        <v>6328193.9123775745</v>
      </c>
      <c r="I41" s="9">
        <f>_xlfn.XLOOKUP($A41,'Salary projection'!$A:$A,'Salary projection'!H:H,0,0)*$R$1</f>
        <v>7023472.4495590888</v>
      </c>
      <c r="J41" s="2">
        <f>_xlfn.XLOOKUP($A41,'Salary projection'!$A:$A,'Salary projection'!I:I,0,0)*$R$1</f>
        <v>7795141.2255605198</v>
      </c>
      <c r="K41" s="2">
        <f>_xlfn.XLOOKUP($A41,'Salary projection'!$A:$A,'Salary projection'!J:J,0,0)*$R$1</f>
        <v>8651593.2343762163</v>
      </c>
      <c r="L41" s="2">
        <f>_xlfn.XLOOKUP($A41,'Salary projection'!$A:$A,'Salary projection'!K:K,0,0)*$R$1</f>
        <v>9602143.6080809589</v>
      </c>
      <c r="M41" s="2">
        <f>_xlfn.XLOOKUP($A41,'Salary projection'!$A:$A,'Salary projection'!L:L,0,0)*$R$1</f>
        <v>10657130.93212221</v>
      </c>
      <c r="N41" s="2">
        <f>_xlfn.XLOOKUP($A41,'Salary projection'!$A:$A,'Salary projection'!M:M,0,0)*$R$1</f>
        <v>11828029.692121476</v>
      </c>
      <c r="O41" t="str">
        <f t="shared" si="2"/>
        <v>Don't lend</v>
      </c>
    </row>
    <row r="42" spans="1:15" x14ac:dyDescent="0.3">
      <c r="A42" t="s">
        <v>95</v>
      </c>
      <c r="B42" t="s">
        <v>10</v>
      </c>
      <c r="C42">
        <v>0.56543385112022904</v>
      </c>
      <c r="D42">
        <v>0.75680669347032903</v>
      </c>
      <c r="E42" s="2">
        <f>_xlfn.XLOOKUP($A42,'Salary projection'!$A:$A,'Salary projection'!D:D,0,0)*$R$1</f>
        <v>2718319.7267325483</v>
      </c>
      <c r="F42" s="2">
        <f>_xlfn.XLOOKUP($A42,'Salary projection'!$A:$A,'Salary projection'!E:E,0,0)*$R$1</f>
        <v>3016981.4601376443</v>
      </c>
      <c r="G42" s="2">
        <f>_xlfn.XLOOKUP($A42,'Salary projection'!$A:$A,'Salary projection'!F:F,0,0)*$R$1</f>
        <v>3348457.1521522943</v>
      </c>
      <c r="H42" s="2">
        <f>_xlfn.XLOOKUP($A42,'Salary projection'!$A:$A,'Salary projection'!G:G,0,0)*$R$1</f>
        <v>3716352.0717453519</v>
      </c>
      <c r="I42" s="2">
        <f>_xlfn.XLOOKUP($A42,'Salary projection'!$A:$A,'Salary projection'!H:H,0,0)*$R$1</f>
        <v>4124667.5987143726</v>
      </c>
      <c r="J42" s="2">
        <f>_xlfn.XLOOKUP($A42,'Salary projection'!$A:$A,'Salary projection'!I:I,0,0)*$R$1</f>
        <v>4577844.7443743516</v>
      </c>
      <c r="K42" s="2">
        <f>_xlfn.XLOOKUP($A42,'Salary projection'!$A:$A,'Salary projection'!J:J,0,0)*$R$1</f>
        <v>5080812.4538636515</v>
      </c>
      <c r="L42" s="9">
        <f>_xlfn.XLOOKUP($A42,'Salary projection'!$A:$A,'Salary projection'!K:K,0,0)*$R$1</f>
        <v>5639041.2154233158</v>
      </c>
      <c r="M42" s="9">
        <f>_xlfn.XLOOKUP($A42,'Salary projection'!$A:$A,'Salary projection'!L:L,0,0)*$R$1</f>
        <v>6258602.5597268026</v>
      </c>
      <c r="N42" s="2">
        <f>_xlfn.XLOOKUP($A42,'Salary projection'!$A:$A,'Salary projection'!M:M,0,0)*$R$1</f>
        <v>6946235.0963998828</v>
      </c>
      <c r="O42" t="str">
        <f t="shared" si="2"/>
        <v>Don't lend</v>
      </c>
    </row>
    <row r="43" spans="1:15" x14ac:dyDescent="0.3">
      <c r="A43" t="s">
        <v>16</v>
      </c>
      <c r="B43" t="s">
        <v>10</v>
      </c>
      <c r="C43">
        <v>0.56543385112022904</v>
      </c>
      <c r="D43">
        <v>-2.7736382433090001</v>
      </c>
      <c r="E43" s="2">
        <f>_xlfn.XLOOKUP($A43,'Salary projection'!$A:$A,'Salary projection'!D:D,0,0)*$R$1</f>
        <v>1083526.0449213653</v>
      </c>
      <c r="F43" s="2">
        <f>_xlfn.XLOOKUP($A43,'Salary projection'!$A:$A,'Salary projection'!E:E,0,0)*$R$1</f>
        <v>1202573.0295653546</v>
      </c>
      <c r="G43" s="2">
        <f>_xlfn.XLOOKUP($A43,'Salary projection'!$A:$A,'Salary projection'!F:F,0,0)*$R$1</f>
        <v>1334699.7040047604</v>
      </c>
      <c r="H43" s="2">
        <f>_xlfn.XLOOKUP($A43,'Salary projection'!$A:$A,'Salary projection'!G:G,0,0)*$R$1</f>
        <v>1481343.1334929024</v>
      </c>
      <c r="I43" s="2">
        <f>_xlfn.XLOOKUP($A43,'Salary projection'!$A:$A,'Salary projection'!H:H,0,0)*$R$1</f>
        <v>1644098.2736134212</v>
      </c>
      <c r="J43" s="2">
        <f>_xlfn.XLOOKUP($A43,'Salary projection'!$A:$A,'Salary projection'!I:I,0,0)*$R$1</f>
        <v>1824735.3176876784</v>
      </c>
      <c r="K43" s="2">
        <f>_xlfn.XLOOKUP($A43,'Salary projection'!$A:$A,'Salary projection'!J:J,0,0)*$R$1</f>
        <v>2025218.9501414557</v>
      </c>
      <c r="L43" s="2">
        <f>_xlfn.XLOOKUP($A43,'Salary projection'!$A:$A,'Salary projection'!K:K,0,0)*$R$1</f>
        <v>2247729.7152386643</v>
      </c>
      <c r="M43" s="2">
        <f>_xlfn.XLOOKUP($A43,'Salary projection'!$A:$A,'Salary projection'!L:L,0,0)*$R$1</f>
        <v>2494687.7335973973</v>
      </c>
      <c r="N43" s="2">
        <f>_xlfn.XLOOKUP($A43,'Salary projection'!$A:$A,'Salary projection'!M:M,0,0)*$R$1</f>
        <v>2768779.0244391146</v>
      </c>
      <c r="O43" t="str">
        <f t="shared" si="2"/>
        <v>Lend</v>
      </c>
    </row>
    <row r="44" spans="1:15" x14ac:dyDescent="0.3">
      <c r="A44" t="s">
        <v>49</v>
      </c>
      <c r="B44" t="s">
        <v>19</v>
      </c>
      <c r="C44">
        <v>0.56543385112022904</v>
      </c>
      <c r="D44">
        <v>-1.04838686396084</v>
      </c>
      <c r="E44" s="2">
        <f>_xlfn.XLOOKUP($A44,'Salary projection'!$A:$A,'Salary projection'!D:D,0,0)*$R$1</f>
        <v>873236.45067675808</v>
      </c>
      <c r="F44" s="2">
        <f>_xlfn.XLOOKUP($A44,'Salary projection'!$A:$A,'Salary projection'!E:E,0,0)*$R$1</f>
        <v>969178.92185365735</v>
      </c>
      <c r="G44" s="2">
        <f>_xlfn.XLOOKUP($A44,'Salary projection'!$A:$A,'Salary projection'!F:F,0,0)*$R$1</f>
        <v>1075662.5903985733</v>
      </c>
      <c r="H44" s="9">
        <f>_xlfn.XLOOKUP($A44,'Salary projection'!$A:$A,'Salary projection'!G:G,0,0)*$R$1</f>
        <v>1193845.6174531614</v>
      </c>
      <c r="I44" s="9">
        <f>_xlfn.XLOOKUP($A44,'Salary projection'!$A:$A,'Salary projection'!H:H,0,0)*$R$1</f>
        <v>1325013.4113002899</v>
      </c>
      <c r="J44" s="2">
        <f>_xlfn.XLOOKUP($A44,'Salary projection'!$A:$A,'Salary projection'!I:I,0,0)*$R$1</f>
        <v>1470592.6080048722</v>
      </c>
      <c r="K44" s="2">
        <f>_xlfn.XLOOKUP($A44,'Salary projection'!$A:$A,'Salary projection'!J:J,0,0)*$R$1</f>
        <v>1632166.5881074227</v>
      </c>
      <c r="L44" s="2">
        <f>_xlfn.XLOOKUP($A44,'Salary projection'!$A:$A,'Salary projection'!K:K,0,0)*$R$1</f>
        <v>1811492.6981364232</v>
      </c>
      <c r="M44" s="2">
        <f>_xlfn.XLOOKUP($A44,'Salary projection'!$A:$A,'Salary projection'!L:L,0,0)*$R$1</f>
        <v>2010521.3642479018</v>
      </c>
      <c r="N44" s="2">
        <f>_xlfn.XLOOKUP($A44,'Salary projection'!$A:$A,'Salary projection'!M:M,0,0)*$R$1</f>
        <v>2231417.3058802066</v>
      </c>
      <c r="O44" t="str">
        <f t="shared" si="2"/>
        <v>Lend</v>
      </c>
    </row>
    <row r="45" spans="1:15" x14ac:dyDescent="0.3">
      <c r="A45" t="s">
        <v>134</v>
      </c>
      <c r="B45" t="s">
        <v>28</v>
      </c>
      <c r="C45">
        <v>0.56543385112022904</v>
      </c>
      <c r="D45">
        <v>2.24726743130149</v>
      </c>
      <c r="E45" s="2">
        <f>_xlfn.XLOOKUP($A45,'Salary projection'!$A:$A,'Salary projection'!D:D,0,0)*$R$1</f>
        <v>817396.84090559138</v>
      </c>
      <c r="F45" s="2">
        <f>_xlfn.XLOOKUP($A45,'Salary projection'!$A:$A,'Salary projection'!E:E,0,0)*$R$1</f>
        <v>907204.21528614452</v>
      </c>
      <c r="G45" s="2">
        <f>_xlfn.XLOOKUP($A45,'Salary projection'!$A:$A,'Salary projection'!F:F,0,0)*$R$1</f>
        <v>1006878.7240737664</v>
      </c>
      <c r="H45" s="2">
        <f>_xlfn.XLOOKUP($A45,'Salary projection'!$A:$A,'Salary projection'!G:G,0,0)*$R$1</f>
        <v>1117504.4691262243</v>
      </c>
      <c r="I45" s="2">
        <f>_xlfn.XLOOKUP($A45,'Salary projection'!$A:$A,'Salary projection'!H:H,0,0)*$R$1</f>
        <v>1240284.6625504752</v>
      </c>
      <c r="J45" s="2">
        <f>_xlfn.XLOOKUP($A45,'Salary projection'!$A:$A,'Salary projection'!I:I,0,0)*$R$1</f>
        <v>1376554.713343336</v>
      </c>
      <c r="K45" s="2">
        <f>_xlfn.XLOOKUP($A45,'Salary projection'!$A:$A,'Salary projection'!J:J,0,0)*$R$1</f>
        <v>1527796.7518610973</v>
      </c>
      <c r="L45" s="2">
        <f>_xlfn.XLOOKUP($A45,'Salary projection'!$A:$A,'Salary projection'!K:K,0,0)*$R$1</f>
        <v>1695655.750092325</v>
      </c>
      <c r="M45" s="2">
        <f>_xlfn.XLOOKUP($A45,'Salary projection'!$A:$A,'Salary projection'!L:L,0,0)*$R$1</f>
        <v>1881957.4130647024</v>
      </c>
      <c r="N45" s="2">
        <f>_xlfn.XLOOKUP($A45,'Salary projection'!$A:$A,'Salary projection'!M:M,0,0)*$R$1</f>
        <v>2088728.0359803834</v>
      </c>
      <c r="O45" t="str">
        <f t="shared" si="2"/>
        <v>Don't lend</v>
      </c>
    </row>
    <row r="46" spans="1:15" x14ac:dyDescent="0.3">
      <c r="A46" t="s">
        <v>96</v>
      </c>
      <c r="B46" t="s">
        <v>28</v>
      </c>
      <c r="C46">
        <v>0.56543385112022904</v>
      </c>
      <c r="D46">
        <v>0.76211935066898295</v>
      </c>
      <c r="E46" s="2">
        <f>_xlfn.XLOOKUP($A46,'Salary projection'!$A:$A,'Salary projection'!D:D,0,0)*$R$1</f>
        <v>628492.62912653747</v>
      </c>
      <c r="F46" s="2">
        <f>_xlfn.XLOOKUP($A46,'Salary projection'!$A:$A,'Salary projection'!E:E,0,0)*$R$1</f>
        <v>697545.1015790269</v>
      </c>
      <c r="G46" s="2">
        <f>_xlfn.XLOOKUP($A46,'Salary projection'!$A:$A,'Salary projection'!F:F,0,0)*$R$1</f>
        <v>774184.36778346298</v>
      </c>
      <c r="H46" s="2">
        <f>_xlfn.XLOOKUP($A46,'Salary projection'!$A:$A,'Salary projection'!G:G,0,0)*$R$1</f>
        <v>859243.98861594894</v>
      </c>
      <c r="I46" s="2">
        <f>_xlfn.XLOOKUP($A46,'Salary projection'!$A:$A,'Salary projection'!H:H,0,0)*$R$1</f>
        <v>953649.10826918844</v>
      </c>
      <c r="J46" s="2">
        <f>_xlfn.XLOOKUP($A46,'Salary projection'!$A:$A,'Salary projection'!I:I,0,0)*$R$1</f>
        <v>1058426.5165096293</v>
      </c>
      <c r="K46" s="2">
        <f>_xlfn.XLOOKUP($A46,'Salary projection'!$A:$A,'Salary projection'!J:J,0,0)*$R$1</f>
        <v>1174715.8164745944</v>
      </c>
      <c r="L46" s="2">
        <f>_xlfn.XLOOKUP($A46,'Salary projection'!$A:$A,'Salary projection'!K:K,0,0)*$R$1</f>
        <v>1303781.8194750587</v>
      </c>
      <c r="M46" s="2">
        <f>_xlfn.XLOOKUP($A46,'Salary projection'!$A:$A,'Salary projection'!L:L,0,0)*$R$1</f>
        <v>1447028.3016151572</v>
      </c>
      <c r="N46" s="2">
        <f>_xlfn.XLOOKUP($A46,'Salary projection'!$A:$A,'Salary projection'!M:M,0,0)*$R$1</f>
        <v>1606013.2718511969</v>
      </c>
      <c r="O46" t="str">
        <f t="shared" si="2"/>
        <v>Don't lend</v>
      </c>
    </row>
    <row r="47" spans="1:15" x14ac:dyDescent="0.3">
      <c r="A47" t="s">
        <v>93</v>
      </c>
      <c r="B47" t="s">
        <v>28</v>
      </c>
      <c r="C47">
        <v>0.56543385112022904</v>
      </c>
      <c r="D47">
        <v>0.71595667769750904</v>
      </c>
      <c r="E47" s="2">
        <f>_xlfn.XLOOKUP($A47,'Salary projection'!$A:$A,'Salary projection'!D:D,0,0)*$R$1</f>
        <v>571464.94255172869</v>
      </c>
      <c r="F47" s="2">
        <f>_xlfn.XLOOKUP($A47,'Salary projection'!$A:$A,'Salary projection'!E:E,0,0)*$R$1</f>
        <v>634251.78423348186</v>
      </c>
      <c r="G47" s="2">
        <f>_xlfn.XLOOKUP($A47,'Salary projection'!$A:$A,'Salary projection'!F:F,0,0)*$R$1</f>
        <v>703937.01494110702</v>
      </c>
      <c r="H47" s="9">
        <f>_xlfn.XLOOKUP($A47,'Salary projection'!$A:$A,'Salary projection'!G:G,0,0)*$R$1</f>
        <v>781278.56053737504</v>
      </c>
      <c r="I47" s="9">
        <f>_xlfn.XLOOKUP($A47,'Salary projection'!$A:$A,'Salary projection'!H:H,0,0)*$R$1</f>
        <v>867117.62018427148</v>
      </c>
      <c r="J47" s="2">
        <f>_xlfn.XLOOKUP($A47,'Salary projection'!$A:$A,'Salary projection'!I:I,0,0)*$R$1</f>
        <v>962387.815578699</v>
      </c>
      <c r="K47" s="2">
        <f>_xlfn.XLOOKUP($A47,'Salary projection'!$A:$A,'Salary projection'!J:J,0,0)*$R$1</f>
        <v>1068125.3454145179</v>
      </c>
      <c r="L47" s="2">
        <f>_xlfn.XLOOKUP($A47,'Salary projection'!$A:$A,'Salary projection'!K:K,0,0)*$R$1</f>
        <v>1185480.2555151291</v>
      </c>
      <c r="M47" s="2">
        <f>_xlfn.XLOOKUP($A47,'Salary projection'!$A:$A,'Salary projection'!L:L,0,0)*$R$1</f>
        <v>1315728.9472152942</v>
      </c>
      <c r="N47" s="2">
        <f>_xlfn.XLOOKUP($A47,'Salary projection'!$A:$A,'Salary projection'!M:M,0,0)*$R$1</f>
        <v>1460288.060038612</v>
      </c>
      <c r="O47" t="str">
        <f t="shared" si="2"/>
        <v>Don't lend</v>
      </c>
    </row>
    <row r="48" spans="1:15" x14ac:dyDescent="0.3">
      <c r="A48" t="s">
        <v>106</v>
      </c>
      <c r="B48" t="s">
        <v>75</v>
      </c>
      <c r="C48">
        <v>0.56543385112022904</v>
      </c>
      <c r="D48">
        <v>1.22571600331511</v>
      </c>
      <c r="E48" s="2">
        <f>_xlfn.XLOOKUP($A48,'Salary projection'!$A:$A,'Salary projection'!D:D,0,0)*$R$1</f>
        <v>556019.94410438486</v>
      </c>
      <c r="F48" s="2">
        <f>_xlfn.XLOOKUP($A48,'Salary projection'!$A:$A,'Salary projection'!E:E,0,0)*$R$1</f>
        <v>617109.84411906346</v>
      </c>
      <c r="G48" s="2">
        <f>_xlfn.XLOOKUP($A48,'Salary projection'!$A:$A,'Salary projection'!F:F,0,0)*$R$1</f>
        <v>684911.69021296909</v>
      </c>
      <c r="H48" s="2">
        <f>_xlfn.XLOOKUP($A48,'Salary projection'!$A:$A,'Salary projection'!G:G,0,0)*$R$1</f>
        <v>760162.92376609461</v>
      </c>
      <c r="I48" s="2">
        <f>_xlfn.XLOOKUP($A48,'Salary projection'!$A:$A,'Salary projection'!H:H,0,0)*$R$1</f>
        <v>843682.00882793986</v>
      </c>
      <c r="J48" s="2">
        <f>_xlfn.XLOOKUP($A48,'Salary projection'!$A:$A,'Salary projection'!I:I,0,0)*$R$1</f>
        <v>936377.33407657186</v>
      </c>
      <c r="K48" s="2">
        <f>_xlfn.XLOOKUP($A48,'Salary projection'!$A:$A,'Salary projection'!J:J,0,0)*$R$1</f>
        <v>1039257.0928357469</v>
      </c>
      <c r="L48" s="2">
        <f>_xlfn.XLOOKUP($A48,'Salary projection'!$A:$A,'Salary projection'!K:K,0,0)*$R$1</f>
        <v>1153440.2486093144</v>
      </c>
      <c r="M48" s="2">
        <f>_xlfn.XLOOKUP($A48,'Salary projection'!$A:$A,'Salary projection'!L:L,0,0)*$R$1</f>
        <v>1280168.7053986641</v>
      </c>
      <c r="N48" s="2">
        <f>_xlfn.XLOOKUP($A48,'Salary projection'!$A:$A,'Salary projection'!M:M,0,0)*$R$1</f>
        <v>1420820.815172703</v>
      </c>
      <c r="O48" t="str">
        <f t="shared" si="2"/>
        <v>Don't lend</v>
      </c>
    </row>
    <row r="49" spans="1:15" x14ac:dyDescent="0.3">
      <c r="A49" t="s">
        <v>18</v>
      </c>
      <c r="B49" t="s">
        <v>19</v>
      </c>
      <c r="C49">
        <v>0.56543385112022904</v>
      </c>
      <c r="D49">
        <v>-2.4977753556201798</v>
      </c>
      <c r="E49" s="2">
        <f>_xlfn.XLOOKUP($A49,'Salary projection'!$A:$A,'Salary projection'!D:D,0,0)*$R$1</f>
        <v>207913.44063732339</v>
      </c>
      <c r="F49" s="2">
        <f>_xlfn.XLOOKUP($A49,'Salary projection'!$A:$A,'Salary projection'!E:E,0,0)*$R$1</f>
        <v>230756.8861556327</v>
      </c>
      <c r="G49" s="2">
        <f>_xlfn.XLOOKUP($A49,'Salary projection'!$A:$A,'Salary projection'!F:F,0,0)*$R$1</f>
        <v>256110.14057108888</v>
      </c>
      <c r="H49" s="2">
        <f>_xlfn.XLOOKUP($A49,'Salary projection'!$A:$A,'Salary projection'!G:G,0,0)*$R$1</f>
        <v>284248.95653646701</v>
      </c>
      <c r="I49" s="2">
        <f>_xlfn.XLOOKUP($A49,'Salary projection'!$A:$A,'Salary projection'!H:H,0,0)*$R$1</f>
        <v>315479.38364292623</v>
      </c>
      <c r="J49" s="2">
        <f>_xlfn.XLOOKUP($A49,'Salary projection'!$A:$A,'Salary projection'!I:I,0,0)*$R$1</f>
        <v>350141.09714401723</v>
      </c>
      <c r="K49" s="2">
        <f>_xlfn.XLOOKUP($A49,'Salary projection'!$A:$A,'Salary projection'!J:J,0,0)*$R$1</f>
        <v>388611.09240652923</v>
      </c>
      <c r="L49" s="2">
        <f>_xlfn.XLOOKUP($A49,'Salary projection'!$A:$A,'Salary projection'!K:K,0,0)*$R$1</f>
        <v>431307.78527057706</v>
      </c>
      <c r="M49" s="2">
        <f>_xlfn.XLOOKUP($A49,'Salary projection'!$A:$A,'Salary projection'!L:L,0,0)*$R$1</f>
        <v>478695.5629161672</v>
      </c>
      <c r="N49" s="2">
        <f>_xlfn.XLOOKUP($A49,'Salary projection'!$A:$A,'Salary projection'!M:M,0,0)*$R$1</f>
        <v>531289.83473338268</v>
      </c>
      <c r="O49" t="str">
        <f t="shared" si="2"/>
        <v>Lend</v>
      </c>
    </row>
    <row r="50" spans="1:15" x14ac:dyDescent="0.3">
      <c r="A50" t="s">
        <v>37</v>
      </c>
      <c r="B50" t="s">
        <v>28</v>
      </c>
      <c r="C50">
        <v>0.56543385112022904</v>
      </c>
      <c r="D50">
        <v>-1.4153789014806999</v>
      </c>
      <c r="E50" s="2">
        <f>_xlfn.XLOOKUP($A50,'Salary projection'!$A:$A,'Salary projection'!D:D,0,0)*$R$1</f>
        <v>116431.52675690109</v>
      </c>
      <c r="F50" s="2">
        <f>_xlfn.XLOOKUP($A50,'Salary projection'!$A:$A,'Salary projection'!E:E,0,0)*$R$1</f>
        <v>129223.8562471543</v>
      </c>
      <c r="G50" s="2">
        <f>_xlfn.XLOOKUP($A50,'Salary projection'!$A:$A,'Salary projection'!F:F,0,0)*$R$1</f>
        <v>143421.67871980977</v>
      </c>
      <c r="H50" s="2">
        <f>_xlfn.XLOOKUP($A50,'Salary projection'!$A:$A,'Salary projection'!G:G,0,0)*$R$1</f>
        <v>159179.41566042154</v>
      </c>
      <c r="I50" s="2">
        <f>_xlfn.XLOOKUP($A50,'Salary projection'!$A:$A,'Salary projection'!H:H,0,0)*$R$1</f>
        <v>176668.4548400387</v>
      </c>
      <c r="J50" s="2">
        <f>_xlfn.XLOOKUP($A50,'Salary projection'!$A:$A,'Salary projection'!I:I,0,0)*$R$1</f>
        <v>196079.0144006497</v>
      </c>
      <c r="K50" s="2">
        <f>_xlfn.XLOOKUP($A50,'Salary projection'!$A:$A,'Salary projection'!J:J,0,0)*$R$1</f>
        <v>217622.21174765646</v>
      </c>
      <c r="L50" s="2">
        <f>_xlfn.XLOOKUP($A50,'Salary projection'!$A:$A,'Salary projection'!K:K,0,0)*$R$1</f>
        <v>241532.35975152321</v>
      </c>
      <c r="M50" s="2">
        <f>_xlfn.XLOOKUP($A50,'Salary projection'!$A:$A,'Salary projection'!L:L,0,0)*$R$1</f>
        <v>268069.51523305371</v>
      </c>
      <c r="N50" s="2">
        <f>_xlfn.XLOOKUP($A50,'Salary projection'!$A:$A,'Salary projection'!M:M,0,0)*$R$1</f>
        <v>297522.30745069438</v>
      </c>
      <c r="O50" t="str">
        <f t="shared" si="2"/>
        <v>Lend</v>
      </c>
    </row>
    <row r="51" spans="1:15" x14ac:dyDescent="0.3">
      <c r="A51" t="s">
        <v>146</v>
      </c>
      <c r="B51" t="s">
        <v>8</v>
      </c>
      <c r="C51">
        <v>0.36620766732430299</v>
      </c>
      <c r="D51">
        <v>3.0105225257867598</v>
      </c>
      <c r="E51" s="2">
        <f>_xlfn.XLOOKUP($A51,'Salary projection'!$A:$A,'Salary projection'!D:D,0,0)*$R$1</f>
        <v>3124641.9935780601</v>
      </c>
      <c r="F51" s="2">
        <f>_xlfn.XLOOKUP($A51,'Salary projection'!$A:$A,'Salary projection'!E:E,0,0)*$R$1</f>
        <v>3467946.3462246517</v>
      </c>
      <c r="G51" s="2">
        <f>_xlfn.XLOOKUP($A51,'Salary projection'!$A:$A,'Salary projection'!F:F,0,0)*$R$1</f>
        <v>3848969.5411540787</v>
      </c>
      <c r="H51" s="2">
        <f>_xlfn.XLOOKUP($A51,'Salary projection'!$A:$A,'Salary projection'!G:G,0,0)*$R$1</f>
        <v>4271855.7468051901</v>
      </c>
      <c r="I51" s="2">
        <f>_xlfn.XLOOKUP($A51,'Salary projection'!$A:$A,'Salary projection'!H:H,0,0)*$R$1</f>
        <v>4741204.4513194049</v>
      </c>
      <c r="J51" s="2">
        <f>_xlfn.XLOOKUP($A51,'Salary projection'!$A:$A,'Salary projection'!I:I,0,0)*$R$1</f>
        <v>5262120.4885072289</v>
      </c>
      <c r="K51" s="2">
        <f>_xlfn.XLOOKUP($A51,'Salary projection'!$A:$A,'Salary projection'!J:J,0,0)*$R$1</f>
        <v>5840269.5601666952</v>
      </c>
      <c r="L51" s="2">
        <f>_xlfn.XLOOKUP($A51,'Salary projection'!$A:$A,'Salary projection'!K:K,0,0)*$R$1</f>
        <v>6481939.8586378125</v>
      </c>
      <c r="M51" s="9">
        <f>_xlfn.XLOOKUP($A51,'Salary projection'!$A:$A,'Salary projection'!L:L,0,0)*$R$1</f>
        <v>7194110.4598258249</v>
      </c>
      <c r="N51" s="9">
        <f>_xlfn.XLOOKUP($A51,'Salary projection'!$A:$A,'Salary projection'!M:M,0,0)*$R$1</f>
        <v>7984527.2305645496</v>
      </c>
      <c r="O51" t="str">
        <f t="shared" si="2"/>
        <v>Don't lend</v>
      </c>
    </row>
    <row r="52" spans="1:15" x14ac:dyDescent="0.3">
      <c r="A52" t="s">
        <v>141</v>
      </c>
      <c r="B52" t="s">
        <v>25</v>
      </c>
      <c r="C52">
        <v>0.36620766732430299</v>
      </c>
      <c r="D52">
        <v>2.7978588489327301</v>
      </c>
      <c r="E52" s="2">
        <f>_xlfn.XLOOKUP($A52,'Salary projection'!$A:$A,'Salary projection'!D:D,0,0)*$R$1</f>
        <v>2908412.0153152435</v>
      </c>
      <c r="F52" s="2">
        <f>_xlfn.XLOOKUP($A52,'Salary projection'!$A:$A,'Salary projection'!E:E,0,0)*$R$1</f>
        <v>3227959.184622793</v>
      </c>
      <c r="G52" s="2">
        <f>_xlfn.XLOOKUP($A52,'Salary projection'!$A:$A,'Salary projection'!F:F,0,0)*$R$1</f>
        <v>3582614.994960146</v>
      </c>
      <c r="H52" s="2">
        <f>_xlfn.XLOOKUP($A52,'Salary projection'!$A:$A,'Salary projection'!G:G,0,0)*$R$1</f>
        <v>3976236.8320072638</v>
      </c>
      <c r="I52" s="2">
        <f>_xlfn.XLOOKUP($A52,'Salary projection'!$A:$A,'Salary projection'!H:H,0,0)*$R$1</f>
        <v>4413105.8923307611</v>
      </c>
      <c r="J52" s="2">
        <f>_xlfn.XLOOKUP($A52,'Salary projection'!$A:$A,'Salary projection'!I:I,0,0)*$R$1</f>
        <v>4897973.7474774513</v>
      </c>
      <c r="K52" s="2">
        <f>_xlfn.XLOOKUP($A52,'Salary projection'!$A:$A,'Salary projection'!J:J,0,0)*$R$1</f>
        <v>5436114.0240639048</v>
      </c>
      <c r="L52" s="2">
        <f>_xlfn.XLOOKUP($A52,'Salary projection'!$A:$A,'Salary projection'!K:K,0,0)*$R$1</f>
        <v>6033379.7619564133</v>
      </c>
      <c r="M52" s="2">
        <f>_xlfn.XLOOKUP($A52,'Salary projection'!$A:$A,'Salary projection'!L:L,0,0)*$R$1</f>
        <v>6696267.0743930116</v>
      </c>
      <c r="N52" s="2">
        <f>_xlfn.XLOOKUP($A52,'Salary projection'!$A:$A,'Salary projection'!M:M,0,0)*$R$1</f>
        <v>7431985.8024418317</v>
      </c>
      <c r="O52" t="str">
        <f t="shared" si="2"/>
        <v>Don't lend</v>
      </c>
    </row>
    <row r="53" spans="1:15" x14ac:dyDescent="0.3">
      <c r="A53" t="s">
        <v>141</v>
      </c>
      <c r="B53" t="s">
        <v>10</v>
      </c>
      <c r="C53">
        <v>0.36620766732430299</v>
      </c>
      <c r="D53">
        <v>2.7978588489327301</v>
      </c>
      <c r="E53" s="2">
        <f>_xlfn.XLOOKUP($A53,'Salary projection'!$A:$A,'Salary projection'!D:D,0,0)*$R$1</f>
        <v>2908412.0153152435</v>
      </c>
      <c r="F53" s="2">
        <f>_xlfn.XLOOKUP($A53,'Salary projection'!$A:$A,'Salary projection'!E:E,0,0)*$R$1</f>
        <v>3227959.184622793</v>
      </c>
      <c r="G53" s="2">
        <f>_xlfn.XLOOKUP($A53,'Salary projection'!$A:$A,'Salary projection'!F:F,0,0)*$R$1</f>
        <v>3582614.994960146</v>
      </c>
      <c r="H53" s="2">
        <f>_xlfn.XLOOKUP($A53,'Salary projection'!$A:$A,'Salary projection'!G:G,0,0)*$R$1</f>
        <v>3976236.8320072638</v>
      </c>
      <c r="I53" s="2">
        <f>_xlfn.XLOOKUP($A53,'Salary projection'!$A:$A,'Salary projection'!H:H,0,0)*$R$1</f>
        <v>4413105.8923307611</v>
      </c>
      <c r="J53" s="2">
        <f>_xlfn.XLOOKUP($A53,'Salary projection'!$A:$A,'Salary projection'!I:I,0,0)*$R$1</f>
        <v>4897973.7474774513</v>
      </c>
      <c r="K53" s="2">
        <f>_xlfn.XLOOKUP($A53,'Salary projection'!$A:$A,'Salary projection'!J:J,0,0)*$R$1</f>
        <v>5436114.0240639048</v>
      </c>
      <c r="L53" s="2">
        <f>_xlfn.XLOOKUP($A53,'Salary projection'!$A:$A,'Salary projection'!K:K,0,0)*$R$1</f>
        <v>6033379.7619564133</v>
      </c>
      <c r="M53" s="2">
        <f>_xlfn.XLOOKUP($A53,'Salary projection'!$A:$A,'Salary projection'!L:L,0,0)*$R$1</f>
        <v>6696267.0743930116</v>
      </c>
      <c r="N53" s="2">
        <f>_xlfn.XLOOKUP($A53,'Salary projection'!$A:$A,'Salary projection'!M:M,0,0)*$R$1</f>
        <v>7431985.8024418317</v>
      </c>
      <c r="O53" t="str">
        <f t="shared" si="2"/>
        <v>Don't lend</v>
      </c>
    </row>
    <row r="54" spans="1:15" x14ac:dyDescent="0.3">
      <c r="A54" t="s">
        <v>82</v>
      </c>
      <c r="B54" t="s">
        <v>25</v>
      </c>
      <c r="C54">
        <v>0.36620766732430299</v>
      </c>
      <c r="D54">
        <v>0.178532403554756</v>
      </c>
      <c r="E54" s="2">
        <f>_xlfn.XLOOKUP($A54,'Salary projection'!$A:$A,'Salary projection'!D:D,0,0)*$R$1</f>
        <v>2750397.8004308776</v>
      </c>
      <c r="F54" s="2">
        <f>_xlfn.XLOOKUP($A54,'Salary projection'!$A:$A,'Salary projection'!E:E,0,0)*$R$1</f>
        <v>3052583.9511445123</v>
      </c>
      <c r="G54" s="2">
        <f>_xlfn.XLOOKUP($A54,'Salary projection'!$A:$A,'Salary projection'!F:F,0,0)*$R$1</f>
        <v>3387971.288126118</v>
      </c>
      <c r="H54" s="2">
        <f>_xlfn.XLOOKUP($A54,'Salary projection'!$A:$A,'Salary projection'!G:G,0,0)*$R$1</f>
        <v>3760207.6250395486</v>
      </c>
      <c r="I54" s="9">
        <f>_xlfn.XLOOKUP($A54,'Salary projection'!$A:$A,'Salary projection'!H:H,0,0)*$R$1</f>
        <v>4173341.5607621367</v>
      </c>
      <c r="J54" s="9">
        <f>_xlfn.XLOOKUP($A54,'Salary projection'!$A:$A,'Salary projection'!I:I,0,0)*$R$1</f>
        <v>4631866.5136479968</v>
      </c>
      <c r="K54" s="2">
        <f>_xlfn.XLOOKUP($A54,'Salary projection'!$A:$A,'Salary projection'!J:J,0,0)*$R$1</f>
        <v>5140769.5938349413</v>
      </c>
      <c r="L54" s="2">
        <f>_xlfn.XLOOKUP($A54,'Salary projection'!$A:$A,'Salary projection'!K:K,0,0)*$R$1</f>
        <v>5705585.8451507725</v>
      </c>
      <c r="M54" s="2">
        <f>_xlfn.XLOOKUP($A54,'Salary projection'!$A:$A,'Salary projection'!L:L,0,0)*$R$1</f>
        <v>6332458.446576722</v>
      </c>
      <c r="N54" s="2">
        <f>_xlfn.XLOOKUP($A54,'Salary projection'!$A:$A,'Salary projection'!M:M,0,0)*$R$1</f>
        <v>7028205.5280444585</v>
      </c>
      <c r="O54" t="str">
        <f t="shared" si="2"/>
        <v>Don't lend</v>
      </c>
    </row>
    <row r="55" spans="1:15" x14ac:dyDescent="0.3">
      <c r="A55" t="s">
        <v>22</v>
      </c>
      <c r="B55" t="s">
        <v>19</v>
      </c>
      <c r="C55">
        <v>0.36620766732430299</v>
      </c>
      <c r="D55">
        <v>-2.0878235449561799</v>
      </c>
      <c r="E55" s="2">
        <f>_xlfn.XLOOKUP($A55,'Salary projection'!$A:$A,'Salary projection'!D:D,0,0)*$R$1</f>
        <v>1123920.6562451876</v>
      </c>
      <c r="F55" s="2">
        <f>_xlfn.XLOOKUP($A55,'Salary projection'!$A:$A,'Salary projection'!E:E,0,0)*$R$1</f>
        <v>1247405.7960184484</v>
      </c>
      <c r="G55" s="2">
        <f>_xlfn.XLOOKUP($A55,'Salary projection'!$A:$A,'Salary projection'!F:F,0,0)*$R$1</f>
        <v>1384458.2456014289</v>
      </c>
      <c r="H55" s="2">
        <f>_xlfn.XLOOKUP($A55,'Salary projection'!$A:$A,'Salary projection'!G:G,0,0)*$R$1</f>
        <v>1536568.6450485587</v>
      </c>
      <c r="I55" s="2">
        <f>_xlfn.XLOOKUP($A55,'Salary projection'!$A:$A,'Salary projection'!H:H,0,0)*$R$1</f>
        <v>1705391.4110069037</v>
      </c>
      <c r="J55" s="2">
        <f>_xlfn.XLOOKUP($A55,'Salary projection'!$A:$A,'Salary projection'!I:I,0,0)*$R$1</f>
        <v>1892762.7308470868</v>
      </c>
      <c r="K55" s="2">
        <f>_xlfn.XLOOKUP($A55,'Salary projection'!$A:$A,'Salary projection'!J:J,0,0)*$R$1</f>
        <v>2100720.533809009</v>
      </c>
      <c r="L55" s="2">
        <f>_xlfn.XLOOKUP($A55,'Salary projection'!$A:$A,'Salary projection'!K:K,0,0)*$R$1</f>
        <v>2331526.6563769467</v>
      </c>
      <c r="M55" s="2">
        <f>_xlfn.XLOOKUP($A55,'Salary projection'!$A:$A,'Salary projection'!L:L,0,0)*$R$1</f>
        <v>2587691.4429639652</v>
      </c>
      <c r="N55" s="2">
        <f>_xlfn.XLOOKUP($A55,'Salary projection'!$A:$A,'Salary projection'!M:M,0,0)*$R$1</f>
        <v>2872001.0494730272</v>
      </c>
      <c r="O55" t="str">
        <f t="shared" si="2"/>
        <v>Lend</v>
      </c>
    </row>
    <row r="56" spans="1:15" x14ac:dyDescent="0.3">
      <c r="A56" t="s">
        <v>133</v>
      </c>
      <c r="B56" t="s">
        <v>19</v>
      </c>
      <c r="C56">
        <v>0.36620766732430299</v>
      </c>
      <c r="D56">
        <v>2.2041376845245</v>
      </c>
      <c r="E56" s="2">
        <f>_xlfn.XLOOKUP($A56,'Salary projection'!$A:$A,'Salary projection'!D:D,0,0)*$R$1</f>
        <v>1031250.665561124</v>
      </c>
      <c r="F56" s="2">
        <f>_xlfn.XLOOKUP($A56,'Salary projection'!$A:$A,'Salary projection'!E:E,0,0)*$R$1</f>
        <v>1144554.1553319383</v>
      </c>
      <c r="G56" s="2">
        <f>_xlfn.XLOOKUP($A56,'Salary projection'!$A:$A,'Salary projection'!F:F,0,0)*$R$1</f>
        <v>1270306.2972326009</v>
      </c>
      <c r="H56" s="2">
        <f>_xlfn.XLOOKUP($A56,'Salary projection'!$A:$A,'Salary projection'!G:G,0,0)*$R$1</f>
        <v>1409874.8244208763</v>
      </c>
      <c r="I56" s="2">
        <f>_xlfn.XLOOKUP($A56,'Salary projection'!$A:$A,'Salary projection'!H:H,0,0)*$R$1</f>
        <v>1564777.742868914</v>
      </c>
      <c r="J56" s="2">
        <f>_xlfn.XLOOKUP($A56,'Salary projection'!$A:$A,'Salary projection'!I:I,0,0)*$R$1</f>
        <v>1736699.8418343253</v>
      </c>
      <c r="K56" s="2">
        <f>_xlfn.XLOOKUP($A56,'Salary projection'!$A:$A,'Salary projection'!J:J,0,0)*$R$1</f>
        <v>1927511.0183363853</v>
      </c>
      <c r="L56" s="2">
        <f>_xlfn.XLOOKUP($A56,'Salary projection'!$A:$A,'Salary projection'!K:K,0,0)*$R$1</f>
        <v>2139286.6149420622</v>
      </c>
      <c r="M56" s="2">
        <f>_xlfn.XLOOKUP($A56,'Salary projection'!$A:$A,'Salary projection'!L:L,0,0)*$R$1</f>
        <v>2374329.9920641887</v>
      </c>
      <c r="N56" s="2">
        <f>_xlfn.XLOOKUP($A56,'Salary projection'!$A:$A,'Salary projection'!M:M,0,0)*$R$1</f>
        <v>2635197.580277578</v>
      </c>
      <c r="O56" t="str">
        <f t="shared" si="2"/>
        <v>Don't lend</v>
      </c>
    </row>
    <row r="57" spans="1:15" x14ac:dyDescent="0.3">
      <c r="A57" t="s">
        <v>9</v>
      </c>
      <c r="B57" t="s">
        <v>10</v>
      </c>
      <c r="C57">
        <v>0.36620766732430299</v>
      </c>
      <c r="D57">
        <v>-3.8956646176512999</v>
      </c>
      <c r="E57" s="2">
        <f>_xlfn.XLOOKUP($A57,'Salary projection'!$A:$A,'Salary projection'!D:D,0,0)*$R$1</f>
        <v>898186.06355323689</v>
      </c>
      <c r="F57" s="2">
        <f>_xlfn.XLOOKUP($A57,'Salary projection'!$A:$A,'Salary projection'!E:E,0,0)*$R$1</f>
        <v>996869.74819233315</v>
      </c>
      <c r="G57" s="2">
        <f>_xlfn.XLOOKUP($A57,'Salary projection'!$A:$A,'Salary projection'!F:F,0,0)*$R$1</f>
        <v>1106395.807267104</v>
      </c>
      <c r="H57" s="2">
        <f>_xlfn.XLOOKUP($A57,'Salary projection'!$A:$A,'Salary projection'!G:G,0,0)*$R$1</f>
        <v>1227955.4922375376</v>
      </c>
      <c r="I57" s="2">
        <f>_xlfn.XLOOKUP($A57,'Salary projection'!$A:$A,'Salary projection'!H:H,0,0)*$R$1</f>
        <v>1362870.9373374414</v>
      </c>
      <c r="J57" s="2">
        <f>_xlfn.XLOOKUP($A57,'Salary projection'!$A:$A,'Salary projection'!I:I,0,0)*$R$1</f>
        <v>1512609.5396621546</v>
      </c>
      <c r="K57" s="2">
        <f>_xlfn.XLOOKUP($A57,'Salary projection'!$A:$A,'Salary projection'!J:J,0,0)*$R$1</f>
        <v>1678799.9191962068</v>
      </c>
      <c r="L57" s="2">
        <f>_xlfn.XLOOKUP($A57,'Salary projection'!$A:$A,'Salary projection'!K:K,0,0)*$R$1</f>
        <v>1863249.6323688934</v>
      </c>
      <c r="M57" s="2">
        <f>_xlfn.XLOOKUP($A57,'Salary projection'!$A:$A,'Salary projection'!L:L,0,0)*$R$1</f>
        <v>2067964.8317978424</v>
      </c>
      <c r="N57" s="2">
        <f>_xlfn.XLOOKUP($A57,'Salary projection'!$A:$A,'Salary projection'!M:M,0,0)*$R$1</f>
        <v>2295172.0860482133</v>
      </c>
      <c r="O57" t="str">
        <f t="shared" si="2"/>
        <v>Lend</v>
      </c>
    </row>
    <row r="58" spans="1:15" x14ac:dyDescent="0.3">
      <c r="A58" t="s">
        <v>124</v>
      </c>
      <c r="B58" t="s">
        <v>28</v>
      </c>
      <c r="C58">
        <v>0.36620766732430299</v>
      </c>
      <c r="D58">
        <v>1.8445950470038299</v>
      </c>
      <c r="E58" s="2">
        <f>_xlfn.XLOOKUP($A58,'Salary projection'!$A:$A,'Salary projection'!D:D,0,0)*$R$1</f>
        <v>838782.2233711445</v>
      </c>
      <c r="F58" s="2">
        <f>_xlfn.XLOOKUP($A58,'Salary projection'!$A:$A,'Salary projection'!E:E,0,0)*$R$1</f>
        <v>930939.20929072378</v>
      </c>
      <c r="G58" s="2">
        <f>_xlfn.XLOOKUP($A58,'Salary projection'!$A:$A,'Salary projection'!F:F,0,0)*$R$1</f>
        <v>1033221.4813896498</v>
      </c>
      <c r="H58" s="2">
        <f>_xlfn.XLOOKUP($A58,'Salary projection'!$A:$A,'Salary projection'!G:G,0,0)*$R$1</f>
        <v>1146741.5046556897</v>
      </c>
      <c r="I58" s="2">
        <f>_xlfn.XLOOKUP($A58,'Salary projection'!$A:$A,'Salary projection'!H:H,0,0)*$R$1</f>
        <v>1272733.9705823192</v>
      </c>
      <c r="J58" s="2">
        <f>_xlfn.XLOOKUP($A58,'Salary projection'!$A:$A,'Salary projection'!I:I,0,0)*$R$1</f>
        <v>1412569.2261924348</v>
      </c>
      <c r="K58" s="2">
        <f>_xlfn.XLOOKUP($A58,'Salary projection'!$A:$A,'Salary projection'!J:J,0,0)*$R$1</f>
        <v>1567768.1785086263</v>
      </c>
      <c r="L58" s="2">
        <f>_xlfn.XLOOKUP($A58,'Salary projection'!$A:$A,'Salary projection'!K:K,0,0)*$R$1</f>
        <v>1740018.8365772986</v>
      </c>
      <c r="M58" s="2">
        <f>_xlfn.XLOOKUP($A58,'Salary projection'!$A:$A,'Salary projection'!L:L,0,0)*$R$1</f>
        <v>1931194.6709646508</v>
      </c>
      <c r="N58" s="2">
        <f>_xlfn.XLOOKUP($A58,'Salary projection'!$A:$A,'Salary projection'!M:M,0,0)*$R$1</f>
        <v>2143374.990410103</v>
      </c>
      <c r="O58" t="str">
        <f t="shared" si="2"/>
        <v>Don't lend</v>
      </c>
    </row>
    <row r="59" spans="1:15" x14ac:dyDescent="0.3">
      <c r="A59" t="s">
        <v>40</v>
      </c>
      <c r="B59" t="s">
        <v>28</v>
      </c>
      <c r="C59">
        <v>0.36620766732430299</v>
      </c>
      <c r="D59">
        <v>-1.26639531595046</v>
      </c>
      <c r="E59" s="2">
        <f>_xlfn.XLOOKUP($A59,'Salary projection'!$A:$A,'Salary projection'!D:D,0,0)*$R$1</f>
        <v>779378.38318905211</v>
      </c>
      <c r="F59" s="2">
        <f>_xlfn.XLOOKUP($A59,'Salary projection'!$A:$A,'Salary projection'!E:E,0,0)*$R$1</f>
        <v>865008.67038911441</v>
      </c>
      <c r="G59" s="2">
        <f>_xlfn.XLOOKUP($A59,'Salary projection'!$A:$A,'Salary projection'!F:F,0,0)*$R$1</f>
        <v>960047.15551219566</v>
      </c>
      <c r="H59" s="2">
        <f>_xlfn.XLOOKUP($A59,'Salary projection'!$A:$A,'Salary projection'!G:G,0,0)*$R$1</f>
        <v>1065527.5170738415</v>
      </c>
      <c r="I59" s="2">
        <f>_xlfn.XLOOKUP($A59,'Salary projection'!$A:$A,'Salary projection'!H:H,0,0)*$R$1</f>
        <v>1182597.0038271972</v>
      </c>
      <c r="J59" s="2">
        <f>_xlfn.XLOOKUP($A59,'Salary projection'!$A:$A,'Salary projection'!I:I,0,0)*$R$1</f>
        <v>1312528.9127227152</v>
      </c>
      <c r="K59" s="2">
        <f>_xlfn.XLOOKUP($A59,'Salary projection'!$A:$A,'Salary projection'!J:J,0,0)*$R$1</f>
        <v>1456736.4378210458</v>
      </c>
      <c r="L59" s="2">
        <f>_xlfn.XLOOKUP($A59,'Salary projection'!$A:$A,'Salary projection'!K:K,0,0)*$R$1</f>
        <v>1616788.0407857047</v>
      </c>
      <c r="M59" s="2">
        <f>_xlfn.XLOOKUP($A59,'Salary projection'!$A:$A,'Salary projection'!L:L,0,0)*$R$1</f>
        <v>1794424.5101314597</v>
      </c>
      <c r="N59" s="2">
        <f>_xlfn.XLOOKUP($A59,'Salary projection'!$A:$A,'Salary projection'!M:M,0,0)*$R$1</f>
        <v>1991577.8947719929</v>
      </c>
      <c r="O59" t="str">
        <f t="shared" si="2"/>
        <v>Lend</v>
      </c>
    </row>
    <row r="60" spans="1:15" x14ac:dyDescent="0.3">
      <c r="A60" t="s">
        <v>138</v>
      </c>
      <c r="B60" t="s">
        <v>10</v>
      </c>
      <c r="C60">
        <v>0.36620766732430299</v>
      </c>
      <c r="D60">
        <v>2.4019145692171202</v>
      </c>
      <c r="E60" s="2">
        <f>_xlfn.XLOOKUP($A60,'Salary projection'!$A:$A,'Salary projection'!D:D,0,0)*$R$1</f>
        <v>716410.31259603426</v>
      </c>
      <c r="F60" s="2">
        <f>_xlfn.XLOOKUP($A60,'Salary projection'!$A:$A,'Salary projection'!E:E,0,0)*$R$1</f>
        <v>795122.29915340862</v>
      </c>
      <c r="G60" s="2">
        <f>_xlfn.XLOOKUP($A60,'Salary projection'!$A:$A,'Salary projection'!F:F,0,0)*$R$1</f>
        <v>882482.3700820948</v>
      </c>
      <c r="H60" s="2">
        <f>_xlfn.XLOOKUP($A60,'Salary projection'!$A:$A,'Salary projection'!G:G,0,0)*$R$1</f>
        <v>979440.69023708336</v>
      </c>
      <c r="I60" s="2">
        <f>_xlfn.XLOOKUP($A60,'Salary projection'!$A:$A,'Salary projection'!H:H,0,0)*$R$1</f>
        <v>1087051.8190667683</v>
      </c>
      <c r="J60" s="2">
        <f>_xlfn.XLOOKUP($A60,'Salary projection'!$A:$A,'Salary projection'!I:I,0,0)*$R$1</f>
        <v>1206486.1804448131</v>
      </c>
      <c r="K60" s="2">
        <f>_xlfn.XLOOKUP($A60,'Salary projection'!$A:$A,'Salary projection'!J:J,0,0)*$R$1</f>
        <v>1339042.7926922122</v>
      </c>
      <c r="L60" s="2">
        <f>_xlfn.XLOOKUP($A60,'Salary projection'!$A:$A,'Salary projection'!K:K,0,0)*$R$1</f>
        <v>1486163.3972466169</v>
      </c>
      <c r="M60" s="2">
        <f>_xlfn.XLOOKUP($A60,'Salary projection'!$A:$A,'Salary projection'!L:L,0,0)*$R$1</f>
        <v>1649448.1396482792</v>
      </c>
      <c r="N60" s="2">
        <f>_xlfn.XLOOKUP($A60,'Salary projection'!$A:$A,'Salary projection'!M:M,0,0)*$R$1</f>
        <v>1830672.9733955988</v>
      </c>
      <c r="O60" t="str">
        <f t="shared" si="2"/>
        <v>Don't lend</v>
      </c>
    </row>
    <row r="61" spans="1:15" x14ac:dyDescent="0.3">
      <c r="A61" t="s">
        <v>92</v>
      </c>
      <c r="B61" t="s">
        <v>19</v>
      </c>
      <c r="C61">
        <v>0.36620766732430299</v>
      </c>
      <c r="D61">
        <v>0.67338195247349697</v>
      </c>
      <c r="E61" s="2">
        <f>_xlfn.XLOOKUP($A61,'Salary projection'!$A:$A,'Salary projection'!D:D,0,0)*$R$1</f>
        <v>428895.72611470707</v>
      </c>
      <c r="F61" s="2">
        <f>_xlfn.XLOOKUP($A61,'Salary projection'!$A:$A,'Salary projection'!E:E,0,0)*$R$1</f>
        <v>476018.49086961953</v>
      </c>
      <c r="G61" s="2">
        <f>_xlfn.XLOOKUP($A61,'Salary projection'!$A:$A,'Salary projection'!F:F,0,0)*$R$1</f>
        <v>528318.63283521764</v>
      </c>
      <c r="H61" s="2">
        <f>_xlfn.XLOOKUP($A61,'Salary projection'!$A:$A,'Salary projection'!G:G,0,0)*$R$1</f>
        <v>586364.99034094054</v>
      </c>
      <c r="I61" s="2">
        <f>_xlfn.XLOOKUP($A61,'Salary projection'!$A:$A,'Salary projection'!H:H,0,0)*$R$1</f>
        <v>650788.8999719792</v>
      </c>
      <c r="J61" s="2">
        <f>_xlfn.XLOOKUP($A61,'Salary projection'!$A:$A,'Salary projection'!I:I,0,0)*$R$1</f>
        <v>722291.06325137266</v>
      </c>
      <c r="K61" s="2">
        <f>_xlfn.XLOOKUP($A61,'Salary projection'!$A:$A,'Salary projection'!J:J,0,0)*$R$1</f>
        <v>801649.16776432609</v>
      </c>
      <c r="L61" s="2">
        <f>_xlfn.XLOOKUP($A61,'Salary projection'!$A:$A,'Salary projection'!K:K,0,0)*$R$1</f>
        <v>889726.34561530466</v>
      </c>
      <c r="M61" s="2">
        <f>_xlfn.XLOOKUP($A61,'Salary projection'!$A:$A,'Salary projection'!L:L,0,0)*$R$1</f>
        <v>987480.56121563632</v>
      </c>
      <c r="N61" s="2">
        <f>_xlfn.XLOOKUP($A61,'Salary projection'!$A:$A,'Salary projection'!M:M,0,0)*$R$1</f>
        <v>1095975.0305071496</v>
      </c>
      <c r="O61" t="str">
        <f t="shared" si="2"/>
        <v>Don't lend</v>
      </c>
    </row>
    <row r="62" spans="1:15" x14ac:dyDescent="0.3">
      <c r="A62" t="s">
        <v>150</v>
      </c>
      <c r="B62" t="s">
        <v>6</v>
      </c>
      <c r="C62">
        <v>0.36620766732430299</v>
      </c>
      <c r="D62">
        <v>3.6428318557102801</v>
      </c>
      <c r="E62" s="2">
        <f>_xlfn.XLOOKUP($A62,'Salary projection'!$A:$A,'Salary projection'!D:D,0,0)*$R$1</f>
        <v>288702.66328496899</v>
      </c>
      <c r="F62" s="2">
        <f>_xlfn.XLOOKUP($A62,'Salary projection'!$A:$A,'Salary projection'!E:E,0,0)*$R$1</f>
        <v>320422.41906182136</v>
      </c>
      <c r="G62" s="2">
        <f>_xlfn.XLOOKUP($A62,'Salary projection'!$A:$A,'Salary projection'!F:F,0,0)*$R$1</f>
        <v>355627.22376442619</v>
      </c>
      <c r="H62" s="2">
        <f>_xlfn.XLOOKUP($A62,'Salary projection'!$A:$A,'Salary projection'!G:G,0,0)*$R$1</f>
        <v>394699.97964777978</v>
      </c>
      <c r="I62" s="2">
        <f>_xlfn.XLOOKUP($A62,'Salary projection'!$A:$A,'Salary projection'!H:H,0,0)*$R$1</f>
        <v>438065.65842989163</v>
      </c>
      <c r="J62" s="2">
        <f>_xlfn.XLOOKUP($A62,'Salary projection'!$A:$A,'Salary projection'!I:I,0,0)*$R$1</f>
        <v>486195.92346283508</v>
      </c>
      <c r="K62" s="2">
        <f>_xlfn.XLOOKUP($A62,'Salary projection'!$A:$A,'Salary projection'!J:J,0,0)*$R$1</f>
        <v>539614.25974163751</v>
      </c>
      <c r="L62" s="2">
        <f>_xlfn.XLOOKUP($A62,'Salary projection'!$A:$A,'Salary projection'!K:K,0,0)*$R$1</f>
        <v>598901.66754714376</v>
      </c>
      <c r="M62" s="2">
        <f>_xlfn.XLOOKUP($A62,'Salary projection'!$A:$A,'Salary projection'!L:L,0,0)*$R$1</f>
        <v>664702.98164930602</v>
      </c>
      <c r="N62" s="2">
        <f>_xlfn.XLOOKUP($A62,'Salary projection'!$A:$A,'Salary projection'!M:M,0,0)*$R$1</f>
        <v>737733.88480121072</v>
      </c>
      <c r="O62" t="str">
        <f t="shared" si="2"/>
        <v>Don't lend</v>
      </c>
    </row>
    <row r="63" spans="1:15" x14ac:dyDescent="0.3">
      <c r="A63" t="s">
        <v>38</v>
      </c>
      <c r="B63" t="s">
        <v>19</v>
      </c>
      <c r="C63">
        <v>0.36620766732430299</v>
      </c>
      <c r="D63">
        <v>-1.3957790458988499</v>
      </c>
      <c r="E63" s="2">
        <f>_xlfn.XLOOKUP($A63,'Salary projection'!$A:$A,'Salary projection'!D:D,0,0)*$R$1</f>
        <v>175835.36693899345</v>
      </c>
      <c r="F63" s="2">
        <f>_xlfn.XLOOKUP($A63,'Salary projection'!$A:$A,'Salary projection'!E:E,0,0)*$R$1</f>
        <v>195154.39514876361</v>
      </c>
      <c r="G63" s="2">
        <f>_xlfn.XLOOKUP($A63,'Salary projection'!$A:$A,'Salary projection'!F:F,0,0)*$R$1</f>
        <v>216596.00459726364</v>
      </c>
      <c r="H63" s="2">
        <f>_xlfn.XLOOKUP($A63,'Salary projection'!$A:$A,'Salary projection'!G:G,0,0)*$R$1</f>
        <v>240393.40324226912</v>
      </c>
      <c r="I63" s="2">
        <f>_xlfn.XLOOKUP($A63,'Salary projection'!$A:$A,'Salary projection'!H:H,0,0)*$R$1</f>
        <v>266805.42159516033</v>
      </c>
      <c r="J63" s="2">
        <f>_xlfn.XLOOKUP($A63,'Salary projection'!$A:$A,'Salary projection'!I:I,0,0)*$R$1</f>
        <v>296119.32787036867</v>
      </c>
      <c r="K63" s="2">
        <f>_xlfn.XLOOKUP($A63,'Salary projection'!$A:$A,'Salary projection'!J:J,0,0)*$R$1</f>
        <v>328653.95243523607</v>
      </c>
      <c r="L63" s="2">
        <f>_xlfn.XLOOKUP($A63,'Salary projection'!$A:$A,'Salary projection'!K:K,0,0)*$R$1</f>
        <v>364763.15554311645</v>
      </c>
      <c r="M63" s="2">
        <f>_xlfn.XLOOKUP($A63,'Salary projection'!$A:$A,'Salary projection'!L:L,0,0)*$R$1</f>
        <v>404839.67606624414</v>
      </c>
      <c r="N63" s="2">
        <f>_xlfn.XLOOKUP($A63,'Salary projection'!$A:$A,'Salary projection'!M:M,0,0)*$R$1</f>
        <v>449319.40308880352</v>
      </c>
      <c r="O63" t="str">
        <f t="shared" si="2"/>
        <v>Lend</v>
      </c>
    </row>
    <row r="64" spans="1:15" x14ac:dyDescent="0.3">
      <c r="A64" t="s">
        <v>116</v>
      </c>
      <c r="B64" t="s">
        <v>28</v>
      </c>
      <c r="C64">
        <v>0.36620766732430299</v>
      </c>
      <c r="D64">
        <v>1.5778499687599099</v>
      </c>
      <c r="E64" s="2">
        <f>_xlfn.XLOOKUP($A64,'Salary projection'!$A:$A,'Salary projection'!D:D,0,0)*$R$1</f>
        <v>109303.06593505001</v>
      </c>
      <c r="F64" s="2">
        <f>_xlfn.XLOOKUP($A64,'Salary projection'!$A:$A,'Salary projection'!E:E,0,0)*$R$1</f>
        <v>121312.1915789612</v>
      </c>
      <c r="G64" s="2">
        <f>_xlfn.XLOOKUP($A64,'Salary projection'!$A:$A,'Salary projection'!F:F,0,0)*$R$1</f>
        <v>134640.75961451529</v>
      </c>
      <c r="H64" s="2">
        <f>_xlfn.XLOOKUP($A64,'Salary projection'!$A:$A,'Salary projection'!G:G,0,0)*$R$1</f>
        <v>149433.7371505998</v>
      </c>
      <c r="I64" s="2">
        <f>_xlfn.XLOOKUP($A64,'Salary projection'!$A:$A,'Salary projection'!H:H,0,0)*$R$1</f>
        <v>165852.01882942408</v>
      </c>
      <c r="J64" s="2">
        <f>_xlfn.XLOOKUP($A64,'Salary projection'!$A:$A,'Salary projection'!I:I,0,0)*$R$1</f>
        <v>184074.17678428337</v>
      </c>
      <c r="K64" s="2">
        <f>_xlfn.XLOOKUP($A64,'Salary projection'!$A:$A,'Salary projection'!J:J,0,0)*$R$1</f>
        <v>204298.40286514687</v>
      </c>
      <c r="L64" s="2">
        <f>_xlfn.XLOOKUP($A64,'Salary projection'!$A:$A,'Salary projection'!K:K,0,0)*$R$1</f>
        <v>226744.66425653195</v>
      </c>
      <c r="M64" s="2">
        <f>_xlfn.XLOOKUP($A64,'Salary projection'!$A:$A,'Salary projection'!L:L,0,0)*$R$1</f>
        <v>251657.09593307078</v>
      </c>
      <c r="N64" s="2">
        <f>_xlfn.XLOOKUP($A64,'Salary projection'!$A:$A,'Salary projection'!M:M,0,0)*$R$1</f>
        <v>279306.65597412124</v>
      </c>
      <c r="O64" t="str">
        <f t="shared" si="2"/>
        <v>Don't lend</v>
      </c>
    </row>
    <row r="65" spans="1:15" x14ac:dyDescent="0.3">
      <c r="A65" t="s">
        <v>99</v>
      </c>
      <c r="B65" t="s">
        <v>100</v>
      </c>
      <c r="C65">
        <v>0.16698148352837699</v>
      </c>
      <c r="D65">
        <v>0.88985679193293599</v>
      </c>
      <c r="E65" s="2">
        <f>_xlfn.XLOOKUP($A65,'Salary projection'!$A:$A,'Salary projection'!D:D,0,0)*$R$1</f>
        <v>3332555.4342153831</v>
      </c>
      <c r="F65" s="2">
        <f>_xlfn.XLOOKUP($A65,'Salary projection'!$A:$A,'Salary projection'!E:E,0,0)*$R$1</f>
        <v>3698703.2323802845</v>
      </c>
      <c r="G65" s="2">
        <f>_xlfn.XLOOKUP($A65,'Salary projection'!$A:$A,'Salary projection'!F:F,0,0)*$R$1</f>
        <v>4105079.6817251686</v>
      </c>
      <c r="H65" s="2">
        <f>_xlfn.XLOOKUP($A65,'Salary projection'!$A:$A,'Salary projection'!G:G,0,0)*$R$1</f>
        <v>4556104.7033416582</v>
      </c>
      <c r="I65" s="2">
        <f>_xlfn.XLOOKUP($A65,'Salary projection'!$A:$A,'Salary projection'!H:H,0,0)*$R$1</f>
        <v>5056683.8349623326</v>
      </c>
      <c r="J65" s="2">
        <f>_xlfn.XLOOKUP($A65,'Salary projection'!$A:$A,'Salary projection'!I:I,0,0)*$R$1</f>
        <v>5612261.5856512487</v>
      </c>
      <c r="K65" s="2">
        <f>_xlfn.XLOOKUP($A65,'Salary projection'!$A:$A,'Salary projection'!J:J,0,0)*$R$1</f>
        <v>6228880.652573227</v>
      </c>
      <c r="L65" s="9">
        <f>_xlfn.XLOOKUP($A65,'Salary projection'!$A:$A,'Salary projection'!K:K,0,0)*$R$1</f>
        <v>6913247.6439083926</v>
      </c>
      <c r="M65" s="9">
        <f>_xlfn.XLOOKUP($A65,'Salary projection'!$A:$A,'Salary projection'!L:L,0,0)*$R$1</f>
        <v>7672806.0227419948</v>
      </c>
      <c r="N65" s="2">
        <f>_xlfn.XLOOKUP($A65,'Salary projection'!$A:$A,'Salary projection'!M:M,0,0)*$R$1</f>
        <v>8515817.0652979333</v>
      </c>
      <c r="O65" t="str">
        <f t="shared" si="2"/>
        <v>Don't lend</v>
      </c>
    </row>
    <row r="66" spans="1:15" x14ac:dyDescent="0.3">
      <c r="A66" t="s">
        <v>154</v>
      </c>
      <c r="B66" t="s">
        <v>28</v>
      </c>
      <c r="C66">
        <v>0.16698148352837699</v>
      </c>
      <c r="D66">
        <v>3.9777777681311002</v>
      </c>
      <c r="E66" s="2">
        <f>_xlfn.XLOOKUP($A66,'Salary projection'!$A:$A,'Salary projection'!D:D,0,0)*$R$1</f>
        <v>2361896.6856399938</v>
      </c>
      <c r="F66" s="2">
        <f>_xlfn.XLOOKUP($A66,'Salary projection'!$A:$A,'Salary projection'!E:E,0,0)*$R$1</f>
        <v>2621398.2267279876</v>
      </c>
      <c r="G66" s="2">
        <f>_xlfn.XLOOKUP($A66,'Salary projection'!$A:$A,'Salary projection'!F:F,0,0)*$R$1</f>
        <v>2909411.1968875695</v>
      </c>
      <c r="H66" s="2">
        <f>_xlfn.XLOOKUP($A66,'Salary projection'!$A:$A,'Salary projection'!G:G,0,0)*$R$1</f>
        <v>3229068.1462542652</v>
      </c>
      <c r="I66" s="2">
        <f>_xlfn.XLOOKUP($A66,'Salary projection'!$A:$A,'Salary projection'!H:H,0,0)*$R$1</f>
        <v>3583845.7981836419</v>
      </c>
      <c r="J66" s="2">
        <f>_xlfn.XLOOKUP($A66,'Salary projection'!$A:$A,'Salary projection'!I:I,0,0)*$R$1</f>
        <v>3977602.8635560358</v>
      </c>
      <c r="K66" s="2">
        <f>_xlfn.XLOOKUP($A66,'Salary projection'!$A:$A,'Salary projection'!J:J,0,0)*$R$1</f>
        <v>4414622.0097381724</v>
      </c>
      <c r="L66" s="2">
        <f>_xlfn.XLOOKUP($A66,'Salary projection'!$A:$A,'Salary projection'!K:K,0,0)*$R$1</f>
        <v>4899656.4406737564</v>
      </c>
      <c r="M66" s="2">
        <f>_xlfn.XLOOKUP($A66,'Salary projection'!$A:$A,'Salary projection'!L:L,0,0)*$R$1</f>
        <v>5437981.5947276596</v>
      </c>
      <c r="N66" s="2">
        <f>_xlfn.XLOOKUP($A66,'Salary projection'!$A:$A,'Salary projection'!M:M,0,0)*$R$1</f>
        <v>6035452.5225712275</v>
      </c>
      <c r="O66" t="str">
        <f t="shared" si="2"/>
        <v>Don't lend</v>
      </c>
    </row>
    <row r="67" spans="1:15" x14ac:dyDescent="0.3">
      <c r="A67" t="s">
        <v>149</v>
      </c>
      <c r="B67" t="s">
        <v>28</v>
      </c>
      <c r="C67">
        <v>0.16698148352837699</v>
      </c>
      <c r="D67">
        <v>3.5643765517448101</v>
      </c>
      <c r="E67" s="2">
        <f>_xlfn.XLOOKUP($A67,'Salary projection'!$A:$A,'Salary projection'!D:D,0,0)*$R$1</f>
        <v>248308.05196114618</v>
      </c>
      <c r="F67" s="2">
        <f>_xlfn.XLOOKUP($A67,'Salary projection'!$A:$A,'Salary projection'!E:E,0,0)*$R$1</f>
        <v>275589.65260872705</v>
      </c>
      <c r="G67" s="2">
        <f>_xlfn.XLOOKUP($A67,'Salary projection'!$A:$A,'Salary projection'!F:F,0,0)*$R$1</f>
        <v>305868.68216775754</v>
      </c>
      <c r="H67" s="2">
        <f>_xlfn.XLOOKUP($A67,'Salary projection'!$A:$A,'Salary projection'!G:G,0,0)*$R$1</f>
        <v>339474.4680921234</v>
      </c>
      <c r="I67" s="2">
        <f>_xlfn.XLOOKUP($A67,'Salary projection'!$A:$A,'Salary projection'!H:H,0,0)*$R$1</f>
        <v>376772.52103640902</v>
      </c>
      <c r="J67" s="2">
        <f>_xlfn.XLOOKUP($A67,'Salary projection'!$A:$A,'Salary projection'!I:I,0,0)*$R$1</f>
        <v>418168.51030342624</v>
      </c>
      <c r="K67" s="2">
        <f>_xlfn.XLOOKUP($A67,'Salary projection'!$A:$A,'Salary projection'!J:J,0,0)*$R$1</f>
        <v>464112.67607408355</v>
      </c>
      <c r="L67" s="2">
        <f>_xlfn.XLOOKUP($A67,'Salary projection'!$A:$A,'Salary projection'!K:K,0,0)*$R$1</f>
        <v>515104.72640886065</v>
      </c>
      <c r="M67" s="2">
        <f>_xlfn.XLOOKUP($A67,'Salary projection'!$A:$A,'Salary projection'!L:L,0,0)*$R$1</f>
        <v>571699.27228273684</v>
      </c>
      <c r="N67" s="2">
        <f>_xlfn.XLOOKUP($A67,'Salary projection'!$A:$A,'Salary projection'!M:M,0,0)*$R$1</f>
        <v>634511.85976729717</v>
      </c>
      <c r="O67" t="str">
        <f t="shared" ref="O67:O77" si="3">IF(D67&lt;0,"Lend","Don't lend")</f>
        <v>Don't lend</v>
      </c>
    </row>
    <row r="68" spans="1:15" x14ac:dyDescent="0.3">
      <c r="A68" t="s">
        <v>39</v>
      </c>
      <c r="B68" t="s">
        <v>10</v>
      </c>
      <c r="C68">
        <v>0.16698148352837699</v>
      </c>
      <c r="D68">
        <v>-1.30095666564198</v>
      </c>
      <c r="E68" s="2">
        <f>_xlfn.XLOOKUP($A68,'Salary projection'!$A:$A,'Salary projection'!D:D,0,0)*$R$1</f>
        <v>230486.89990651852</v>
      </c>
      <c r="F68" s="2">
        <f>_xlfn.XLOOKUP($A68,'Salary projection'!$A:$A,'Salary projection'!E:E,0,0)*$R$1</f>
        <v>255810.4909382443</v>
      </c>
      <c r="G68" s="2">
        <f>_xlfn.XLOOKUP($A68,'Salary projection'!$A:$A,'Salary projection'!F:F,0,0)*$R$1</f>
        <v>283916.38440452144</v>
      </c>
      <c r="H68" s="2">
        <f>_xlfn.XLOOKUP($A68,'Salary projection'!$A:$A,'Salary projection'!G:G,0,0)*$R$1</f>
        <v>315110.27181756921</v>
      </c>
      <c r="I68" s="2">
        <f>_xlfn.XLOOKUP($A68,'Salary projection'!$A:$A,'Salary projection'!H:H,0,0)*$R$1</f>
        <v>349731.43100987258</v>
      </c>
      <c r="J68" s="2">
        <f>_xlfn.XLOOKUP($A68,'Salary projection'!$A:$A,'Salary projection'!I:I,0,0)*$R$1</f>
        <v>388156.41626251058</v>
      </c>
      <c r="K68" s="2">
        <f>_xlfn.XLOOKUP($A68,'Salary projection'!$A:$A,'Salary projection'!J:J,0,0)*$R$1</f>
        <v>430803.15386780968</v>
      </c>
      <c r="L68" s="2">
        <f>_xlfn.XLOOKUP($A68,'Salary projection'!$A:$A,'Salary projection'!K:K,0,0)*$R$1</f>
        <v>478135.48767138255</v>
      </c>
      <c r="M68" s="2">
        <f>_xlfn.XLOOKUP($A68,'Salary projection'!$A:$A,'Salary projection'!L:L,0,0)*$R$1</f>
        <v>530668.22403277957</v>
      </c>
      <c r="N68" s="2">
        <f>_xlfn.XLOOKUP($A68,'Salary projection'!$A:$A,'Salary projection'!M:M,0,0)*$R$1</f>
        <v>588972.73107586417</v>
      </c>
      <c r="O68" t="str">
        <f t="shared" si="3"/>
        <v>Lend</v>
      </c>
    </row>
    <row r="69" spans="1:15" x14ac:dyDescent="0.3">
      <c r="A69" t="s">
        <v>36</v>
      </c>
      <c r="B69" t="s">
        <v>28</v>
      </c>
      <c r="C69">
        <v>0.16698148352837699</v>
      </c>
      <c r="D69">
        <v>-1.4448603526241799</v>
      </c>
      <c r="E69" s="2">
        <f>_xlfn.XLOOKUP($A69,'Salary projection'!$A:$A,'Salary projection'!D:D,0,0)*$R$1</f>
        <v>115243.44995325926</v>
      </c>
      <c r="F69" s="2">
        <f>_xlfn.XLOOKUP($A69,'Salary projection'!$A:$A,'Salary projection'!E:E,0,0)*$R$1</f>
        <v>127905.24546912215</v>
      </c>
      <c r="G69" s="2">
        <f>_xlfn.XLOOKUP($A69,'Salary projection'!$A:$A,'Salary projection'!F:F,0,0)*$R$1</f>
        <v>141958.19220226072</v>
      </c>
      <c r="H69" s="2">
        <f>_xlfn.XLOOKUP($A69,'Salary projection'!$A:$A,'Salary projection'!G:G,0,0)*$R$1</f>
        <v>157555.13590878461</v>
      </c>
      <c r="I69" s="2">
        <f>_xlfn.XLOOKUP($A69,'Salary projection'!$A:$A,'Salary projection'!H:H,0,0)*$R$1</f>
        <v>174865.71550493629</v>
      </c>
      <c r="J69" s="2">
        <f>_xlfn.XLOOKUP($A69,'Salary projection'!$A:$A,'Salary projection'!I:I,0,0)*$R$1</f>
        <v>194078.20813125529</v>
      </c>
      <c r="K69" s="2">
        <f>_xlfn.XLOOKUP($A69,'Salary projection'!$A:$A,'Salary projection'!J:J,0,0)*$R$1</f>
        <v>215401.57693390484</v>
      </c>
      <c r="L69" s="2">
        <f>_xlfn.XLOOKUP($A69,'Salary projection'!$A:$A,'Salary projection'!K:K,0,0)*$R$1</f>
        <v>239067.74383569128</v>
      </c>
      <c r="M69" s="2">
        <f>_xlfn.XLOOKUP($A69,'Salary projection'!$A:$A,'Salary projection'!L:L,0,0)*$R$1</f>
        <v>265334.11201638979</v>
      </c>
      <c r="N69" s="2">
        <f>_xlfn.XLOOKUP($A69,'Salary projection'!$A:$A,'Salary projection'!M:M,0,0)*$R$1</f>
        <v>294486.36553793208</v>
      </c>
      <c r="O69" t="str">
        <f t="shared" si="3"/>
        <v>Lend</v>
      </c>
    </row>
    <row r="70" spans="1:15" x14ac:dyDescent="0.3">
      <c r="A70" t="s">
        <v>61</v>
      </c>
      <c r="B70" t="s">
        <v>19</v>
      </c>
      <c r="C70">
        <v>-3.22447002675487E-2</v>
      </c>
      <c r="D70">
        <v>-0.48524665829392799</v>
      </c>
      <c r="E70" s="2">
        <f>_xlfn.XLOOKUP($A70,'Salary projection'!$A:$A,'Salary projection'!D:D,0,0)*$R$1</f>
        <v>3402651.9656302528</v>
      </c>
      <c r="F70" s="2">
        <f>_xlfn.XLOOKUP($A70,'Salary projection'!$A:$A,'Salary projection'!E:E,0,0)*$R$1</f>
        <v>3776501.268284183</v>
      </c>
      <c r="G70" s="2">
        <f>_xlfn.XLOOKUP($A70,'Salary projection'!$A:$A,'Salary projection'!F:F,0,0)*$R$1</f>
        <v>4191425.3862605635</v>
      </c>
      <c r="H70" s="2">
        <f>_xlfn.XLOOKUP($A70,'Salary projection'!$A:$A,'Salary projection'!G:G,0,0)*$R$1</f>
        <v>4651937.2086882377</v>
      </c>
      <c r="I70" s="2">
        <f>_xlfn.XLOOKUP($A70,'Salary projection'!$A:$A,'Salary projection'!H:H,0,0)*$R$1</f>
        <v>5163045.4557333766</v>
      </c>
      <c r="J70" s="2">
        <f>_xlfn.XLOOKUP($A70,'Salary projection'!$A:$A,'Salary projection'!I:I,0,0)*$R$1</f>
        <v>5730309.1555455169</v>
      </c>
      <c r="K70" s="2">
        <f>_xlfn.XLOOKUP($A70,'Salary projection'!$A:$A,'Salary projection'!J:J,0,0)*$R$1</f>
        <v>6359898.1065845713</v>
      </c>
      <c r="L70" s="9">
        <f>_xlfn.XLOOKUP($A70,'Salary projection'!$A:$A,'Salary projection'!K:K,0,0)*$R$1</f>
        <v>7058659.9829424731</v>
      </c>
      <c r="M70" s="9">
        <f>_xlfn.XLOOKUP($A70,'Salary projection'!$A:$A,'Salary projection'!L:L,0,0)*$R$1</f>
        <v>7834194.8125251597</v>
      </c>
      <c r="N70" s="2">
        <f>_xlfn.XLOOKUP($A70,'Salary projection'!$A:$A,'Salary projection'!M:M,0,0)*$R$1</f>
        <v>8694937.6381509043</v>
      </c>
      <c r="O70" t="str">
        <f t="shared" si="3"/>
        <v>Lend</v>
      </c>
    </row>
    <row r="71" spans="1:15" x14ac:dyDescent="0.3">
      <c r="A71" t="s">
        <v>152</v>
      </c>
      <c r="B71" t="s">
        <v>28</v>
      </c>
      <c r="C71">
        <v>-3.22447002675487E-2</v>
      </c>
      <c r="D71">
        <v>3.7389154266072699</v>
      </c>
      <c r="E71" s="2">
        <f>_xlfn.XLOOKUP($A71,'Salary projection'!$A:$A,'Salary projection'!D:D,0,0)*$R$1</f>
        <v>3157908.1440800317</v>
      </c>
      <c r="F71" s="2">
        <f>_xlfn.XLOOKUP($A71,'Salary projection'!$A:$A,'Salary projection'!E:E,0,0)*$R$1</f>
        <v>3504867.4480095529</v>
      </c>
      <c r="G71" s="2">
        <f>_xlfn.XLOOKUP($A71,'Salary projection'!$A:$A,'Salary projection'!F:F,0,0)*$R$1</f>
        <v>3889947.1636454533</v>
      </c>
      <c r="H71" s="2">
        <f>_xlfn.XLOOKUP($A71,'Salary projection'!$A:$A,'Salary projection'!G:G,0,0)*$R$1</f>
        <v>4317335.5798510248</v>
      </c>
      <c r="I71" s="2">
        <f>_xlfn.XLOOKUP($A71,'Salary projection'!$A:$A,'Salary projection'!H:H,0,0)*$R$1</f>
        <v>4791681.1527022738</v>
      </c>
      <c r="J71" s="2">
        <f>_xlfn.XLOOKUP($A71,'Salary projection'!$A:$A,'Salary projection'!I:I,0,0)*$R$1</f>
        <v>5318143.0640502721</v>
      </c>
      <c r="K71" s="2">
        <f>_xlfn.XLOOKUP($A71,'Salary projection'!$A:$A,'Salary projection'!J:J,0,0)*$R$1</f>
        <v>5902447.3349517407</v>
      </c>
      <c r="L71" s="2">
        <f>_xlfn.XLOOKUP($A71,'Salary projection'!$A:$A,'Salary projection'!K:K,0,0)*$R$1</f>
        <v>6550949.1042811051</v>
      </c>
      <c r="M71" s="2">
        <f>_xlfn.XLOOKUP($A71,'Salary projection'!$A:$A,'Salary projection'!L:L,0,0)*$R$1</f>
        <v>7270701.7498924108</v>
      </c>
      <c r="N71" s="2">
        <f>_xlfn.XLOOKUP($A71,'Salary projection'!$A:$A,'Salary projection'!M:M,0,0)*$R$1</f>
        <v>8069533.6041218881</v>
      </c>
      <c r="O71" t="str">
        <f t="shared" si="3"/>
        <v>Don't lend</v>
      </c>
    </row>
    <row r="72" spans="1:15" x14ac:dyDescent="0.3">
      <c r="A72" t="s">
        <v>145</v>
      </c>
      <c r="B72" t="s">
        <v>19</v>
      </c>
      <c r="C72">
        <v>-3.22447002675487E-2</v>
      </c>
      <c r="D72">
        <v>2.9905576317187799</v>
      </c>
      <c r="E72" s="2">
        <f>_xlfn.XLOOKUP($A72,'Salary projection'!$A:$A,'Salary projection'!D:D,0,0)*$R$1</f>
        <v>2197942.0867374185</v>
      </c>
      <c r="F72" s="2">
        <f>_xlfn.XLOOKUP($A72,'Salary projection'!$A:$A,'Salary projection'!E:E,0,0)*$R$1</f>
        <v>2439429.9393595457</v>
      </c>
      <c r="G72" s="2">
        <f>_xlfn.XLOOKUP($A72,'Salary projection'!$A:$A,'Salary projection'!F:F,0,0)*$R$1</f>
        <v>2707450.0574657973</v>
      </c>
      <c r="H72" s="2">
        <f>_xlfn.XLOOKUP($A72,'Salary projection'!$A:$A,'Salary projection'!G:G,0,0)*$R$1</f>
        <v>3004917.5405283663</v>
      </c>
      <c r="I72" s="2">
        <f>_xlfn.XLOOKUP($A72,'Salary projection'!$A:$A,'Salary projection'!H:H,0,0)*$R$1</f>
        <v>3335067.7699395064</v>
      </c>
      <c r="J72" s="2">
        <f>_xlfn.XLOOKUP($A72,'Salary projection'!$A:$A,'Salary projection'!I:I,0,0)*$R$1</f>
        <v>3701491.5983796115</v>
      </c>
      <c r="K72" s="2">
        <f>_xlfn.XLOOKUP($A72,'Salary projection'!$A:$A,'Salary projection'!J:J,0,0)*$R$1</f>
        <v>4108174.4054404534</v>
      </c>
      <c r="L72" s="2">
        <f>_xlfn.XLOOKUP($A72,'Salary projection'!$A:$A,'Salary projection'!K:K,0,0)*$R$1</f>
        <v>4559539.4442889588</v>
      </c>
      <c r="M72" s="2">
        <f>_xlfn.XLOOKUP($A72,'Salary projection'!$A:$A,'Salary projection'!L:L,0,0)*$R$1</f>
        <v>5060495.9508280549</v>
      </c>
      <c r="N72" s="2">
        <f>_xlfn.XLOOKUP($A72,'Salary projection'!$A:$A,'Salary projection'!M:M,0,0)*$R$1</f>
        <v>5616492.5386100477</v>
      </c>
      <c r="O72" t="str">
        <f t="shared" si="3"/>
        <v>Don't lend</v>
      </c>
    </row>
    <row r="73" spans="1:15" x14ac:dyDescent="0.3">
      <c r="A73" t="s">
        <v>47</v>
      </c>
      <c r="B73" t="s">
        <v>28</v>
      </c>
      <c r="C73">
        <v>-3.22447002675487E-2</v>
      </c>
      <c r="D73">
        <v>-1.0978671620473399</v>
      </c>
      <c r="E73" s="2">
        <f>_xlfn.XLOOKUP($A73,'Salary projection'!$A:$A,'Salary projection'!D:D,0,0)*$R$1</f>
        <v>2156359.3986099535</v>
      </c>
      <c r="F73" s="2">
        <f>_xlfn.XLOOKUP($A73,'Salary projection'!$A:$A,'Salary projection'!E:E,0,0)*$R$1</f>
        <v>2393278.5621284191</v>
      </c>
      <c r="G73" s="2">
        <f>_xlfn.XLOOKUP($A73,'Salary projection'!$A:$A,'Salary projection'!F:F,0,0)*$R$1</f>
        <v>2656228.0293515786</v>
      </c>
      <c r="H73" s="2">
        <f>_xlfn.XLOOKUP($A73,'Salary projection'!$A:$A,'Salary projection'!G:G,0,0)*$R$1</f>
        <v>2948067.7492210716</v>
      </c>
      <c r="I73" s="2">
        <f>_xlfn.XLOOKUP($A73,'Salary projection'!$A:$A,'Salary projection'!H:H,0,0)*$R$1</f>
        <v>3271971.8932109196</v>
      </c>
      <c r="J73" s="2">
        <f>_xlfn.XLOOKUP($A73,'Salary projection'!$A:$A,'Salary projection'!I:I,0,0)*$R$1</f>
        <v>3631463.3789508063</v>
      </c>
      <c r="K73" s="2">
        <f>_xlfn.XLOOKUP($A73,'Salary projection'!$A:$A,'Salary projection'!J:J,0,0)*$R$1</f>
        <v>4030452.1869591456</v>
      </c>
      <c r="L73" s="2">
        <f>_xlfn.XLOOKUP($A73,'Salary projection'!$A:$A,'Salary projection'!K:K,0,0)*$R$1</f>
        <v>4473277.8872348405</v>
      </c>
      <c r="M73" s="9">
        <f>_xlfn.XLOOKUP($A73,'Salary projection'!$A:$A,'Salary projection'!L:L,0,0)*$R$1</f>
        <v>4964756.8382448182</v>
      </c>
      <c r="N73" s="9">
        <f>_xlfn.XLOOKUP($A73,'Salary projection'!$A:$A,'Salary projection'!M:M,0,0)*$R$1</f>
        <v>5510234.5716633666</v>
      </c>
      <c r="O73" t="str">
        <f t="shared" si="3"/>
        <v>Lend</v>
      </c>
    </row>
    <row r="74" spans="1:15" x14ac:dyDescent="0.3">
      <c r="A74" t="s">
        <v>110</v>
      </c>
      <c r="B74" t="s">
        <v>10</v>
      </c>
      <c r="C74">
        <v>-3.22447002675487E-2</v>
      </c>
      <c r="D74">
        <v>1.4122429505860801</v>
      </c>
      <c r="E74" s="2">
        <f>_xlfn.XLOOKUP($A74,'Salary projection'!$A:$A,'Salary projection'!D:D,0,0)*$R$1</f>
        <v>1929436.7291143609</v>
      </c>
      <c r="F74" s="2">
        <f>_xlfn.XLOOKUP($A74,'Salary projection'!$A:$A,'Salary projection'!E:E,0,0)*$R$1</f>
        <v>2141423.9035242717</v>
      </c>
      <c r="G74" s="2">
        <f>_xlfn.XLOOKUP($A74,'Salary projection'!$A:$A,'Salary projection'!F:F,0,0)*$R$1</f>
        <v>2376702.1044997047</v>
      </c>
      <c r="H74" s="2">
        <f>_xlfn.XLOOKUP($A74,'Salary projection'!$A:$A,'Salary projection'!G:G,0,0)*$R$1</f>
        <v>2637830.316658414</v>
      </c>
      <c r="I74" s="2">
        <f>_xlfn.XLOOKUP($A74,'Salary projection'!$A:$A,'Salary projection'!H:H,0,0)*$R$1</f>
        <v>2927648.6802063552</v>
      </c>
      <c r="J74" s="2">
        <f>_xlfn.XLOOKUP($A74,'Salary projection'!$A:$A,'Salary projection'!I:I,0,0)*$R$1</f>
        <v>3249309.3814964797</v>
      </c>
      <c r="K74" s="2">
        <f>_xlfn.XLOOKUP($A74,'Salary projection'!$A:$A,'Salary projection'!J:J,0,0)*$R$1</f>
        <v>3606310.9375325912</v>
      </c>
      <c r="L74" s="2">
        <f>_xlfn.XLOOKUP($A74,'Salary projection'!$A:$A,'Salary projection'!K:K,0,0)*$R$1</f>
        <v>4002536.2473109546</v>
      </c>
      <c r="M74" s="2">
        <f>_xlfn.XLOOKUP($A74,'Salary projection'!$A:$A,'Salary projection'!L:L,0,0)*$R$1</f>
        <v>4442294.8238620302</v>
      </c>
      <c r="N74" s="2">
        <f>_xlfn.XLOOKUP($A74,'Salary projection'!$A:$A,'Salary projection'!M:M,0,0)*$R$1</f>
        <v>4930369.6663257899</v>
      </c>
      <c r="O74" t="str">
        <f t="shared" si="3"/>
        <v>Don't lend</v>
      </c>
    </row>
    <row r="75" spans="1:15" x14ac:dyDescent="0.3">
      <c r="A75" t="s">
        <v>86</v>
      </c>
      <c r="B75" t="s">
        <v>28</v>
      </c>
      <c r="C75">
        <v>-3.22447002675487E-2</v>
      </c>
      <c r="D75">
        <v>0.400546433048933</v>
      </c>
      <c r="E75" s="2">
        <f>_xlfn.XLOOKUP($A75,'Salary projection'!$A:$A,'Salary projection'!D:D,0,0)*$R$1</f>
        <v>1224907.1845547452</v>
      </c>
      <c r="F75" s="2">
        <f>_xlfn.XLOOKUP($A75,'Salary projection'!$A:$A,'Salary projection'!E:E,0,0)*$R$1</f>
        <v>1359487.7121511847</v>
      </c>
      <c r="G75" s="2">
        <f>_xlfn.XLOOKUP($A75,'Salary projection'!$A:$A,'Salary projection'!F:F,0,0)*$R$1</f>
        <v>1508854.5995931006</v>
      </c>
      <c r="H75" s="2">
        <f>_xlfn.XLOOKUP($A75,'Salary projection'!$A:$A,'Salary projection'!G:G,0,0)*$R$1</f>
        <v>1674632.4239376998</v>
      </c>
      <c r="I75" s="2">
        <f>_xlfn.XLOOKUP($A75,'Salary projection'!$A:$A,'Salary projection'!H:H,0,0)*$R$1</f>
        <v>1858624.2544906102</v>
      </c>
      <c r="J75" s="2">
        <f>_xlfn.XLOOKUP($A75,'Salary projection'!$A:$A,'Salary projection'!I:I,0,0)*$R$1</f>
        <v>2062831.263745609</v>
      </c>
      <c r="K75" s="2">
        <f>_xlfn.XLOOKUP($A75,'Salary projection'!$A:$A,'Salary projection'!J:J,0,0)*$R$1</f>
        <v>2289474.4929778944</v>
      </c>
      <c r="L75" s="2">
        <f>_xlfn.XLOOKUP($A75,'Salary projection'!$A:$A,'Salary projection'!K:K,0,0)*$R$1</f>
        <v>2541019.0092226556</v>
      </c>
      <c r="M75" s="2">
        <f>_xlfn.XLOOKUP($A75,'Salary projection'!$A:$A,'Salary projection'!L:L,0,0)*$R$1</f>
        <v>2820200.7163803894</v>
      </c>
      <c r="N75" s="2">
        <f>_xlfn.XLOOKUP($A75,'Salary projection'!$A:$A,'Salary projection'!M:M,0,0)*$R$1</f>
        <v>3130056.112057813</v>
      </c>
      <c r="O75" t="str">
        <f t="shared" si="3"/>
        <v>Don't lend</v>
      </c>
    </row>
    <row r="76" spans="1:15" x14ac:dyDescent="0.3">
      <c r="A76" t="s">
        <v>42</v>
      </c>
      <c r="B76" t="s">
        <v>10</v>
      </c>
      <c r="C76">
        <v>-3.22447002675487E-2</v>
      </c>
      <c r="D76">
        <v>-1.2425586798200601</v>
      </c>
      <c r="E76" s="2">
        <f>_xlfn.XLOOKUP($A76,'Salary projection'!$A:$A,'Salary projection'!D:D,0,0)*$R$1</f>
        <v>995608.36145186855</v>
      </c>
      <c r="F76" s="2">
        <f>_xlfn.XLOOKUP($A76,'Salary projection'!$A:$A,'Salary projection'!E:E,0,0)*$R$1</f>
        <v>1104995.8319909726</v>
      </c>
      <c r="G76" s="2">
        <f>_xlfn.XLOOKUP($A76,'Salary projection'!$A:$A,'Salary projection'!F:F,0,0)*$R$1</f>
        <v>1226401.7017061284</v>
      </c>
      <c r="H76" s="2">
        <f>_xlfn.XLOOKUP($A76,'Salary projection'!$A:$A,'Salary projection'!G:G,0,0)*$R$1</f>
        <v>1361146.4318717681</v>
      </c>
      <c r="I76" s="2">
        <f>_xlfn.XLOOKUP($A76,'Salary projection'!$A:$A,'Salary projection'!H:H,0,0)*$R$1</f>
        <v>1510695.5628158413</v>
      </c>
      <c r="J76" s="2">
        <f>_xlfn.XLOOKUP($A76,'Salary projection'!$A:$A,'Salary projection'!I:I,0,0)*$R$1</f>
        <v>1676675.6537524939</v>
      </c>
      <c r="K76" s="2">
        <f>_xlfn.XLOOKUP($A76,'Salary projection'!$A:$A,'Salary projection'!J:J,0,0)*$R$1</f>
        <v>1860891.9739238371</v>
      </c>
      <c r="L76" s="2">
        <f>_xlfn.XLOOKUP($A76,'Salary projection'!$A:$A,'Salary projection'!K:K,0,0)*$R$1</f>
        <v>2065348.1374671061</v>
      </c>
      <c r="M76" s="2">
        <f>_xlfn.XLOOKUP($A76,'Salary projection'!$A:$A,'Salary projection'!L:L,0,0)*$R$1</f>
        <v>2292267.8955642744</v>
      </c>
      <c r="N76" s="2">
        <f>_xlfn.XLOOKUP($A76,'Salary projection'!$A:$A,'Salary projection'!M:M,0,0)*$R$1</f>
        <v>2544119.322894712</v>
      </c>
      <c r="O76" t="str">
        <f t="shared" si="3"/>
        <v>Lend</v>
      </c>
    </row>
    <row r="77" spans="1:15" x14ac:dyDescent="0.3">
      <c r="A77" t="s">
        <v>107</v>
      </c>
      <c r="B77" t="s">
        <v>8</v>
      </c>
      <c r="C77">
        <v>-3.22447002675487E-2</v>
      </c>
      <c r="D77">
        <v>1.2452792896828699</v>
      </c>
      <c r="E77" s="2">
        <f>_xlfn.XLOOKUP($A77,'Salary projection'!$A:$A,'Salary projection'!D:D,0,0)*$R$1</f>
        <v>899374.14035687863</v>
      </c>
      <c r="F77" s="2">
        <f>_xlfn.XLOOKUP($A77,'Salary projection'!$A:$A,'Salary projection'!E:E,0,0)*$R$1</f>
        <v>998188.35897036537</v>
      </c>
      <c r="G77" s="2">
        <f>_xlfn.XLOOKUP($A77,'Salary projection'!$A:$A,'Salary projection'!F:F,0,0)*$R$1</f>
        <v>1107859.2937846531</v>
      </c>
      <c r="H77" s="2">
        <f>_xlfn.XLOOKUP($A77,'Salary projection'!$A:$A,'Salary projection'!G:G,0,0)*$R$1</f>
        <v>1229579.7719891747</v>
      </c>
      <c r="I77" s="2">
        <f>_xlfn.XLOOKUP($A77,'Salary projection'!$A:$A,'Salary projection'!H:H,0,0)*$R$1</f>
        <v>1364673.6766725439</v>
      </c>
      <c r="J77" s="2">
        <f>_xlfn.XLOOKUP($A77,'Salary projection'!$A:$A,'Salary projection'!I:I,0,0)*$R$1</f>
        <v>1514610.3459315489</v>
      </c>
      <c r="K77" s="2">
        <f>_xlfn.XLOOKUP($A77,'Salary projection'!$A:$A,'Salary projection'!J:J,0,0)*$R$1</f>
        <v>1681020.5540099584</v>
      </c>
      <c r="L77" s="2">
        <f>_xlfn.XLOOKUP($A77,'Salary projection'!$A:$A,'Salary projection'!K:K,0,0)*$R$1</f>
        <v>1865714.2482847252</v>
      </c>
      <c r="M77" s="2">
        <f>_xlfn.XLOOKUP($A77,'Salary projection'!$A:$A,'Salary projection'!L:L,0,0)*$R$1</f>
        <v>2070700.2350145068</v>
      </c>
      <c r="N77" s="2">
        <f>_xlfn.XLOOKUP($A77,'Salary projection'!$A:$A,'Salary projection'!M:M,0,0)*$R$1</f>
        <v>2298208.0279609761</v>
      </c>
      <c r="O77" t="str">
        <f t="shared" si="3"/>
        <v>Don't lend</v>
      </c>
    </row>
    <row r="78" spans="1:15" hidden="1" outlineLevel="1" x14ac:dyDescent="0.3">
      <c r="A78" t="s">
        <v>34</v>
      </c>
      <c r="B78" t="s">
        <v>10</v>
      </c>
      <c r="C78">
        <v>-3.22447002675487E-2</v>
      </c>
      <c r="D78">
        <v>-1.5743226286552201</v>
      </c>
      <c r="E78" s="2" t="e">
        <f>_xlfn.XLOOKUP($A78,'Salary projection'!$A:$A,'Salary projection'!D:D,0,0)*$R$1</f>
        <v>#N/A</v>
      </c>
      <c r="F78" s="2" t="e">
        <f>_xlfn.XLOOKUP($A78,'Salary projection'!$A:$A,'Salary projection'!E:E,0,0)*$R$1</f>
        <v>#N/A</v>
      </c>
      <c r="G78" s="2" t="e">
        <f>_xlfn.XLOOKUP($A78,'Salary projection'!$A:$A,'Salary projection'!F:F,0,0)*$R$1</f>
        <v>#N/A</v>
      </c>
      <c r="H78" s="2" t="e">
        <f>_xlfn.XLOOKUP($A78,'Salary projection'!$A:$A,'Salary projection'!G:G,0,0)*$R$1</f>
        <v>#N/A</v>
      </c>
      <c r="I78" s="2" t="e">
        <f>_xlfn.XLOOKUP($A78,'Salary projection'!$A:$A,'Salary projection'!H:H,0,0)*$R$1</f>
        <v>#N/A</v>
      </c>
      <c r="J78" s="2" t="e">
        <f>_xlfn.XLOOKUP($A78,'Salary projection'!$A:$A,'Salary projection'!I:I,0,0)*$R$1</f>
        <v>#N/A</v>
      </c>
      <c r="K78" s="2" t="e">
        <f>_xlfn.XLOOKUP($A78,'Salary projection'!$A:$A,'Salary projection'!J:J,0,0)*$R$1</f>
        <v>#N/A</v>
      </c>
      <c r="L78" s="2" t="e">
        <f>_xlfn.XLOOKUP($A78,'Salary projection'!$A:$A,'Salary projection'!K:K,0,0)*$R$1</f>
        <v>#N/A</v>
      </c>
      <c r="M78" s="2" t="e">
        <f>_xlfn.XLOOKUP($A78,'Salary projection'!$A:$A,'Salary projection'!L:L,0,0)*$R$1</f>
        <v>#N/A</v>
      </c>
      <c r="N78" s="2" t="e">
        <f>_xlfn.XLOOKUP($A78,'Salary projection'!$A:$A,'Salary projection'!M:M,0,0)*$R$1</f>
        <v>#N/A</v>
      </c>
    </row>
    <row r="79" spans="1:15" hidden="1" outlineLevel="1" x14ac:dyDescent="0.3">
      <c r="A79" t="s">
        <v>59</v>
      </c>
      <c r="B79" t="s">
        <v>28</v>
      </c>
      <c r="C79">
        <v>-0.62992325165532603</v>
      </c>
      <c r="D79">
        <v>-0.61495509714087104</v>
      </c>
      <c r="E79" s="2" t="e">
        <f>_xlfn.XLOOKUP($A79,'Salary projection'!$A:$A,'Salary projection'!D:D,0,0)*$R$1</f>
        <v>#N/A</v>
      </c>
      <c r="F79" s="2" t="e">
        <f>_xlfn.XLOOKUP($A79,'Salary projection'!$A:$A,'Salary projection'!E:E,0,0)*$R$1</f>
        <v>#N/A</v>
      </c>
      <c r="G79" s="2" t="e">
        <f>_xlfn.XLOOKUP($A79,'Salary projection'!$A:$A,'Salary projection'!F:F,0,0)*$R$1</f>
        <v>#N/A</v>
      </c>
      <c r="H79" s="2" t="e">
        <f>_xlfn.XLOOKUP($A79,'Salary projection'!$A:$A,'Salary projection'!G:G,0,0)*$R$1</f>
        <v>#N/A</v>
      </c>
      <c r="I79" s="2" t="e">
        <f>_xlfn.XLOOKUP($A79,'Salary projection'!$A:$A,'Salary projection'!H:H,0,0)*$R$1</f>
        <v>#N/A</v>
      </c>
      <c r="J79" s="2" t="e">
        <f>_xlfn.XLOOKUP($A79,'Salary projection'!$A:$A,'Salary projection'!I:I,0,0)*$R$1</f>
        <v>#N/A</v>
      </c>
      <c r="K79" s="2" t="e">
        <f>_xlfn.XLOOKUP($A79,'Salary projection'!$A:$A,'Salary projection'!J:J,0,0)*$R$1</f>
        <v>#N/A</v>
      </c>
      <c r="L79" s="2" t="e">
        <f>_xlfn.XLOOKUP($A79,'Salary projection'!$A:$A,'Salary projection'!K:K,0,0)*$R$1</f>
        <v>#N/A</v>
      </c>
      <c r="M79" s="2" t="e">
        <f>_xlfn.XLOOKUP($A79,'Salary projection'!$A:$A,'Salary projection'!L:L,0,0)*$R$1</f>
        <v>#N/A</v>
      </c>
      <c r="N79" s="2" t="e">
        <f>_xlfn.XLOOKUP($A79,'Salary projection'!$A:$A,'Salary projection'!M:M,0,0)*$R$1</f>
        <v>#N/A</v>
      </c>
    </row>
    <row r="80" spans="1:15" hidden="1" outlineLevel="1" x14ac:dyDescent="0.3">
      <c r="A80" t="s">
        <v>69</v>
      </c>
      <c r="B80" t="s">
        <v>19</v>
      </c>
      <c r="C80">
        <v>-0.82914943545125197</v>
      </c>
      <c r="D80">
        <v>-0.165527550421079</v>
      </c>
      <c r="E80" s="2" t="e">
        <f>_xlfn.XLOOKUP($A80,'Salary projection'!$A:$A,'Salary projection'!D:D,0,0)*$R$1</f>
        <v>#N/A</v>
      </c>
      <c r="F80" s="2" t="e">
        <f>_xlfn.XLOOKUP($A80,'Salary projection'!$A:$A,'Salary projection'!E:E,0,0)*$R$1</f>
        <v>#N/A</v>
      </c>
      <c r="G80" s="2" t="e">
        <f>_xlfn.XLOOKUP($A80,'Salary projection'!$A:$A,'Salary projection'!F:F,0,0)*$R$1</f>
        <v>#N/A</v>
      </c>
      <c r="H80" s="2" t="e">
        <f>_xlfn.XLOOKUP($A80,'Salary projection'!$A:$A,'Salary projection'!G:G,0,0)*$R$1</f>
        <v>#N/A</v>
      </c>
      <c r="I80" s="2" t="e">
        <f>_xlfn.XLOOKUP($A80,'Salary projection'!$A:$A,'Salary projection'!H:H,0,0)*$R$1</f>
        <v>#N/A</v>
      </c>
      <c r="J80" s="2" t="e">
        <f>_xlfn.XLOOKUP($A80,'Salary projection'!$A:$A,'Salary projection'!I:I,0,0)*$R$1</f>
        <v>#N/A</v>
      </c>
      <c r="K80" s="2" t="e">
        <f>_xlfn.XLOOKUP($A80,'Salary projection'!$A:$A,'Salary projection'!J:J,0,0)*$R$1</f>
        <v>#N/A</v>
      </c>
      <c r="L80" s="2" t="e">
        <f>_xlfn.XLOOKUP($A80,'Salary projection'!$A:$A,'Salary projection'!K:K,0,0)*$R$1</f>
        <v>#N/A</v>
      </c>
      <c r="M80" s="2" t="e">
        <f>_xlfn.XLOOKUP($A80,'Salary projection'!$A:$A,'Salary projection'!L:L,0,0)*$R$1</f>
        <v>#N/A</v>
      </c>
      <c r="N80" s="2" t="e">
        <f>_xlfn.XLOOKUP($A80,'Salary projection'!$A:$A,'Salary projection'!M:M,0,0)*$R$1</f>
        <v>#N/A</v>
      </c>
    </row>
    <row r="81" spans="1:15" hidden="1" outlineLevel="1" x14ac:dyDescent="0.3">
      <c r="A81" t="s">
        <v>71</v>
      </c>
      <c r="B81" t="s">
        <v>10</v>
      </c>
      <c r="C81">
        <v>-0.43069706785939998</v>
      </c>
      <c r="D81">
        <v>-0.15295520736177501</v>
      </c>
      <c r="E81" s="2" t="e">
        <f>_xlfn.XLOOKUP($A81,'Salary projection'!$A:$A,'Salary projection'!D:D,0,0)*$R$1</f>
        <v>#N/A</v>
      </c>
      <c r="F81" s="2" t="e">
        <f>_xlfn.XLOOKUP($A81,'Salary projection'!$A:$A,'Salary projection'!E:E,0,0)*$R$1</f>
        <v>#N/A</v>
      </c>
      <c r="G81" s="2" t="e">
        <f>_xlfn.XLOOKUP($A81,'Salary projection'!$A:$A,'Salary projection'!F:F,0,0)*$R$1</f>
        <v>#N/A</v>
      </c>
      <c r="H81" s="2" t="e">
        <f>_xlfn.XLOOKUP($A81,'Salary projection'!$A:$A,'Salary projection'!G:G,0,0)*$R$1</f>
        <v>#N/A</v>
      </c>
      <c r="I81" s="2" t="e">
        <f>_xlfn.XLOOKUP($A81,'Salary projection'!$A:$A,'Salary projection'!H:H,0,0)*$R$1</f>
        <v>#N/A</v>
      </c>
      <c r="J81" s="2" t="e">
        <f>_xlfn.XLOOKUP($A81,'Salary projection'!$A:$A,'Salary projection'!I:I,0,0)*$R$1</f>
        <v>#N/A</v>
      </c>
      <c r="K81" s="2" t="e">
        <f>_xlfn.XLOOKUP($A81,'Salary projection'!$A:$A,'Salary projection'!J:J,0,0)*$R$1</f>
        <v>#N/A</v>
      </c>
      <c r="L81" s="2" t="e">
        <f>_xlfn.XLOOKUP($A81,'Salary projection'!$A:$A,'Salary projection'!K:K,0,0)*$R$1</f>
        <v>#N/A</v>
      </c>
      <c r="M81" s="2" t="e">
        <f>_xlfn.XLOOKUP($A81,'Salary projection'!$A:$A,'Salary projection'!L:L,0,0)*$R$1</f>
        <v>#N/A</v>
      </c>
      <c r="N81" s="2" t="e">
        <f>_xlfn.XLOOKUP($A81,'Salary projection'!$A:$A,'Salary projection'!M:M,0,0)*$R$1</f>
        <v>#N/A</v>
      </c>
    </row>
    <row r="82" spans="1:15" hidden="1" outlineLevel="1" x14ac:dyDescent="0.3">
      <c r="A82" t="s">
        <v>119</v>
      </c>
      <c r="B82" t="s">
        <v>19</v>
      </c>
      <c r="C82">
        <v>1.163112402508</v>
      </c>
      <c r="D82">
        <v>1.7157738656175801</v>
      </c>
      <c r="E82" s="2" t="e">
        <f>_xlfn.XLOOKUP($A82,'Salary projection'!$A:$A,'Salary projection'!D:D,0,0)*$R$1</f>
        <v>#N/A</v>
      </c>
      <c r="F82" s="2" t="e">
        <f>_xlfn.XLOOKUP($A82,'Salary projection'!$A:$A,'Salary projection'!E:E,0,0)*$R$1</f>
        <v>#N/A</v>
      </c>
      <c r="G82" s="2" t="e">
        <f>_xlfn.XLOOKUP($A82,'Salary projection'!$A:$A,'Salary projection'!F:F,0,0)*$R$1</f>
        <v>#N/A</v>
      </c>
      <c r="H82" s="2" t="e">
        <f>_xlfn.XLOOKUP($A82,'Salary projection'!$A:$A,'Salary projection'!G:G,0,0)*$R$1</f>
        <v>#N/A</v>
      </c>
      <c r="I82" s="2" t="e">
        <f>_xlfn.XLOOKUP($A82,'Salary projection'!$A:$A,'Salary projection'!H:H,0,0)*$R$1</f>
        <v>#N/A</v>
      </c>
      <c r="J82" s="2" t="e">
        <f>_xlfn.XLOOKUP($A82,'Salary projection'!$A:$A,'Salary projection'!I:I,0,0)*$R$1</f>
        <v>#N/A</v>
      </c>
      <c r="K82" s="2" t="e">
        <f>_xlfn.XLOOKUP($A82,'Salary projection'!$A:$A,'Salary projection'!J:J,0,0)*$R$1</f>
        <v>#N/A</v>
      </c>
      <c r="L82" s="2" t="e">
        <f>_xlfn.XLOOKUP($A82,'Salary projection'!$A:$A,'Salary projection'!K:K,0,0)*$R$1</f>
        <v>#N/A</v>
      </c>
      <c r="M82" s="2" t="e">
        <f>_xlfn.XLOOKUP($A82,'Salary projection'!$A:$A,'Salary projection'!L:L,0,0)*$R$1</f>
        <v>#N/A</v>
      </c>
      <c r="N82" s="2" t="e">
        <f>_xlfn.XLOOKUP($A82,'Salary projection'!$A:$A,'Salary projection'!M:M,0,0)*$R$1</f>
        <v>#N/A</v>
      </c>
    </row>
    <row r="83" spans="1:15" hidden="1" outlineLevel="1" x14ac:dyDescent="0.3">
      <c r="A83" t="s">
        <v>122</v>
      </c>
      <c r="B83" t="s">
        <v>19</v>
      </c>
      <c r="C83">
        <v>0.36620766732430299</v>
      </c>
      <c r="D83">
        <v>1.75748147292076</v>
      </c>
      <c r="E83" s="2" t="e">
        <f>_xlfn.XLOOKUP($A83,'Salary projection'!$A:$A,'Salary projection'!D:D,0,0)*$R$1</f>
        <v>#N/A</v>
      </c>
      <c r="F83" s="2" t="e">
        <f>_xlfn.XLOOKUP($A83,'Salary projection'!$A:$A,'Salary projection'!E:E,0,0)*$R$1</f>
        <v>#N/A</v>
      </c>
      <c r="G83" s="2" t="e">
        <f>_xlfn.XLOOKUP($A83,'Salary projection'!$A:$A,'Salary projection'!F:F,0,0)*$R$1</f>
        <v>#N/A</v>
      </c>
      <c r="H83" s="2" t="e">
        <f>_xlfn.XLOOKUP($A83,'Salary projection'!$A:$A,'Salary projection'!G:G,0,0)*$R$1</f>
        <v>#N/A</v>
      </c>
      <c r="I83" s="2" t="e">
        <f>_xlfn.XLOOKUP($A83,'Salary projection'!$A:$A,'Salary projection'!H:H,0,0)*$R$1</f>
        <v>#N/A</v>
      </c>
      <c r="J83" s="2" t="e">
        <f>_xlfn.XLOOKUP($A83,'Salary projection'!$A:$A,'Salary projection'!I:I,0,0)*$R$1</f>
        <v>#N/A</v>
      </c>
      <c r="K83" s="2" t="e">
        <f>_xlfn.XLOOKUP($A83,'Salary projection'!$A:$A,'Salary projection'!J:J,0,0)*$R$1</f>
        <v>#N/A</v>
      </c>
      <c r="L83" s="2" t="e">
        <f>_xlfn.XLOOKUP($A83,'Salary projection'!$A:$A,'Salary projection'!K:K,0,0)*$R$1</f>
        <v>#N/A</v>
      </c>
      <c r="M83" s="2" t="e">
        <f>_xlfn.XLOOKUP($A83,'Salary projection'!$A:$A,'Salary projection'!L:L,0,0)*$R$1</f>
        <v>#N/A</v>
      </c>
      <c r="N83" s="2" t="e">
        <f>_xlfn.XLOOKUP($A83,'Salary projection'!$A:$A,'Salary projection'!M:M,0,0)*$R$1</f>
        <v>#N/A</v>
      </c>
    </row>
    <row r="84" spans="1:15" hidden="1" outlineLevel="1" x14ac:dyDescent="0.3">
      <c r="A84" t="s">
        <v>147</v>
      </c>
      <c r="B84" t="s">
        <v>28</v>
      </c>
      <c r="C84">
        <v>-0.43069706785939998</v>
      </c>
      <c r="D84">
        <v>3.2661167835172198</v>
      </c>
      <c r="E84" s="2" t="e">
        <f>_xlfn.XLOOKUP($A84,'Salary projection'!$A:$A,'Salary projection'!D:D,0,0)*$R$1</f>
        <v>#N/A</v>
      </c>
      <c r="F84" s="2" t="e">
        <f>_xlfn.XLOOKUP($A84,'Salary projection'!$A:$A,'Salary projection'!E:E,0,0)*$R$1</f>
        <v>#N/A</v>
      </c>
      <c r="G84" s="2" t="e">
        <f>_xlfn.XLOOKUP($A84,'Salary projection'!$A:$A,'Salary projection'!F:F,0,0)*$R$1</f>
        <v>#N/A</v>
      </c>
      <c r="H84" s="2" t="e">
        <f>_xlfn.XLOOKUP($A84,'Salary projection'!$A:$A,'Salary projection'!G:G,0,0)*$R$1</f>
        <v>#N/A</v>
      </c>
      <c r="I84" s="2" t="e">
        <f>_xlfn.XLOOKUP($A84,'Salary projection'!$A:$A,'Salary projection'!H:H,0,0)*$R$1</f>
        <v>#N/A</v>
      </c>
      <c r="J84" s="2" t="e">
        <f>_xlfn.XLOOKUP($A84,'Salary projection'!$A:$A,'Salary projection'!I:I,0,0)*$R$1</f>
        <v>#N/A</v>
      </c>
      <c r="K84" s="2" t="e">
        <f>_xlfn.XLOOKUP($A84,'Salary projection'!$A:$A,'Salary projection'!J:J,0,0)*$R$1</f>
        <v>#N/A</v>
      </c>
      <c r="L84" s="2" t="e">
        <f>_xlfn.XLOOKUP($A84,'Salary projection'!$A:$A,'Salary projection'!K:K,0,0)*$R$1</f>
        <v>#N/A</v>
      </c>
      <c r="M84" s="2" t="e">
        <f>_xlfn.XLOOKUP($A84,'Salary projection'!$A:$A,'Salary projection'!L:L,0,0)*$R$1</f>
        <v>#N/A</v>
      </c>
      <c r="N84" s="2" t="e">
        <f>_xlfn.XLOOKUP($A84,'Salary projection'!$A:$A,'Salary projection'!M:M,0,0)*$R$1</f>
        <v>#N/A</v>
      </c>
    </row>
    <row r="85" spans="1:15" hidden="1" outlineLevel="1" x14ac:dyDescent="0.3">
      <c r="A85" t="s">
        <v>155</v>
      </c>
      <c r="B85" t="s">
        <v>100</v>
      </c>
      <c r="C85">
        <v>1.163112402508</v>
      </c>
      <c r="D85">
        <v>4.1244267198513098</v>
      </c>
      <c r="E85" s="2" t="e">
        <f>_xlfn.XLOOKUP($A85,'Salary projection'!$A:$A,'Salary projection'!D:D,0,0)*$R$1</f>
        <v>#N/A</v>
      </c>
      <c r="F85" s="2" t="e">
        <f>_xlfn.XLOOKUP($A85,'Salary projection'!$A:$A,'Salary projection'!E:E,0,0)*$R$1</f>
        <v>#N/A</v>
      </c>
      <c r="G85" s="2" t="e">
        <f>_xlfn.XLOOKUP($A85,'Salary projection'!$A:$A,'Salary projection'!F:F,0,0)*$R$1</f>
        <v>#N/A</v>
      </c>
      <c r="H85" s="2" t="e">
        <f>_xlfn.XLOOKUP($A85,'Salary projection'!$A:$A,'Salary projection'!G:G,0,0)*$R$1</f>
        <v>#N/A</v>
      </c>
      <c r="I85" s="2" t="e">
        <f>_xlfn.XLOOKUP($A85,'Salary projection'!$A:$A,'Salary projection'!H:H,0,0)*$R$1</f>
        <v>#N/A</v>
      </c>
      <c r="J85" s="2" t="e">
        <f>_xlfn.XLOOKUP($A85,'Salary projection'!$A:$A,'Salary projection'!I:I,0,0)*$R$1</f>
        <v>#N/A</v>
      </c>
      <c r="K85" s="2" t="e">
        <f>_xlfn.XLOOKUP($A85,'Salary projection'!$A:$A,'Salary projection'!J:J,0,0)*$R$1</f>
        <v>#N/A</v>
      </c>
      <c r="L85" s="2" t="e">
        <f>_xlfn.XLOOKUP($A85,'Salary projection'!$A:$A,'Salary projection'!K:K,0,0)*$R$1</f>
        <v>#N/A</v>
      </c>
      <c r="M85" s="2" t="e">
        <f>_xlfn.XLOOKUP($A85,'Salary projection'!$A:$A,'Salary projection'!L:L,0,0)*$R$1</f>
        <v>#N/A</v>
      </c>
      <c r="N85" s="2" t="e">
        <f>_xlfn.XLOOKUP($A85,'Salary projection'!$A:$A,'Salary projection'!M:M,0,0)*$R$1</f>
        <v>#N/A</v>
      </c>
    </row>
    <row r="86" spans="1:15" collapsed="1" x14ac:dyDescent="0.3">
      <c r="A86" t="s">
        <v>12</v>
      </c>
      <c r="B86" t="s">
        <v>10</v>
      </c>
      <c r="C86">
        <v>-3.22447002675487E-2</v>
      </c>
      <c r="D86">
        <v>-3.5214515711099899</v>
      </c>
      <c r="E86" s="2">
        <f>_xlfn.XLOOKUP($A86,'Salary projection'!$A:$A,'Salary projection'!D:D,0,0)*$R$1</f>
        <v>882741.06510589295</v>
      </c>
      <c r="F86" s="2">
        <f>_xlfn.XLOOKUP($A86,'Salary projection'!$A:$A,'Salary projection'!E:E,0,0)*$R$1</f>
        <v>979727.80807791487</v>
      </c>
      <c r="G86" s="2">
        <f>_xlfn.XLOOKUP($A86,'Salary projection'!$A:$A,'Salary projection'!F:F,0,0)*$R$1</f>
        <v>1087370.482538966</v>
      </c>
      <c r="H86" s="2">
        <f>_xlfn.XLOOKUP($A86,'Salary projection'!$A:$A,'Salary projection'!G:G,0,0)*$R$1</f>
        <v>1206839.8554662571</v>
      </c>
      <c r="I86" s="2">
        <f>_xlfn.XLOOKUP($A86,'Salary projection'!$A:$A,'Salary projection'!H:H,0,0)*$R$1</f>
        <v>1339435.3259811096</v>
      </c>
      <c r="J86" s="2">
        <f>_xlfn.XLOOKUP($A86,'Salary projection'!$A:$A,'Salary projection'!I:I,0,0)*$R$1</f>
        <v>1486599.0581600275</v>
      </c>
      <c r="K86" s="2">
        <f>_xlfn.XLOOKUP($A86,'Salary projection'!$A:$A,'Salary projection'!J:J,0,0)*$R$1</f>
        <v>1649931.6666174359</v>
      </c>
      <c r="L86" s="2">
        <f>_xlfn.XLOOKUP($A86,'Salary projection'!$A:$A,'Salary projection'!K:K,0,0)*$R$1</f>
        <v>1831209.625463079</v>
      </c>
      <c r="M86" s="9">
        <f>_xlfn.XLOOKUP($A86,'Salary projection'!$A:$A,'Salary projection'!L:L,0,0)*$R$1</f>
        <v>2032404.589981213</v>
      </c>
      <c r="N86" s="9">
        <f>_xlfn.XLOOKUP($A86,'Salary projection'!$A:$A,'Salary projection'!M:M,0,0)*$R$1</f>
        <v>2255704.841182305</v>
      </c>
      <c r="O86" t="str">
        <f t="shared" ref="O86:O117" si="4">IF(D86&lt;0,"Lend","Don't lend")</f>
        <v>Lend</v>
      </c>
    </row>
    <row r="87" spans="1:15" x14ac:dyDescent="0.3">
      <c r="A87" t="s">
        <v>74</v>
      </c>
      <c r="B87" t="s">
        <v>75</v>
      </c>
      <c r="C87">
        <v>-3.22447002675487E-2</v>
      </c>
      <c r="D87">
        <v>-0.12533285585480899</v>
      </c>
      <c r="E87" s="2">
        <f>_xlfn.XLOOKUP($A87,'Salary projection'!$A:$A,'Salary projection'!D:D,0,0)*$R$1</f>
        <v>820961.07131651684</v>
      </c>
      <c r="F87" s="2">
        <f>_xlfn.XLOOKUP($A87,'Salary projection'!$A:$A,'Salary projection'!E:E,0,0)*$R$1</f>
        <v>911160.04762024083</v>
      </c>
      <c r="G87" s="2">
        <f>_xlfn.XLOOKUP($A87,'Salary projection'!$A:$A,'Salary projection'!F:F,0,0)*$R$1</f>
        <v>1011269.1836264133</v>
      </c>
      <c r="H87" s="2">
        <f>_xlfn.XLOOKUP($A87,'Salary projection'!$A:$A,'Salary projection'!G:G,0,0)*$R$1</f>
        <v>1122377.3083811351</v>
      </c>
      <c r="I87" s="2">
        <f>_xlfn.XLOOKUP($A87,'Salary projection'!$A:$A,'Salary projection'!H:H,0,0)*$R$1</f>
        <v>1245692.8805557825</v>
      </c>
      <c r="J87" s="2">
        <f>_xlfn.XLOOKUP($A87,'Salary projection'!$A:$A,'Salary projection'!I:I,0,0)*$R$1</f>
        <v>1382557.1321515189</v>
      </c>
      <c r="K87" s="2">
        <f>_xlfn.XLOOKUP($A87,'Salary projection'!$A:$A,'Salary projection'!J:J,0,0)*$R$1</f>
        <v>1534458.656302352</v>
      </c>
      <c r="L87" s="2">
        <f>_xlfn.XLOOKUP($A87,'Salary projection'!$A:$A,'Salary projection'!K:K,0,0)*$R$1</f>
        <v>1703049.5978398204</v>
      </c>
      <c r="M87" s="9">
        <f>_xlfn.XLOOKUP($A87,'Salary projection'!$A:$A,'Salary projection'!L:L,0,0)*$R$1</f>
        <v>1890163.6227146932</v>
      </c>
      <c r="N87" s="9">
        <f>_xlfn.XLOOKUP($A87,'Salary projection'!$A:$A,'Salary projection'!M:M,0,0)*$R$1</f>
        <v>2097835.86171867</v>
      </c>
      <c r="O87" t="str">
        <f t="shared" si="4"/>
        <v>Lend</v>
      </c>
    </row>
    <row r="88" spans="1:15" x14ac:dyDescent="0.3">
      <c r="A88" t="s">
        <v>53</v>
      </c>
      <c r="B88" t="s">
        <v>28</v>
      </c>
      <c r="C88">
        <v>-3.22447002675487E-2</v>
      </c>
      <c r="D88">
        <v>-0.78394049602013505</v>
      </c>
      <c r="E88" s="2">
        <f>_xlfn.XLOOKUP($A88,'Salary projection'!$A:$A,'Salary projection'!D:D,0,0)*$R$1</f>
        <v>775814.15277812665</v>
      </c>
      <c r="F88" s="2">
        <f>_xlfn.XLOOKUP($A88,'Salary projection'!$A:$A,'Salary projection'!E:E,0,0)*$R$1</f>
        <v>861052.83805501787</v>
      </c>
      <c r="G88" s="2">
        <f>_xlfn.XLOOKUP($A88,'Salary projection'!$A:$A,'Salary projection'!F:F,0,0)*$R$1</f>
        <v>955656.69595954847</v>
      </c>
      <c r="H88" s="2">
        <f>_xlfn.XLOOKUP($A88,'Salary projection'!$A:$A,'Salary projection'!G:G,0,0)*$R$1</f>
        <v>1060654.6778189309</v>
      </c>
      <c r="I88" s="2">
        <f>_xlfn.XLOOKUP($A88,'Salary projection'!$A:$A,'Salary projection'!H:H,0,0)*$R$1</f>
        <v>1177188.78582189</v>
      </c>
      <c r="J88" s="2">
        <f>_xlfn.XLOOKUP($A88,'Salary projection'!$A:$A,'Salary projection'!I:I,0,0)*$R$1</f>
        <v>1306526.4939145325</v>
      </c>
      <c r="K88" s="2">
        <f>_xlfn.XLOOKUP($A88,'Salary projection'!$A:$A,'Salary projection'!J:J,0,0)*$R$1</f>
        <v>1450074.5333797913</v>
      </c>
      <c r="L88" s="2">
        <f>_xlfn.XLOOKUP($A88,'Salary projection'!$A:$A,'Salary projection'!K:K,0,0)*$R$1</f>
        <v>1609394.1930382096</v>
      </c>
      <c r="M88" s="2">
        <f>_xlfn.XLOOKUP($A88,'Salary projection'!$A:$A,'Salary projection'!L:L,0,0)*$R$1</f>
        <v>1786218.3004814684</v>
      </c>
      <c r="N88" s="2">
        <f>_xlfn.XLOOKUP($A88,'Salary projection'!$A:$A,'Salary projection'!M:M,0,0)*$R$1</f>
        <v>1982470.0690337066</v>
      </c>
      <c r="O88" t="str">
        <f t="shared" si="4"/>
        <v>Lend</v>
      </c>
    </row>
    <row r="89" spans="1:15" x14ac:dyDescent="0.3">
      <c r="A89" t="s">
        <v>46</v>
      </c>
      <c r="B89" t="s">
        <v>19</v>
      </c>
      <c r="C89">
        <v>-3.22447002675487E-2</v>
      </c>
      <c r="D89">
        <v>-1.12439661030973</v>
      </c>
      <c r="E89" s="2">
        <f>_xlfn.XLOOKUP($A89,'Salary projection'!$A:$A,'Salary projection'!D:D,0,0)*$R$1</f>
        <v>668887.24045036035</v>
      </c>
      <c r="F89" s="2">
        <f>_xlfn.XLOOKUP($A89,'Salary projection'!$A:$A,'Salary projection'!E:E,0,0)*$R$1</f>
        <v>742377.8680321211</v>
      </c>
      <c r="G89" s="2">
        <f>_xlfn.XLOOKUP($A89,'Salary projection'!$A:$A,'Salary projection'!F:F,0,0)*$R$1</f>
        <v>823942.90938013152</v>
      </c>
      <c r="H89" s="2">
        <f>_xlfn.XLOOKUP($A89,'Salary projection'!$A:$A,'Salary projection'!G:G,0,0)*$R$1</f>
        <v>914469.50017160515</v>
      </c>
      <c r="I89" s="2">
        <f>_xlfn.XLOOKUP($A89,'Salary projection'!$A:$A,'Salary projection'!H:H,0,0)*$R$1</f>
        <v>1014942.245662671</v>
      </c>
      <c r="J89" s="2">
        <f>_xlfn.XLOOKUP($A89,'Salary projection'!$A:$A,'Salary projection'!I:I,0,0)*$R$1</f>
        <v>1126453.9296690382</v>
      </c>
      <c r="K89" s="2">
        <f>_xlfn.XLOOKUP($A89,'Salary projection'!$A:$A,'Salary projection'!J:J,0,0)*$R$1</f>
        <v>1250217.4001421481</v>
      </c>
      <c r="L89" s="2">
        <f>_xlfn.XLOOKUP($A89,'Salary projection'!$A:$A,'Salary projection'!K:K,0,0)*$R$1</f>
        <v>1387578.7606133418</v>
      </c>
      <c r="M89" s="2">
        <f>_xlfn.XLOOKUP($A89,'Salary projection'!$A:$A,'Salary projection'!L:L,0,0)*$R$1</f>
        <v>1540032.010981726</v>
      </c>
      <c r="N89" s="2">
        <f>_xlfn.XLOOKUP($A89,'Salary projection'!$A:$A,'Salary projection'!M:M,0,0)*$R$1</f>
        <v>1709235.2968851102</v>
      </c>
      <c r="O89" t="str">
        <f t="shared" si="4"/>
        <v>Lend</v>
      </c>
    </row>
    <row r="90" spans="1:15" x14ac:dyDescent="0.3">
      <c r="A90" t="s">
        <v>54</v>
      </c>
      <c r="B90" t="s">
        <v>8</v>
      </c>
      <c r="C90">
        <v>-3.22447002675487E-2</v>
      </c>
      <c r="D90">
        <v>-0.69345337803950202</v>
      </c>
      <c r="E90" s="2">
        <f>_xlfn.XLOOKUP($A90,'Salary projection'!$A:$A,'Salary projection'!D:D,0,0)*$R$1</f>
        <v>586909.94099907286</v>
      </c>
      <c r="F90" s="2">
        <f>_xlfn.XLOOKUP($A90,'Salary projection'!$A:$A,'Salary projection'!E:E,0,0)*$R$1</f>
        <v>651393.72434790037</v>
      </c>
      <c r="G90" s="2">
        <f>_xlfn.XLOOKUP($A90,'Salary projection'!$A:$A,'Salary projection'!F:F,0,0)*$R$1</f>
        <v>722962.33966924518</v>
      </c>
      <c r="H90" s="2">
        <f>_xlfn.XLOOKUP($A90,'Salary projection'!$A:$A,'Salary projection'!G:G,0,0)*$R$1</f>
        <v>802394.19730865536</v>
      </c>
      <c r="I90" s="2">
        <f>_xlfn.XLOOKUP($A90,'Salary projection'!$A:$A,'Salary projection'!H:H,0,0)*$R$1</f>
        <v>890553.2315406031</v>
      </c>
      <c r="J90" s="2">
        <f>_xlfn.XLOOKUP($A90,'Salary projection'!$A:$A,'Salary projection'!I:I,0,0)*$R$1</f>
        <v>988398.29708082555</v>
      </c>
      <c r="K90" s="2">
        <f>_xlfn.XLOOKUP($A90,'Salary projection'!$A:$A,'Salary projection'!J:J,0,0)*$R$1</f>
        <v>1096993.597993288</v>
      </c>
      <c r="L90" s="2">
        <f>_xlfn.XLOOKUP($A90,'Salary projection'!$A:$A,'Salary projection'!K:K,0,0)*$R$1</f>
        <v>1217520.2624209428</v>
      </c>
      <c r="M90" s="2">
        <f>_xlfn.XLOOKUP($A90,'Salary projection'!$A:$A,'Salary projection'!L:L,0,0)*$R$1</f>
        <v>1351289.189031923</v>
      </c>
      <c r="N90" s="2">
        <f>_xlfn.XLOOKUP($A90,'Salary projection'!$A:$A,'Salary projection'!M:M,0,0)*$R$1</f>
        <v>1499755.3049045196</v>
      </c>
      <c r="O90" t="str">
        <f t="shared" si="4"/>
        <v>Lend</v>
      </c>
    </row>
    <row r="91" spans="1:15" x14ac:dyDescent="0.3">
      <c r="A91" t="s">
        <v>101</v>
      </c>
      <c r="B91" t="s">
        <v>28</v>
      </c>
      <c r="C91">
        <v>-3.22447002675487E-2</v>
      </c>
      <c r="D91">
        <v>0.92036070773772005</v>
      </c>
      <c r="E91" s="2">
        <f>_xlfn.XLOOKUP($A91,'Salary projection'!$A:$A,'Salary projection'!D:D,0,0)*$R$1</f>
        <v>567900.71214080323</v>
      </c>
      <c r="F91" s="2">
        <f>_xlfn.XLOOKUP($A91,'Salary projection'!$A:$A,'Salary projection'!E:E,0,0)*$R$1</f>
        <v>630295.95189938531</v>
      </c>
      <c r="G91" s="2">
        <f>_xlfn.XLOOKUP($A91,'Salary projection'!$A:$A,'Salary projection'!F:F,0,0)*$R$1</f>
        <v>699546.55538845982</v>
      </c>
      <c r="H91" s="2">
        <f>_xlfn.XLOOKUP($A91,'Salary projection'!$A:$A,'Salary projection'!G:G,0,0)*$R$1</f>
        <v>776405.7212824641</v>
      </c>
      <c r="I91" s="2">
        <f>_xlfn.XLOOKUP($A91,'Salary projection'!$A:$A,'Salary projection'!H:H,0,0)*$R$1</f>
        <v>861709.40217896411</v>
      </c>
      <c r="J91" s="2">
        <f>_xlfn.XLOOKUP($A91,'Salary projection'!$A:$A,'Salary projection'!I:I,0,0)*$R$1</f>
        <v>956385.39677051548</v>
      </c>
      <c r="K91" s="2">
        <f>_xlfn.XLOOKUP($A91,'Salary projection'!$A:$A,'Salary projection'!J:J,0,0)*$R$1</f>
        <v>1061463.4409732628</v>
      </c>
      <c r="L91" s="2">
        <f>_xlfn.XLOOKUP($A91,'Salary projection'!$A:$A,'Salary projection'!K:K,0,0)*$R$1</f>
        <v>1178086.4077676332</v>
      </c>
      <c r="M91" s="2">
        <f>_xlfn.XLOOKUP($A91,'Salary projection'!$A:$A,'Salary projection'!L:L,0,0)*$R$1</f>
        <v>1307522.7375653023</v>
      </c>
      <c r="N91" s="2">
        <f>_xlfn.XLOOKUP($A91,'Salary projection'!$A:$A,'Salary projection'!M:M,0,0)*$R$1</f>
        <v>1451180.2343003252</v>
      </c>
      <c r="O91" t="str">
        <f t="shared" si="4"/>
        <v>Don't lend</v>
      </c>
    </row>
    <row r="92" spans="1:15" x14ac:dyDescent="0.3">
      <c r="A92" t="s">
        <v>64</v>
      </c>
      <c r="B92" t="s">
        <v>8</v>
      </c>
      <c r="C92">
        <v>-3.22447002675487E-2</v>
      </c>
      <c r="D92">
        <v>-0.24473715025396001</v>
      </c>
      <c r="E92" s="2">
        <f>_xlfn.XLOOKUP($A92,'Salary projection'!$A:$A,'Salary projection'!D:D,0,0)*$R$1</f>
        <v>538198.79204975709</v>
      </c>
      <c r="F92" s="2">
        <f>_xlfn.XLOOKUP($A92,'Salary projection'!$A:$A,'Salary projection'!E:E,0,0)*$R$1</f>
        <v>597330.68244858051</v>
      </c>
      <c r="G92" s="2">
        <f>_xlfn.XLOOKUP($A92,'Salary projection'!$A:$A,'Salary projection'!F:F,0,0)*$R$1</f>
        <v>662959.39244973275</v>
      </c>
      <c r="H92" s="2">
        <f>_xlfn.XLOOKUP($A92,'Salary projection'!$A:$A,'Salary projection'!G:G,0,0)*$R$1</f>
        <v>735798.72749154002</v>
      </c>
      <c r="I92" s="2">
        <f>_xlfn.XLOOKUP($A92,'Salary projection'!$A:$A,'Salary projection'!H:H,0,0)*$R$1</f>
        <v>816640.91880140302</v>
      </c>
      <c r="J92" s="2">
        <f>_xlfn.XLOOKUP($A92,'Salary projection'!$A:$A,'Salary projection'!I:I,0,0)*$R$1</f>
        <v>906365.24003565579</v>
      </c>
      <c r="K92" s="2">
        <f>_xlfn.XLOOKUP($A92,'Salary projection'!$A:$A,'Salary projection'!J:J,0,0)*$R$1</f>
        <v>1005947.5706294727</v>
      </c>
      <c r="L92" s="2">
        <f>_xlfn.XLOOKUP($A92,'Salary projection'!$A:$A,'Salary projection'!K:K,0,0)*$R$1</f>
        <v>1116471.0098718363</v>
      </c>
      <c r="M92" s="2">
        <f>_xlfn.XLOOKUP($A92,'Salary projection'!$A:$A,'Salary projection'!L:L,0,0)*$R$1</f>
        <v>1239137.6571487065</v>
      </c>
      <c r="N92" s="2">
        <f>_xlfn.XLOOKUP($A92,'Salary projection'!$A:$A,'Salary projection'!M:M,0,0)*$R$1</f>
        <v>1375281.68648127</v>
      </c>
      <c r="O92" t="str">
        <f t="shared" si="4"/>
        <v>Lend</v>
      </c>
    </row>
    <row r="93" spans="1:15" x14ac:dyDescent="0.3">
      <c r="A93" t="s">
        <v>153</v>
      </c>
      <c r="B93" t="s">
        <v>6</v>
      </c>
      <c r="C93">
        <v>-3.22447002675487E-2</v>
      </c>
      <c r="D93">
        <v>3.7465448480805099</v>
      </c>
      <c r="E93" s="2">
        <f>_xlfn.XLOOKUP($A93,'Salary projection'!$A:$A,'Salary projection'!D:D,0,0)*$R$1</f>
        <v>204349.21022639784</v>
      </c>
      <c r="F93" s="2">
        <f>_xlfn.XLOOKUP($A93,'Salary projection'!$A:$A,'Salary projection'!E:E,0,0)*$R$1</f>
        <v>226801.05382153613</v>
      </c>
      <c r="G93" s="2">
        <f>_xlfn.XLOOKUP($A93,'Salary projection'!$A:$A,'Salary projection'!F:F,0,0)*$R$1</f>
        <v>251719.6810184416</v>
      </c>
      <c r="H93" s="2">
        <f>_xlfn.XLOOKUP($A93,'Salary projection'!$A:$A,'Salary projection'!G:G,0,0)*$R$1</f>
        <v>279376.11728155607</v>
      </c>
      <c r="I93" s="2">
        <f>_xlfn.XLOOKUP($A93,'Salary projection'!$A:$A,'Salary projection'!H:H,0,0)*$R$1</f>
        <v>310071.1656376188</v>
      </c>
      <c r="J93" s="2">
        <f>_xlfn.XLOOKUP($A93,'Salary projection'!$A:$A,'Salary projection'!I:I,0,0)*$R$1</f>
        <v>344138.678335834</v>
      </c>
      <c r="K93" s="2">
        <f>_xlfn.XLOOKUP($A93,'Salary projection'!$A:$A,'Salary projection'!J:J,0,0)*$R$1</f>
        <v>381949.18796527432</v>
      </c>
      <c r="L93" s="2">
        <f>_xlfn.XLOOKUP($A93,'Salary projection'!$A:$A,'Salary projection'!K:K,0,0)*$R$1</f>
        <v>423913.93752308126</v>
      </c>
      <c r="M93" s="2">
        <f>_xlfn.XLOOKUP($A93,'Salary projection'!$A:$A,'Salary projection'!L:L,0,0)*$R$1</f>
        <v>470489.3532661756</v>
      </c>
      <c r="N93" s="2">
        <f>_xlfn.XLOOKUP($A93,'Salary projection'!$A:$A,'Salary projection'!M:M,0,0)*$R$1</f>
        <v>522182.00899509585</v>
      </c>
      <c r="O93" t="str">
        <f t="shared" si="4"/>
        <v>Don't lend</v>
      </c>
    </row>
    <row r="94" spans="1:15" x14ac:dyDescent="0.3">
      <c r="A94" t="s">
        <v>114</v>
      </c>
      <c r="B94" t="s">
        <v>6</v>
      </c>
      <c r="C94">
        <v>-3.22447002675487E-2</v>
      </c>
      <c r="D94">
        <v>1.5174249876130299</v>
      </c>
      <c r="E94" s="2">
        <f>_xlfn.XLOOKUP($A94,'Salary projection'!$A:$A,'Salary projection'!D:D,0,0)*$R$1</f>
        <v>197220.74940454669</v>
      </c>
      <c r="F94" s="2">
        <f>_xlfn.XLOOKUP($A94,'Salary projection'!$A:$A,'Salary projection'!E:E,0,0)*$R$1</f>
        <v>218889.38915334293</v>
      </c>
      <c r="G94" s="2">
        <f>_xlfn.XLOOKUP($A94,'Salary projection'!$A:$A,'Salary projection'!F:F,0,0)*$R$1</f>
        <v>242938.76191314711</v>
      </c>
      <c r="H94" s="2">
        <f>_xlfn.XLOOKUP($A94,'Salary projection'!$A:$A,'Salary projection'!G:G,0,0)*$R$1</f>
        <v>269630.43877173442</v>
      </c>
      <c r="I94" s="2">
        <f>_xlfn.XLOOKUP($A94,'Salary projection'!$A:$A,'Salary projection'!H:H,0,0)*$R$1</f>
        <v>299254.7296270043</v>
      </c>
      <c r="J94" s="2">
        <f>_xlfn.XLOOKUP($A94,'Salary projection'!$A:$A,'Salary projection'!I:I,0,0)*$R$1</f>
        <v>332133.84071946773</v>
      </c>
      <c r="K94" s="2">
        <f>_xlfn.XLOOKUP($A94,'Salary projection'!$A:$A,'Salary projection'!J:J,0,0)*$R$1</f>
        <v>368625.37908276491</v>
      </c>
      <c r="L94" s="2">
        <f>_xlfn.XLOOKUP($A94,'Salary projection'!$A:$A,'Salary projection'!K:K,0,0)*$R$1</f>
        <v>409126.24202809023</v>
      </c>
      <c r="M94" s="2">
        <f>_xlfn.XLOOKUP($A94,'Salary projection'!$A:$A,'Salary projection'!L:L,0,0)*$R$1</f>
        <v>454076.93396619282</v>
      </c>
      <c r="N94" s="2">
        <f>_xlfn.XLOOKUP($A94,'Salary projection'!$A:$A,'Salary projection'!M:M,0,0)*$R$1</f>
        <v>503966.35751852294</v>
      </c>
      <c r="O94" t="str">
        <f t="shared" si="4"/>
        <v>Don't lend</v>
      </c>
    </row>
    <row r="95" spans="1:15" x14ac:dyDescent="0.3">
      <c r="A95" t="s">
        <v>151</v>
      </c>
      <c r="B95" t="s">
        <v>28</v>
      </c>
      <c r="C95">
        <v>-3.22447002675487E-2</v>
      </c>
      <c r="D95">
        <v>3.7279761333988302</v>
      </c>
      <c r="E95" s="2">
        <f>_xlfn.XLOOKUP($A95,'Salary projection'!$A:$A,'Salary projection'!D:D,0,0)*$R$1</f>
        <v>80789.222647645671</v>
      </c>
      <c r="F95" s="2">
        <f>_xlfn.XLOOKUP($A95,'Salary projection'!$A:$A,'Salary projection'!E:E,0,0)*$R$1</f>
        <v>89665.532906188717</v>
      </c>
      <c r="G95" s="2">
        <f>_xlfn.XLOOKUP($A95,'Salary projection'!$A:$A,'Salary projection'!F:F,0,0)*$R$1</f>
        <v>99517.083193337414</v>
      </c>
      <c r="H95" s="2">
        <f>_xlfn.XLOOKUP($A95,'Salary projection'!$A:$A,'Salary projection'!G:G,0,0)*$R$1</f>
        <v>110451.02311131291</v>
      </c>
      <c r="I95" s="2">
        <f>_xlfn.XLOOKUP($A95,'Salary projection'!$A:$A,'Salary projection'!H:H,0,0)*$R$1</f>
        <v>122586.27478696563</v>
      </c>
      <c r="J95" s="2">
        <f>_xlfn.XLOOKUP($A95,'Salary projection'!$A:$A,'Salary projection'!I:I,0,0)*$R$1</f>
        <v>136054.82631881812</v>
      </c>
      <c r="K95" s="2">
        <f>_xlfn.XLOOKUP($A95,'Salary projection'!$A:$A,'Salary projection'!J:J,0,0)*$R$1</f>
        <v>151003.1673351085</v>
      </c>
      <c r="L95" s="2">
        <f>_xlfn.XLOOKUP($A95,'Salary projection'!$A:$A,'Salary projection'!K:K,0,0)*$R$1</f>
        <v>167593.88227656708</v>
      </c>
      <c r="M95" s="2">
        <f>_xlfn.XLOOKUP($A95,'Salary projection'!$A:$A,'Salary projection'!L:L,0,0)*$R$1</f>
        <v>186007.41873313926</v>
      </c>
      <c r="N95" s="2">
        <f>_xlfn.XLOOKUP($A95,'Salary projection'!$A:$A,'Salary projection'!M:M,0,0)*$R$1</f>
        <v>206444.05006782868</v>
      </c>
      <c r="O95" t="str">
        <f t="shared" si="4"/>
        <v>Don't lend</v>
      </c>
    </row>
    <row r="96" spans="1:15" x14ac:dyDescent="0.3">
      <c r="A96" t="s">
        <v>63</v>
      </c>
      <c r="B96" t="s">
        <v>28</v>
      </c>
      <c r="C96">
        <v>-3.22447002675487E-2</v>
      </c>
      <c r="D96">
        <v>-0.270391081714907</v>
      </c>
      <c r="E96" s="2">
        <f>_xlfn.XLOOKUP($A96,'Salary projection'!$A:$A,'Salary projection'!D:D,0,0)*$R$1</f>
        <v>73660.761825794558</v>
      </c>
      <c r="F96" s="2">
        <f>_xlfn.XLOOKUP($A96,'Salary projection'!$A:$A,'Salary projection'!E:E,0,0)*$R$1</f>
        <v>81753.868237995557</v>
      </c>
      <c r="G96" s="2">
        <f>_xlfn.XLOOKUP($A96,'Salary projection'!$A:$A,'Salary projection'!F:F,0,0)*$R$1</f>
        <v>90736.164088042889</v>
      </c>
      <c r="H96" s="2">
        <f>_xlfn.XLOOKUP($A96,'Salary projection'!$A:$A,'Salary projection'!G:G,0,0)*$R$1</f>
        <v>100705.34460149115</v>
      </c>
      <c r="I96" s="2">
        <f>_xlfn.XLOOKUP($A96,'Salary projection'!$A:$A,'Salary projection'!H:H,0,0)*$R$1</f>
        <v>111769.83877635098</v>
      </c>
      <c r="J96" s="2">
        <f>_xlfn.XLOOKUP($A96,'Salary projection'!$A:$A,'Salary projection'!I:I,0,0)*$R$1</f>
        <v>124049.98870245181</v>
      </c>
      <c r="K96" s="2">
        <f>_xlfn.XLOOKUP($A96,'Salary projection'!$A:$A,'Salary projection'!J:J,0,0)*$R$1</f>
        <v>137679.35845259891</v>
      </c>
      <c r="L96" s="2">
        <f>_xlfn.XLOOKUP($A96,'Salary projection'!$A:$A,'Salary projection'!K:K,0,0)*$R$1</f>
        <v>152806.18678157585</v>
      </c>
      <c r="M96" s="2">
        <f>_xlfn.XLOOKUP($A96,'Salary projection'!$A:$A,'Salary projection'!L:L,0,0)*$R$1</f>
        <v>169594.99943315634</v>
      </c>
      <c r="N96" s="2">
        <f>_xlfn.XLOOKUP($A96,'Salary projection'!$A:$A,'Salary projection'!M:M,0,0)*$R$1</f>
        <v>188228.39859125554</v>
      </c>
      <c r="O96" t="str">
        <f t="shared" si="4"/>
        <v>Lend</v>
      </c>
    </row>
    <row r="97" spans="1:15" x14ac:dyDescent="0.3">
      <c r="A97" t="s">
        <v>13</v>
      </c>
      <c r="B97" t="s">
        <v>8</v>
      </c>
      <c r="C97">
        <v>-0.23147088406347399</v>
      </c>
      <c r="D97">
        <v>-3.02427352339254</v>
      </c>
      <c r="E97" s="2">
        <f>_xlfn.XLOOKUP($A97,'Salary projection'!$A:$A,'Salary projection'!D:D,0,0)*$R$1</f>
        <v>3647395.7871804731</v>
      </c>
      <c r="F97" s="2">
        <f>_xlfn.XLOOKUP($A97,'Salary projection'!$A:$A,'Salary projection'!E:E,0,0)*$R$1</f>
        <v>4048135.088558814</v>
      </c>
      <c r="G97" s="2">
        <f>_xlfn.XLOOKUP($A97,'Salary projection'!$A:$A,'Salary projection'!F:F,0,0)*$R$1</f>
        <v>4492903.6088756742</v>
      </c>
      <c r="H97" s="2">
        <f>_xlfn.XLOOKUP($A97,'Salary projection'!$A:$A,'Salary projection'!G:G,0,0)*$R$1</f>
        <v>4986538.8375254506</v>
      </c>
      <c r="I97" s="2">
        <f>_xlfn.XLOOKUP($A97,'Salary projection'!$A:$A,'Salary projection'!H:H,0,0)*$R$1</f>
        <v>5534409.7587644784</v>
      </c>
      <c r="J97" s="2">
        <f>_xlfn.XLOOKUP($A97,'Salary projection'!$A:$A,'Salary projection'!I:I,0,0)*$R$1</f>
        <v>6142475.2470407598</v>
      </c>
      <c r="K97" s="2">
        <f>_xlfn.XLOOKUP($A97,'Salary projection'!$A:$A,'Salary projection'!J:J,0,0)*$R$1</f>
        <v>6817348.8782173991</v>
      </c>
      <c r="L97" s="2">
        <f>_xlfn.XLOOKUP($A97,'Salary projection'!$A:$A,'Salary projection'!K:K,0,0)*$R$1</f>
        <v>7566370.8616038384</v>
      </c>
      <c r="M97" s="2">
        <f>_xlfn.XLOOKUP($A97,'Salary projection'!$A:$A,'Salary projection'!L:L,0,0)*$R$1</f>
        <v>8397687.8751579057</v>
      </c>
      <c r="N97" s="2">
        <f>_xlfn.XLOOKUP($A97,'Salary projection'!$A:$A,'Salary projection'!M:M,0,0)*$R$1</f>
        <v>9320341.6721799131</v>
      </c>
      <c r="O97" t="str">
        <f t="shared" si="4"/>
        <v>Lend</v>
      </c>
    </row>
    <row r="98" spans="1:15" x14ac:dyDescent="0.3">
      <c r="A98" t="s">
        <v>7</v>
      </c>
      <c r="B98" t="s">
        <v>8</v>
      </c>
      <c r="C98">
        <v>-0.23147088406347399</v>
      </c>
      <c r="D98">
        <v>-4.0830357809366298</v>
      </c>
      <c r="E98" s="2">
        <f>_xlfn.XLOOKUP($A98,'Salary projection'!$A:$A,'Salary projection'!D:D,0,0)*$R$1</f>
        <v>864919.91305126518</v>
      </c>
      <c r="F98" s="2">
        <f>_xlfn.XLOOKUP($A98,'Salary projection'!$A:$A,'Salary projection'!E:E,0,0)*$R$1</f>
        <v>959948.64640743181</v>
      </c>
      <c r="G98" s="2">
        <f>_xlfn.XLOOKUP($A98,'Salary projection'!$A:$A,'Salary projection'!F:F,0,0)*$R$1</f>
        <v>1065418.1847757294</v>
      </c>
      <c r="H98" s="2">
        <f>_xlfn.XLOOKUP($A98,'Salary projection'!$A:$A,'Salary projection'!G:G,0,0)*$R$1</f>
        <v>1182475.6591917023</v>
      </c>
      <c r="I98" s="2">
        <f>_xlfn.XLOOKUP($A98,'Salary projection'!$A:$A,'Salary projection'!H:H,0,0)*$R$1</f>
        <v>1312394.2359545724</v>
      </c>
      <c r="J98" s="2">
        <f>_xlfn.XLOOKUP($A98,'Salary projection'!$A:$A,'Salary projection'!I:I,0,0)*$R$1</f>
        <v>1456586.9641191112</v>
      </c>
      <c r="K98" s="2">
        <f>_xlfn.XLOOKUP($A98,'Salary projection'!$A:$A,'Salary projection'!J:J,0,0)*$R$1</f>
        <v>1616622.1444111613</v>
      </c>
      <c r="L98" s="2">
        <f>_xlfn.XLOOKUP($A98,'Salary projection'!$A:$A,'Salary projection'!K:K,0,0)*$R$1</f>
        <v>1794240.3867256001</v>
      </c>
      <c r="M98" s="2">
        <f>_xlfn.XLOOKUP($A98,'Salary projection'!$A:$A,'Salary projection'!L:L,0,0)*$R$1</f>
        <v>1991373.5417312551</v>
      </c>
      <c r="N98" s="2">
        <f>_xlfn.XLOOKUP($A98,'Salary projection'!$A:$A,'Salary projection'!M:M,0,0)*$R$1</f>
        <v>2210165.712490872</v>
      </c>
      <c r="O98" t="str">
        <f t="shared" si="4"/>
        <v>Lend</v>
      </c>
    </row>
    <row r="99" spans="1:15" x14ac:dyDescent="0.3">
      <c r="A99" t="s">
        <v>113</v>
      </c>
      <c r="B99" t="s">
        <v>28</v>
      </c>
      <c r="C99">
        <v>-0.23147088406347399</v>
      </c>
      <c r="D99">
        <v>1.49893489491486</v>
      </c>
      <c r="E99" s="2">
        <f>_xlfn.XLOOKUP($A99,'Salary projection'!$A:$A,'Salary projection'!D:D,0,0)*$R$1</f>
        <v>161578.44529529134</v>
      </c>
      <c r="F99" s="2">
        <f>_xlfn.XLOOKUP($A99,'Salary projection'!$A:$A,'Salary projection'!E:E,0,0)*$R$1</f>
        <v>179331.06581237743</v>
      </c>
      <c r="G99" s="2">
        <f>_xlfn.XLOOKUP($A99,'Salary projection'!$A:$A,'Salary projection'!F:F,0,0)*$R$1</f>
        <v>199034.16638667483</v>
      </c>
      <c r="H99" s="2">
        <f>_xlfn.XLOOKUP($A99,'Salary projection'!$A:$A,'Salary projection'!G:G,0,0)*$R$1</f>
        <v>220902.04622262582</v>
      </c>
      <c r="I99" s="2">
        <f>_xlfn.XLOOKUP($A99,'Salary projection'!$A:$A,'Salary projection'!H:H,0,0)*$R$1</f>
        <v>245172.54957393126</v>
      </c>
      <c r="J99" s="2">
        <f>_xlfn.XLOOKUP($A99,'Salary projection'!$A:$A,'Salary projection'!I:I,0,0)*$R$1</f>
        <v>272109.65263763623</v>
      </c>
      <c r="K99" s="2">
        <f>_xlfn.XLOOKUP($A99,'Salary projection'!$A:$A,'Salary projection'!J:J,0,0)*$R$1</f>
        <v>302006.33467021701</v>
      </c>
      <c r="L99" s="2">
        <f>_xlfn.XLOOKUP($A99,'Salary projection'!$A:$A,'Salary projection'!K:K,0,0)*$R$1</f>
        <v>335187.76455313415</v>
      </c>
      <c r="M99" s="2">
        <f>_xlfn.XLOOKUP($A99,'Salary projection'!$A:$A,'Salary projection'!L:L,0,0)*$R$1</f>
        <v>372014.83746627852</v>
      </c>
      <c r="N99" s="2">
        <f>_xlfn.XLOOKUP($A99,'Salary projection'!$A:$A,'Salary projection'!M:M,0,0)*$R$1</f>
        <v>412888.10013565735</v>
      </c>
      <c r="O99" t="str">
        <f t="shared" si="4"/>
        <v>Don't lend</v>
      </c>
    </row>
    <row r="100" spans="1:15" x14ac:dyDescent="0.3">
      <c r="A100" t="s">
        <v>56</v>
      </c>
      <c r="B100" t="s">
        <v>28</v>
      </c>
      <c r="C100">
        <v>-0.43069706785939998</v>
      </c>
      <c r="D100">
        <v>-0.66775484009922104</v>
      </c>
      <c r="E100" s="2">
        <f>_xlfn.XLOOKUP($A100,'Salary projection'!$A:$A,'Salary projection'!D:D,0,0)*$R$1</f>
        <v>2268038.6181522869</v>
      </c>
      <c r="F100" s="2">
        <f>_xlfn.XLOOKUP($A100,'Salary projection'!$A:$A,'Salary projection'!E:E,0,0)*$R$1</f>
        <v>2517227.9752634442</v>
      </c>
      <c r="G100" s="2">
        <f>_xlfn.XLOOKUP($A100,'Salary projection'!$A:$A,'Salary projection'!F:F,0,0)*$R$1</f>
        <v>2793795.7620011917</v>
      </c>
      <c r="H100" s="2">
        <f>_xlfn.XLOOKUP($A100,'Salary projection'!$A:$A,'Salary projection'!G:G,0,0)*$R$1</f>
        <v>3100750.0458749449</v>
      </c>
      <c r="I100" s="2">
        <f>_xlfn.XLOOKUP($A100,'Salary projection'!$A:$A,'Salary projection'!H:H,0,0)*$R$1</f>
        <v>3441429.3907105485</v>
      </c>
      <c r="J100" s="2">
        <f>_xlfn.XLOOKUP($A100,'Salary projection'!$A:$A,'Salary projection'!I:I,0,0)*$R$1</f>
        <v>3819539.1682738783</v>
      </c>
      <c r="K100" s="2">
        <f>_xlfn.XLOOKUP($A100,'Salary projection'!$A:$A,'Salary projection'!J:J,0,0)*$R$1</f>
        <v>4239191.859451795</v>
      </c>
      <c r="L100" s="2">
        <f>_xlfn.XLOOKUP($A100,'Salary projection'!$A:$A,'Salary projection'!K:K,0,0)*$R$1</f>
        <v>4704951.7833230356</v>
      </c>
      <c r="M100" s="9">
        <f>_xlfn.XLOOKUP($A100,'Salary projection'!$A:$A,'Salary projection'!L:L,0,0)*$R$1</f>
        <v>5221884.7406112161</v>
      </c>
      <c r="N100" s="9">
        <f>_xlfn.XLOOKUP($A100,'Salary projection'!$A:$A,'Salary projection'!M:M,0,0)*$R$1</f>
        <v>5795613.1114630122</v>
      </c>
      <c r="O100" t="str">
        <f t="shared" si="4"/>
        <v>Lend</v>
      </c>
    </row>
    <row r="101" spans="1:15" x14ac:dyDescent="0.3">
      <c r="A101" t="s">
        <v>157</v>
      </c>
      <c r="B101" t="s">
        <v>100</v>
      </c>
      <c r="C101">
        <v>-0.43069706785939998</v>
      </c>
      <c r="D101">
        <v>4.5055888892213503</v>
      </c>
      <c r="E101" s="2">
        <f>_xlfn.XLOOKUP($A101,'Salary projection'!$A:$A,'Salary projection'!D:D,0,0)*$R$1</f>
        <v>1155998.7299435178</v>
      </c>
      <c r="F101" s="2">
        <f>_xlfn.XLOOKUP($A101,'Salary projection'!$A:$A,'Salary projection'!E:E,0,0)*$R$1</f>
        <v>1283008.2870253175</v>
      </c>
      <c r="G101" s="2">
        <f>_xlfn.XLOOKUP($A101,'Salary projection'!$A:$A,'Salary projection'!F:F,0,0)*$R$1</f>
        <v>1423972.3815752538</v>
      </c>
      <c r="H101" s="2">
        <f>_xlfn.XLOOKUP($A101,'Salary projection'!$A:$A,'Salary projection'!G:G,0,0)*$R$1</f>
        <v>1580424.1983427559</v>
      </c>
      <c r="I101" s="2">
        <f>_xlfn.XLOOKUP($A101,'Salary projection'!$A:$A,'Salary projection'!H:H,0,0)*$R$1</f>
        <v>1754065.3730546688</v>
      </c>
      <c r="J101" s="2">
        <f>_xlfn.XLOOKUP($A101,'Salary projection'!$A:$A,'Salary projection'!I:I,0,0)*$R$1</f>
        <v>1946784.5001207346</v>
      </c>
      <c r="K101" s="2">
        <f>_xlfn.XLOOKUP($A101,'Salary projection'!$A:$A,'Salary projection'!J:J,0,0)*$R$1</f>
        <v>2160677.6737803011</v>
      </c>
      <c r="L101" s="2">
        <f>_xlfn.XLOOKUP($A101,'Salary projection'!$A:$A,'Salary projection'!K:K,0,0)*$R$1</f>
        <v>2398071.2861044067</v>
      </c>
      <c r="M101" s="2">
        <f>_xlfn.XLOOKUP($A101,'Salary projection'!$A:$A,'Salary projection'!L:L,0,0)*$R$1</f>
        <v>2661547.3298138878</v>
      </c>
      <c r="N101" s="2">
        <f>_xlfn.XLOOKUP($A101,'Salary projection'!$A:$A,'Salary projection'!M:M,0,0)*$R$1</f>
        <v>2953971.4811176052</v>
      </c>
      <c r="O101" t="str">
        <f t="shared" si="4"/>
        <v>Don't lend</v>
      </c>
    </row>
    <row r="102" spans="1:15" x14ac:dyDescent="0.3">
      <c r="A102" t="s">
        <v>26</v>
      </c>
      <c r="B102" t="s">
        <v>25</v>
      </c>
      <c r="C102">
        <v>-0.43069706785939998</v>
      </c>
      <c r="D102">
        <v>-2.0213384987995902</v>
      </c>
      <c r="E102" s="2">
        <f>_xlfn.XLOOKUP($A102,'Salary projection'!$A:$A,'Salary projection'!D:D,0,0)*$R$1</f>
        <v>1135801.4242816065</v>
      </c>
      <c r="F102" s="2">
        <f>_xlfn.XLOOKUP($A102,'Salary projection'!$A:$A,'Salary projection'!E:E,0,0)*$R$1</f>
        <v>1260591.9037987706</v>
      </c>
      <c r="G102" s="2">
        <f>_xlfn.XLOOKUP($A102,'Salary projection'!$A:$A,'Salary projection'!F:F,0,0)*$R$1</f>
        <v>1399093.1107769196</v>
      </c>
      <c r="H102" s="2">
        <f>_xlfn.XLOOKUP($A102,'Salary projection'!$A:$A,'Salary projection'!G:G,0,0)*$R$1</f>
        <v>1552811.4425649282</v>
      </c>
      <c r="I102" s="2">
        <f>_xlfn.XLOOKUP($A102,'Salary projection'!$A:$A,'Salary projection'!H:H,0,0)*$R$1</f>
        <v>1723418.8043579282</v>
      </c>
      <c r="J102" s="2">
        <f>_xlfn.XLOOKUP($A102,'Salary projection'!$A:$A,'Salary projection'!I:I,0,0)*$R$1</f>
        <v>1912770.793541031</v>
      </c>
      <c r="K102" s="9">
        <f>_xlfn.XLOOKUP($A102,'Salary projection'!$A:$A,'Salary projection'!J:J,0,0)*$R$1</f>
        <v>2122926.8819465255</v>
      </c>
      <c r="L102" s="9">
        <f>_xlfn.XLOOKUP($A102,'Salary projection'!$A:$A,'Salary projection'!K:K,0,0)*$R$1</f>
        <v>2356172.8155352664</v>
      </c>
      <c r="M102" s="2">
        <f>_xlfn.XLOOKUP($A102,'Salary projection'!$A:$A,'Salary projection'!L:L,0,0)*$R$1</f>
        <v>2615045.4751306046</v>
      </c>
      <c r="N102" s="2">
        <f>_xlfn.XLOOKUP($A102,'Salary projection'!$A:$A,'Salary projection'!M:M,0,0)*$R$1</f>
        <v>2902360.4686006503</v>
      </c>
      <c r="O102" t="str">
        <f t="shared" si="4"/>
        <v>Lend</v>
      </c>
    </row>
    <row r="103" spans="1:15" x14ac:dyDescent="0.3">
      <c r="A103" t="s">
        <v>72</v>
      </c>
      <c r="B103" t="s">
        <v>28</v>
      </c>
      <c r="C103">
        <v>-0.43069706785939998</v>
      </c>
      <c r="D103">
        <v>-0.13978926629814101</v>
      </c>
      <c r="E103" s="2">
        <f>_xlfn.XLOOKUP($A103,'Salary projection'!$A:$A,'Salary projection'!D:D,0,0)*$R$1</f>
        <v>978975.28620088275</v>
      </c>
      <c r="F103" s="2">
        <f>_xlfn.XLOOKUP($A103,'Salary projection'!$A:$A,'Salary projection'!E:E,0,0)*$R$1</f>
        <v>1086535.2810985222</v>
      </c>
      <c r="G103" s="2">
        <f>_xlfn.XLOOKUP($A103,'Salary projection'!$A:$A,'Salary projection'!F:F,0,0)*$R$1</f>
        <v>1205912.8904604416</v>
      </c>
      <c r="H103" s="2">
        <f>_xlfn.XLOOKUP($A103,'Salary projection'!$A:$A,'Salary projection'!G:G,0,0)*$R$1</f>
        <v>1338406.5153488507</v>
      </c>
      <c r="I103" s="2">
        <f>_xlfn.XLOOKUP($A103,'Salary projection'!$A:$A,'Salary projection'!H:H,0,0)*$R$1</f>
        <v>1485457.2121244071</v>
      </c>
      <c r="J103" s="2">
        <f>_xlfn.XLOOKUP($A103,'Salary projection'!$A:$A,'Salary projection'!I:I,0,0)*$R$1</f>
        <v>1648664.3659809725</v>
      </c>
      <c r="K103" s="2">
        <f>_xlfn.XLOOKUP($A103,'Salary projection'!$A:$A,'Salary projection'!J:J,0,0)*$R$1</f>
        <v>1829803.086531315</v>
      </c>
      <c r="L103" s="2">
        <f>_xlfn.XLOOKUP($A103,'Salary projection'!$A:$A,'Salary projection'!K:K,0,0)*$R$1</f>
        <v>2030843.5146454601</v>
      </c>
      <c r="M103" s="2">
        <f>_xlfn.XLOOKUP($A103,'Salary projection'!$A:$A,'Salary projection'!L:L,0,0)*$R$1</f>
        <v>2253972.2505309815</v>
      </c>
      <c r="N103" s="2">
        <f>_xlfn.XLOOKUP($A103,'Salary projection'!$A:$A,'Salary projection'!M:M,0,0)*$R$1</f>
        <v>2501616.1361160418</v>
      </c>
      <c r="O103" t="str">
        <f t="shared" si="4"/>
        <v>Lend</v>
      </c>
    </row>
    <row r="104" spans="1:15" x14ac:dyDescent="0.3">
      <c r="A104" t="s">
        <v>98</v>
      </c>
      <c r="B104" t="s">
        <v>19</v>
      </c>
      <c r="C104">
        <v>-0.43069706785939998</v>
      </c>
      <c r="D104">
        <v>0.88334591958415198</v>
      </c>
      <c r="E104" s="2">
        <f>_xlfn.XLOOKUP($A104,'Salary projection'!$A:$A,'Salary projection'!D:D,0,0)*$R$1</f>
        <v>900562.21716052073</v>
      </c>
      <c r="F104" s="2">
        <f>_xlfn.XLOOKUP($A104,'Salary projection'!$A:$A,'Salary projection'!E:E,0,0)*$R$1</f>
        <v>999506.96974839759</v>
      </c>
      <c r="G104" s="2">
        <f>_xlfn.XLOOKUP($A104,'Salary projection'!$A:$A,'Salary projection'!F:F,0,0)*$R$1</f>
        <v>1109322.7803022021</v>
      </c>
      <c r="H104" s="2">
        <f>_xlfn.XLOOKUP($A104,'Salary projection'!$A:$A,'Salary projection'!G:G,0,0)*$R$1</f>
        <v>1231204.0517408114</v>
      </c>
      <c r="I104" s="2">
        <f>_xlfn.XLOOKUP($A104,'Salary projection'!$A:$A,'Salary projection'!H:H,0,0)*$R$1</f>
        <v>1366476.4160076461</v>
      </c>
      <c r="J104" s="2">
        <f>_xlfn.XLOOKUP($A104,'Salary projection'!$A:$A,'Salary projection'!I:I,0,0)*$R$1</f>
        <v>1516611.1522009431</v>
      </c>
      <c r="K104" s="2">
        <f>_xlfn.XLOOKUP($A104,'Salary projection'!$A:$A,'Salary projection'!J:J,0,0)*$R$1</f>
        <v>1683241.1888237097</v>
      </c>
      <c r="L104" s="2">
        <f>_xlfn.XLOOKUP($A104,'Salary projection'!$A:$A,'Salary projection'!K:K,0,0)*$R$1</f>
        <v>1868178.8642005567</v>
      </c>
      <c r="M104" s="2">
        <f>_xlfn.XLOOKUP($A104,'Salary projection'!$A:$A,'Salary projection'!L:L,0,0)*$R$1</f>
        <v>2073435.6382311704</v>
      </c>
      <c r="N104" s="2">
        <f>_xlfn.XLOOKUP($A104,'Salary projection'!$A:$A,'Salary projection'!M:M,0,0)*$R$1</f>
        <v>2301243.9698737385</v>
      </c>
      <c r="O104" t="str">
        <f t="shared" si="4"/>
        <v>Don't lend</v>
      </c>
    </row>
    <row r="105" spans="1:15" x14ac:dyDescent="0.3">
      <c r="A105" t="s">
        <v>135</v>
      </c>
      <c r="B105" t="s">
        <v>28</v>
      </c>
      <c r="C105">
        <v>-0.43069706785939998</v>
      </c>
      <c r="D105">
        <v>2.2511054047805801</v>
      </c>
      <c r="E105" s="2">
        <f>_xlfn.XLOOKUP($A105,'Salary projection'!$A:$A,'Salary projection'!D:D,0,0)*$R$1</f>
        <v>774626.07597448467</v>
      </c>
      <c r="F105" s="2">
        <f>_xlfn.XLOOKUP($A105,'Salary projection'!$A:$A,'Salary projection'!E:E,0,0)*$R$1</f>
        <v>859734.22727698577</v>
      </c>
      <c r="G105" s="2">
        <f>_xlfn.XLOOKUP($A105,'Salary projection'!$A:$A,'Salary projection'!F:F,0,0)*$R$1</f>
        <v>954193.20944199956</v>
      </c>
      <c r="H105" s="2">
        <f>_xlfn.XLOOKUP($A105,'Salary projection'!$A:$A,'Salary projection'!G:G,0,0)*$R$1</f>
        <v>1059030.3980672942</v>
      </c>
      <c r="I105" s="2">
        <f>_xlfn.XLOOKUP($A105,'Salary projection'!$A:$A,'Salary projection'!H:H,0,0)*$R$1</f>
        <v>1175386.046486788</v>
      </c>
      <c r="J105" s="2">
        <f>_xlfn.XLOOKUP($A105,'Salary projection'!$A:$A,'Salary projection'!I:I,0,0)*$R$1</f>
        <v>1304525.6876451382</v>
      </c>
      <c r="K105" s="2">
        <f>_xlfn.XLOOKUP($A105,'Salary projection'!$A:$A,'Salary projection'!J:J,0,0)*$R$1</f>
        <v>1447853.8985660404</v>
      </c>
      <c r="L105" s="2">
        <f>_xlfn.XLOOKUP($A105,'Salary projection'!$A:$A,'Salary projection'!K:K,0,0)*$R$1</f>
        <v>1606929.5771223782</v>
      </c>
      <c r="M105" s="2">
        <f>_xlfn.XLOOKUP($A105,'Salary projection'!$A:$A,'Salary projection'!L:L,0,0)*$R$1</f>
        <v>1783482.8972648056</v>
      </c>
      <c r="N105" s="2">
        <f>_xlfn.XLOOKUP($A105,'Salary projection'!$A:$A,'Salary projection'!M:M,0,0)*$R$1</f>
        <v>1979434.1271209454</v>
      </c>
      <c r="O105" t="str">
        <f t="shared" si="4"/>
        <v>Don't lend</v>
      </c>
    </row>
    <row r="106" spans="1:15" x14ac:dyDescent="0.3">
      <c r="A106" t="s">
        <v>161</v>
      </c>
      <c r="B106" t="s">
        <v>25</v>
      </c>
      <c r="C106">
        <v>-0.43069706785939998</v>
      </c>
      <c r="D106">
        <v>4.9681672819311604</v>
      </c>
      <c r="E106" s="2">
        <f>_xlfn.XLOOKUP($A106,'Salary projection'!$A:$A,'Salary projection'!D:D,0,0)*$R$1</f>
        <v>666511.08684307663</v>
      </c>
      <c r="F106" s="2">
        <f>_xlfn.XLOOKUP($A106,'Salary projection'!$A:$A,'Salary projection'!E:E,0,0)*$R$1</f>
        <v>739740.64647605678</v>
      </c>
      <c r="G106" s="2">
        <f>_xlfn.XLOOKUP($A106,'Salary projection'!$A:$A,'Salary projection'!F:F,0,0)*$R$1</f>
        <v>821015.93634503358</v>
      </c>
      <c r="H106" s="2">
        <f>_xlfn.XLOOKUP($A106,'Salary projection'!$A:$A,'Salary projection'!G:G,0,0)*$R$1</f>
        <v>911220.94066833134</v>
      </c>
      <c r="I106" s="2">
        <f>_xlfn.XLOOKUP($A106,'Salary projection'!$A:$A,'Salary projection'!H:H,0,0)*$R$1</f>
        <v>1011336.7669924662</v>
      </c>
      <c r="J106" s="2">
        <f>_xlfn.XLOOKUP($A106,'Salary projection'!$A:$A,'Salary projection'!I:I,0,0)*$R$1</f>
        <v>1122452.3171302492</v>
      </c>
      <c r="K106" s="9">
        <f>_xlfn.XLOOKUP($A106,'Salary projection'!$A:$A,'Salary projection'!J:J,0,0)*$R$1</f>
        <v>1245776.130514645</v>
      </c>
      <c r="L106" s="9">
        <f>_xlfn.XLOOKUP($A106,'Salary projection'!$A:$A,'Salary projection'!K:K,0,0)*$R$1</f>
        <v>1382649.5287816783</v>
      </c>
      <c r="M106" s="2">
        <f>_xlfn.XLOOKUP($A106,'Salary projection'!$A:$A,'Salary projection'!L:L,0,0)*$R$1</f>
        <v>1534561.2045483987</v>
      </c>
      <c r="N106" s="2">
        <f>_xlfn.XLOOKUP($A106,'Salary projection'!$A:$A,'Salary projection'!M:M,0,0)*$R$1</f>
        <v>1703163.4130595864</v>
      </c>
      <c r="O106" t="str">
        <f t="shared" si="4"/>
        <v>Don't lend</v>
      </c>
    </row>
    <row r="107" spans="1:15" x14ac:dyDescent="0.3">
      <c r="A107" t="s">
        <v>44</v>
      </c>
      <c r="B107" t="s">
        <v>10</v>
      </c>
      <c r="C107">
        <v>-0.43069706785939998</v>
      </c>
      <c r="D107">
        <v>-1.1425800155682599</v>
      </c>
      <c r="E107" s="2">
        <f>_xlfn.XLOOKUP($A107,'Salary projection'!$A:$A,'Salary projection'!D:D,0,0)*$R$1</f>
        <v>199596.90301183044</v>
      </c>
      <c r="F107" s="2">
        <f>_xlfn.XLOOKUP($A107,'Salary projection'!$A:$A,'Salary projection'!E:E,0,0)*$R$1</f>
        <v>221526.61070940743</v>
      </c>
      <c r="G107" s="2">
        <f>_xlfn.XLOOKUP($A107,'Salary projection'!$A:$A,'Salary projection'!F:F,0,0)*$R$1</f>
        <v>245865.73494824534</v>
      </c>
      <c r="H107" s="2">
        <f>_xlfn.XLOOKUP($A107,'Salary projection'!$A:$A,'Salary projection'!G:G,0,0)*$R$1</f>
        <v>272878.99827500834</v>
      </c>
      <c r="I107" s="2">
        <f>_xlfn.XLOOKUP($A107,'Salary projection'!$A:$A,'Salary projection'!H:H,0,0)*$R$1</f>
        <v>302860.20829720917</v>
      </c>
      <c r="J107" s="2">
        <f>_xlfn.XLOOKUP($A107,'Salary projection'!$A:$A,'Salary projection'!I:I,0,0)*$R$1</f>
        <v>336135.45325825654</v>
      </c>
      <c r="K107" s="2">
        <f>_xlfn.XLOOKUP($A107,'Salary projection'!$A:$A,'Salary projection'!J:J,0,0)*$R$1</f>
        <v>373066.64871026808</v>
      </c>
      <c r="L107" s="2">
        <f>_xlfn.XLOOKUP($A107,'Salary projection'!$A:$A,'Salary projection'!K:K,0,0)*$R$1</f>
        <v>414055.47385975393</v>
      </c>
      <c r="M107" s="2">
        <f>_xlfn.XLOOKUP($A107,'Salary projection'!$A:$A,'Salary projection'!L:L,0,0)*$R$1</f>
        <v>459547.74039952032</v>
      </c>
      <c r="N107" s="2">
        <f>_xlfn.XLOOKUP($A107,'Salary projection'!$A:$A,'Salary projection'!M:M,0,0)*$R$1</f>
        <v>510038.24134404707</v>
      </c>
      <c r="O107" t="str">
        <f t="shared" si="4"/>
        <v>Lend</v>
      </c>
    </row>
    <row r="108" spans="1:15" x14ac:dyDescent="0.3">
      <c r="A108" t="s">
        <v>45</v>
      </c>
      <c r="B108" t="s">
        <v>6</v>
      </c>
      <c r="C108">
        <v>-0.43069706785939998</v>
      </c>
      <c r="D108">
        <v>-1.1353925017842801</v>
      </c>
      <c r="E108" s="2">
        <f>_xlfn.XLOOKUP($A108,'Salary projection'!$A:$A,'Salary projection'!D:D,0,0)*$R$1</f>
        <v>181775.75095720272</v>
      </c>
      <c r="F108" s="2">
        <f>_xlfn.XLOOKUP($A108,'Salary projection'!$A:$A,'Salary projection'!E:E,0,0)*$R$1</f>
        <v>201747.44903892456</v>
      </c>
      <c r="G108" s="2">
        <f>_xlfn.XLOOKUP($A108,'Salary projection'!$A:$A,'Salary projection'!F:F,0,0)*$R$1</f>
        <v>223913.43718500913</v>
      </c>
      <c r="H108" s="2">
        <f>_xlfn.XLOOKUP($A108,'Salary projection'!$A:$A,'Salary projection'!G:G,0,0)*$R$1</f>
        <v>248514.80200045399</v>
      </c>
      <c r="I108" s="2">
        <f>_xlfn.XLOOKUP($A108,'Salary projection'!$A:$A,'Salary projection'!H:H,0,0)*$R$1</f>
        <v>275819.11827067257</v>
      </c>
      <c r="J108" s="2">
        <f>_xlfn.XLOOKUP($A108,'Salary projection'!$A:$A,'Salary projection'!I:I,0,0)*$R$1</f>
        <v>306123.35921734071</v>
      </c>
      <c r="K108" s="2">
        <f>_xlfn.XLOOKUP($A108,'Salary projection'!$A:$A,'Salary projection'!J:J,0,0)*$R$1</f>
        <v>339757.12650399405</v>
      </c>
      <c r="L108" s="2">
        <f>_xlfn.XLOOKUP($A108,'Salary projection'!$A:$A,'Salary projection'!K:K,0,0)*$R$1</f>
        <v>377086.23512227583</v>
      </c>
      <c r="M108" s="2">
        <f>_xlfn.XLOOKUP($A108,'Salary projection'!$A:$A,'Salary projection'!L:L,0,0)*$R$1</f>
        <v>418516.69214956323</v>
      </c>
      <c r="N108" s="2">
        <f>_xlfn.XLOOKUP($A108,'Salary projection'!$A:$A,'Salary projection'!M:M,0,0)*$R$1</f>
        <v>464499.11265261448</v>
      </c>
      <c r="O108" t="str">
        <f t="shared" si="4"/>
        <v>Lend</v>
      </c>
    </row>
    <row r="109" spans="1:15" x14ac:dyDescent="0.3">
      <c r="A109" t="s">
        <v>156</v>
      </c>
      <c r="B109" t="s">
        <v>28</v>
      </c>
      <c r="C109">
        <v>-0.62992325165532603</v>
      </c>
      <c r="D109">
        <v>4.4161772922216702</v>
      </c>
      <c r="E109" s="2">
        <f>_xlfn.XLOOKUP($A109,'Salary projection'!$A:$A,'Salary projection'!D:D,0,0)*$R$1</f>
        <v>1341338.711311646</v>
      </c>
      <c r="F109" s="2">
        <f>_xlfn.XLOOKUP($A109,'Salary projection'!$A:$A,'Salary projection'!E:E,0,0)*$R$1</f>
        <v>1488711.5683983387</v>
      </c>
      <c r="G109" s="2">
        <f>_xlfn.XLOOKUP($A109,'Salary projection'!$A:$A,'Salary projection'!F:F,0,0)*$R$1</f>
        <v>1652276.2783129103</v>
      </c>
      <c r="H109" s="2">
        <f>_xlfn.XLOOKUP($A109,'Salary projection'!$A:$A,'Salary projection'!G:G,0,0)*$R$1</f>
        <v>1833811.8395981209</v>
      </c>
      <c r="I109" s="2">
        <f>_xlfn.XLOOKUP($A109,'Salary projection'!$A:$A,'Salary projection'!H:H,0,0)*$R$1</f>
        <v>2035292.7093306491</v>
      </c>
      <c r="J109" s="2">
        <f>_xlfn.XLOOKUP($A109,'Salary projection'!$A:$A,'Salary projection'!I:I,0,0)*$R$1</f>
        <v>2258910.278146259</v>
      </c>
      <c r="K109" s="2">
        <f>_xlfn.XLOOKUP($A109,'Salary projection'!$A:$A,'Salary projection'!J:J,0,0)*$R$1</f>
        <v>2507096.704725551</v>
      </c>
      <c r="L109" s="2">
        <f>_xlfn.XLOOKUP($A109,'Salary projection'!$A:$A,'Salary projection'!K:K,0,0)*$R$1</f>
        <v>2782551.368974179</v>
      </c>
      <c r="M109" s="2">
        <f>_xlfn.XLOOKUP($A109,'Salary projection'!$A:$A,'Salary projection'!L:L,0,0)*$R$1</f>
        <v>3088270.2316134437</v>
      </c>
      <c r="N109" s="2">
        <f>_xlfn.XLOOKUP($A109,'Salary projection'!$A:$A,'Salary projection'!M:M,0,0)*$R$1</f>
        <v>3427578.4195085089</v>
      </c>
      <c r="O109" t="str">
        <f t="shared" si="4"/>
        <v>Don't lend</v>
      </c>
    </row>
    <row r="110" spans="1:15" x14ac:dyDescent="0.3">
      <c r="A110" t="s">
        <v>66</v>
      </c>
      <c r="B110" t="s">
        <v>6</v>
      </c>
      <c r="C110">
        <v>-0.62992325165532603</v>
      </c>
      <c r="D110">
        <v>-0.24082330545230299</v>
      </c>
      <c r="E110" s="2">
        <f>_xlfn.XLOOKUP($A110,'Salary projection'!$A:$A,'Salary projection'!D:D,0,0)*$R$1</f>
        <v>281574.20246311795</v>
      </c>
      <c r="F110" s="2">
        <f>_xlfn.XLOOKUP($A110,'Salary projection'!$A:$A,'Salary projection'!E:E,0,0)*$R$1</f>
        <v>312510.75439362827</v>
      </c>
      <c r="G110" s="2">
        <f>_xlfn.XLOOKUP($A110,'Salary projection'!$A:$A,'Salary projection'!F:F,0,0)*$R$1</f>
        <v>346846.3046591318</v>
      </c>
      <c r="H110" s="2">
        <f>_xlfn.XLOOKUP($A110,'Salary projection'!$A:$A,'Salary projection'!G:G,0,0)*$R$1</f>
        <v>384954.30113795813</v>
      </c>
      <c r="I110" s="2">
        <f>_xlfn.XLOOKUP($A110,'Salary projection'!$A:$A,'Salary projection'!H:H,0,0)*$R$1</f>
        <v>427249.22241927712</v>
      </c>
      <c r="J110" s="2">
        <f>_xlfn.XLOOKUP($A110,'Salary projection'!$A:$A,'Salary projection'!I:I,0,0)*$R$1</f>
        <v>474191.08584646892</v>
      </c>
      <c r="K110" s="2">
        <f>_xlfn.XLOOKUP($A110,'Salary projection'!$A:$A,'Salary projection'!J:J,0,0)*$R$1</f>
        <v>526290.45085912803</v>
      </c>
      <c r="L110" s="2">
        <f>_xlfn.XLOOKUP($A110,'Salary projection'!$A:$A,'Salary projection'!K:K,0,0)*$R$1</f>
        <v>584113.97205215273</v>
      </c>
      <c r="M110" s="2">
        <f>_xlfn.XLOOKUP($A110,'Salary projection'!$A:$A,'Salary projection'!L:L,0,0)*$R$1</f>
        <v>648290.56234932342</v>
      </c>
      <c r="N110" s="2">
        <f>_xlfn.XLOOKUP($A110,'Salary projection'!$A:$A,'Salary projection'!M:M,0,0)*$R$1</f>
        <v>719518.2333246381</v>
      </c>
      <c r="O110" t="str">
        <f t="shared" si="4"/>
        <v>Lend</v>
      </c>
    </row>
    <row r="111" spans="1:15" x14ac:dyDescent="0.3">
      <c r="A111" t="s">
        <v>33</v>
      </c>
      <c r="B111" t="s">
        <v>10</v>
      </c>
      <c r="C111">
        <v>-0.62992325165532603</v>
      </c>
      <c r="D111">
        <v>-1.6847742711738001</v>
      </c>
      <c r="E111" s="2">
        <f>_xlfn.XLOOKUP($A111,'Salary projection'!$A:$A,'Salary projection'!D:D,0,0)*$R$1</f>
        <v>236427.28392472767</v>
      </c>
      <c r="F111" s="2">
        <f>_xlfn.XLOOKUP($A111,'Salary projection'!$A:$A,'Salary projection'!E:E,0,0)*$R$1</f>
        <v>262403.54482840514</v>
      </c>
      <c r="G111" s="2">
        <f>_xlfn.XLOOKUP($A111,'Salary projection'!$A:$A,'Salary projection'!F:F,0,0)*$R$1</f>
        <v>291233.81699226674</v>
      </c>
      <c r="H111" s="2">
        <f>_xlfn.XLOOKUP($A111,'Salary projection'!$A:$A,'Salary projection'!G:G,0,0)*$R$1</f>
        <v>323231.67057575396</v>
      </c>
      <c r="I111" s="2">
        <f>_xlfn.XLOOKUP($A111,'Salary projection'!$A:$A,'Salary projection'!H:H,0,0)*$R$1</f>
        <v>358745.12768538471</v>
      </c>
      <c r="J111" s="2">
        <f>_xlfn.XLOOKUP($A111,'Salary projection'!$A:$A,'Salary projection'!I:I,0,0)*$R$1</f>
        <v>398160.44760948245</v>
      </c>
      <c r="K111" s="2">
        <f>_xlfn.XLOOKUP($A111,'Salary projection'!$A:$A,'Salary projection'!J:J,0,0)*$R$1</f>
        <v>441906.3279365676</v>
      </c>
      <c r="L111" s="2">
        <f>_xlfn.XLOOKUP($A111,'Salary projection'!$A:$A,'Salary projection'!K:K,0,0)*$R$1</f>
        <v>490458.56725054188</v>
      </c>
      <c r="M111" s="2">
        <f>_xlfn.XLOOKUP($A111,'Salary projection'!$A:$A,'Salary projection'!L:L,0,0)*$R$1</f>
        <v>544345.24011609878</v>
      </c>
      <c r="N111" s="2">
        <f>_xlfn.XLOOKUP($A111,'Salary projection'!$A:$A,'Salary projection'!M:M,0,0)*$R$1</f>
        <v>604152.44063967513</v>
      </c>
      <c r="O111" t="str">
        <f t="shared" si="4"/>
        <v>Lend</v>
      </c>
    </row>
    <row r="112" spans="1:15" x14ac:dyDescent="0.3">
      <c r="A112" t="s">
        <v>76</v>
      </c>
      <c r="B112" t="s">
        <v>19</v>
      </c>
      <c r="C112">
        <v>-0.62992325165532603</v>
      </c>
      <c r="D112">
        <v>-9.1063657056991307E-2</v>
      </c>
      <c r="E112" s="2">
        <f>_xlfn.XLOOKUP($A112,'Salary projection'!$A:$A,'Salary projection'!D:D,0,0)*$R$1</f>
        <v>136628.8324188125</v>
      </c>
      <c r="F112" s="2">
        <f>_xlfn.XLOOKUP($A112,'Salary projection'!$A:$A,'Salary projection'!E:E,0,0)*$R$1</f>
        <v>151640.23947370145</v>
      </c>
      <c r="G112" s="2">
        <f>_xlfn.XLOOKUP($A112,'Salary projection'!$A:$A,'Salary projection'!F:F,0,0)*$R$1</f>
        <v>168300.94951814413</v>
      </c>
      <c r="H112" s="2">
        <f>_xlfn.XLOOKUP($A112,'Salary projection'!$A:$A,'Salary projection'!G:G,0,0)*$R$1</f>
        <v>186792.17143824976</v>
      </c>
      <c r="I112" s="2">
        <f>_xlfn.XLOOKUP($A112,'Salary projection'!$A:$A,'Salary projection'!H:H,0,0)*$R$1</f>
        <v>207315.02353678003</v>
      </c>
      <c r="J112" s="2">
        <f>_xlfn.XLOOKUP($A112,'Salary projection'!$A:$A,'Salary projection'!I:I,0,0)*$R$1</f>
        <v>230092.72098035409</v>
      </c>
      <c r="K112" s="2">
        <f>_xlfn.XLOOKUP($A112,'Salary projection'!$A:$A,'Salary projection'!J:J,0,0)*$R$1</f>
        <v>255373.00358143338</v>
      </c>
      <c r="L112" s="2">
        <f>_xlfn.XLOOKUP($A112,'Salary projection'!$A:$A,'Salary projection'!K:K,0,0)*$R$1</f>
        <v>283430.83032066474</v>
      </c>
      <c r="M112" s="2">
        <f>_xlfn.XLOOKUP($A112,'Salary projection'!$A:$A,'Salary projection'!L:L,0,0)*$R$1</f>
        <v>314571.36991633824</v>
      </c>
      <c r="N112" s="2">
        <f>_xlfn.XLOOKUP($A112,'Salary projection'!$A:$A,'Salary projection'!M:M,0,0)*$R$1</f>
        <v>349133.31996765122</v>
      </c>
      <c r="O112" t="str">
        <f t="shared" si="4"/>
        <v>Lend</v>
      </c>
    </row>
    <row r="113" spans="1:15" x14ac:dyDescent="0.3">
      <c r="A113" t="s">
        <v>78</v>
      </c>
      <c r="B113" t="s">
        <v>28</v>
      </c>
      <c r="C113">
        <v>-0.62992325165532603</v>
      </c>
      <c r="D113">
        <v>5.3589093411814198E-2</v>
      </c>
      <c r="E113" s="2">
        <f>_xlfn.XLOOKUP($A113,'Salary projection'!$A:$A,'Salary projection'!D:D,0,0)*$R$1</f>
        <v>66532.301003943459</v>
      </c>
      <c r="F113" s="2">
        <f>_xlfn.XLOOKUP($A113,'Salary projection'!$A:$A,'Salary projection'!E:E,0,0)*$R$1</f>
        <v>73842.203569802441</v>
      </c>
      <c r="G113" s="2">
        <f>_xlfn.XLOOKUP($A113,'Salary projection'!$A:$A,'Salary projection'!F:F,0,0)*$R$1</f>
        <v>81955.244982748409</v>
      </c>
      <c r="H113" s="2">
        <f>_xlfn.XLOOKUP($A113,'Salary projection'!$A:$A,'Salary projection'!G:G,0,0)*$R$1</f>
        <v>90959.666091669409</v>
      </c>
      <c r="I113" s="2">
        <f>_xlfn.XLOOKUP($A113,'Salary projection'!$A:$A,'Salary projection'!H:H,0,0)*$R$1</f>
        <v>100953.40276573635</v>
      </c>
      <c r="J113" s="2">
        <f>_xlfn.XLOOKUP($A113,'Salary projection'!$A:$A,'Salary projection'!I:I,0,0)*$R$1</f>
        <v>112045.15108608546</v>
      </c>
      <c r="K113" s="2">
        <f>_xlfn.XLOOKUP($A113,'Salary projection'!$A:$A,'Salary projection'!J:J,0,0)*$R$1</f>
        <v>124355.54957008928</v>
      </c>
      <c r="L113" s="2">
        <f>_xlfn.XLOOKUP($A113,'Salary projection'!$A:$A,'Salary projection'!K:K,0,0)*$R$1</f>
        <v>138018.49128658455</v>
      </c>
      <c r="M113" s="2">
        <f>_xlfn.XLOOKUP($A113,'Salary projection'!$A:$A,'Salary projection'!L:L,0,0)*$R$1</f>
        <v>153182.58013317338</v>
      </c>
      <c r="N113" s="2">
        <f>_xlfn.XLOOKUP($A113,'Salary projection'!$A:$A,'Salary projection'!M:M,0,0)*$R$1</f>
        <v>170012.74711468234</v>
      </c>
      <c r="O113" t="str">
        <f t="shared" si="4"/>
        <v>Don't lend</v>
      </c>
    </row>
    <row r="114" spans="1:15" x14ac:dyDescent="0.3">
      <c r="A114" t="s">
        <v>109</v>
      </c>
      <c r="B114" t="s">
        <v>28</v>
      </c>
      <c r="C114">
        <v>-0.82914943545125197</v>
      </c>
      <c r="D114">
        <v>1.4005743433464599</v>
      </c>
      <c r="E114" s="2">
        <f>_xlfn.XLOOKUP($A114,'Salary projection'!$A:$A,'Salary projection'!D:D,0,0)*$R$1</f>
        <v>1498164.8493923703</v>
      </c>
      <c r="F114" s="2">
        <f>_xlfn.XLOOKUP($A114,'Salary projection'!$A:$A,'Salary projection'!E:E,0,0)*$R$1</f>
        <v>1662768.1910985876</v>
      </c>
      <c r="G114" s="2">
        <f>_xlfn.XLOOKUP($A114,'Salary projection'!$A:$A,'Salary projection'!F:F,0,0)*$R$1</f>
        <v>1845456.4986293891</v>
      </c>
      <c r="H114" s="2">
        <f>_xlfn.XLOOKUP($A114,'Salary projection'!$A:$A,'Salary projection'!G:G,0,0)*$R$1</f>
        <v>2048216.7668141995</v>
      </c>
      <c r="I114" s="2">
        <f>_xlfn.XLOOKUP($A114,'Salary projection'!$A:$A,'Salary projection'!H:H,0,0)*$R$1</f>
        <v>2273254.3015641714</v>
      </c>
      <c r="J114" s="2">
        <f>_xlfn.XLOOKUP($A114,'Salary projection'!$A:$A,'Salary projection'!I:I,0,0)*$R$1</f>
        <v>2523016.7057063184</v>
      </c>
      <c r="K114" s="9">
        <f>_xlfn.XLOOKUP($A114,'Salary projection'!$A:$A,'Salary projection'!J:J,0,0)*$R$1</f>
        <v>2800220.500140762</v>
      </c>
      <c r="L114" s="9">
        <f>_xlfn.XLOOKUP($A114,'Salary projection'!$A:$A,'Salary projection'!K:K,0,0)*$R$1</f>
        <v>3107880.6698639859</v>
      </c>
      <c r="M114" s="2">
        <f>_xlfn.XLOOKUP($A114,'Salary projection'!$A:$A,'Salary projection'!L:L,0,0)*$R$1</f>
        <v>3449343.4562130668</v>
      </c>
      <c r="N114" s="2">
        <f>_xlfn.XLOOKUP($A114,'Salary projection'!$A:$A,'Salary projection'!M:M,0,0)*$R$1</f>
        <v>3828322.7519931169</v>
      </c>
      <c r="O114" t="str">
        <f t="shared" si="4"/>
        <v>Don't lend</v>
      </c>
    </row>
    <row r="115" spans="1:15" x14ac:dyDescent="0.3">
      <c r="A115" t="s">
        <v>15</v>
      </c>
      <c r="B115" t="s">
        <v>10</v>
      </c>
      <c r="C115">
        <v>-0.82914943545125197</v>
      </c>
      <c r="D115">
        <v>-2.8086227101674401</v>
      </c>
      <c r="E115" s="2">
        <f>_xlfn.XLOOKUP($A115,'Salary projection'!$A:$A,'Salary projection'!D:D,0,0)*$R$1</f>
        <v>1053824.1248303186</v>
      </c>
      <c r="F115" s="2">
        <f>_xlfn.XLOOKUP($A115,'Salary projection'!$A:$A,'Salary projection'!E:E,0,0)*$R$1</f>
        <v>1169607.7601145494</v>
      </c>
      <c r="G115" s="2">
        <f>_xlfn.XLOOKUP($A115,'Salary projection'!$A:$A,'Salary projection'!F:F,0,0)*$R$1</f>
        <v>1298112.5410660328</v>
      </c>
      <c r="H115" s="2">
        <f>_xlfn.XLOOKUP($A115,'Salary projection'!$A:$A,'Salary projection'!G:G,0,0)*$R$1</f>
        <v>1440736.1397019783</v>
      </c>
      <c r="I115" s="2">
        <f>_xlfn.XLOOKUP($A115,'Salary projection'!$A:$A,'Salary projection'!H:H,0,0)*$R$1</f>
        <v>1599029.79023586</v>
      </c>
      <c r="J115" s="2">
        <f>_xlfn.XLOOKUP($A115,'Salary projection'!$A:$A,'Salary projection'!I:I,0,0)*$R$1</f>
        <v>1774715.1609528186</v>
      </c>
      <c r="K115" s="9">
        <f>_xlfn.XLOOKUP($A115,'Salary projection'!$A:$A,'Salary projection'!J:J,0,0)*$R$1</f>
        <v>1969703.0797976651</v>
      </c>
      <c r="L115" s="9">
        <f>_xlfn.XLOOKUP($A115,'Salary projection'!$A:$A,'Salary projection'!K:K,0,0)*$R$1</f>
        <v>2186114.3173428676</v>
      </c>
      <c r="M115" s="2">
        <f>_xlfn.XLOOKUP($A115,'Salary projection'!$A:$A,'Salary projection'!L:L,0,0)*$R$1</f>
        <v>2426302.6531808013</v>
      </c>
      <c r="N115" s="2">
        <f>_xlfn.XLOOKUP($A115,'Salary projection'!$A:$A,'Salary projection'!M:M,0,0)*$R$1</f>
        <v>2692880.4766200595</v>
      </c>
      <c r="O115" t="str">
        <f t="shared" si="4"/>
        <v>Lend</v>
      </c>
    </row>
    <row r="116" spans="1:15" x14ac:dyDescent="0.3">
      <c r="A116" t="s">
        <v>30</v>
      </c>
      <c r="B116" t="s">
        <v>10</v>
      </c>
      <c r="C116">
        <v>-0.82914943545125197</v>
      </c>
      <c r="D116">
        <v>-1.72006439239098</v>
      </c>
      <c r="E116" s="2">
        <f>_xlfn.XLOOKUP($A116,'Salary projection'!$A:$A,'Salary projection'!D:D,0,0)*$R$1</f>
        <v>932640.29085885047</v>
      </c>
      <c r="F116" s="2">
        <f>_xlfn.XLOOKUP($A116,'Salary projection'!$A:$A,'Salary projection'!E:E,0,0)*$R$1</f>
        <v>1035109.4607552667</v>
      </c>
      <c r="G116" s="2">
        <f>_xlfn.XLOOKUP($A116,'Salary projection'!$A:$A,'Salary projection'!F:F,0,0)*$R$1</f>
        <v>1148836.9162760272</v>
      </c>
      <c r="H116" s="2">
        <f>_xlfn.XLOOKUP($A116,'Salary projection'!$A:$A,'Salary projection'!G:G,0,0)*$R$1</f>
        <v>1275059.6050350091</v>
      </c>
      <c r="I116" s="2">
        <f>_xlfn.XLOOKUP($A116,'Salary projection'!$A:$A,'Salary projection'!H:H,0,0)*$R$1</f>
        <v>1415150.3780554119</v>
      </c>
      <c r="J116" s="2">
        <f>_xlfn.XLOOKUP($A116,'Salary projection'!$A:$A,'Salary projection'!I:I,0,0)*$R$1</f>
        <v>1570632.9214745916</v>
      </c>
      <c r="K116" s="2">
        <f>_xlfn.XLOOKUP($A116,'Salary projection'!$A:$A,'Salary projection'!J:J,0,0)*$R$1</f>
        <v>1743198.3287950025</v>
      </c>
      <c r="L116" s="2">
        <f>_xlfn.XLOOKUP($A116,'Salary projection'!$A:$A,'Salary projection'!K:K,0,0)*$R$1</f>
        <v>1934723.4939280164</v>
      </c>
      <c r="M116" s="2">
        <f>_xlfn.XLOOKUP($A116,'Salary projection'!$A:$A,'Salary projection'!L:L,0,0)*$R$1</f>
        <v>2147291.5250810925</v>
      </c>
      <c r="N116" s="2">
        <f>_xlfn.XLOOKUP($A116,'Salary projection'!$A:$A,'Salary projection'!M:M,0,0)*$R$1</f>
        <v>2383214.4015183165</v>
      </c>
      <c r="O116" t="str">
        <f t="shared" si="4"/>
        <v>Lend</v>
      </c>
    </row>
    <row r="117" spans="1:15" x14ac:dyDescent="0.3">
      <c r="A117" t="s">
        <v>17</v>
      </c>
      <c r="B117" t="s">
        <v>8</v>
      </c>
      <c r="C117">
        <v>-0.82914943545125197</v>
      </c>
      <c r="D117">
        <v>-2.57073306192492</v>
      </c>
      <c r="E117" s="2">
        <f>_xlfn.XLOOKUP($A117,'Salary projection'!$A:$A,'Salary projection'!D:D,0,0)*$R$1</f>
        <v>857791.45222941414</v>
      </c>
      <c r="F117" s="2">
        <f>_xlfn.XLOOKUP($A117,'Salary projection'!$A:$A,'Salary projection'!E:E,0,0)*$R$1</f>
        <v>952036.98173923907</v>
      </c>
      <c r="G117" s="2">
        <f>_xlfn.XLOOKUP($A117,'Salary projection'!$A:$A,'Salary projection'!F:F,0,0)*$R$1</f>
        <v>1056637.2656704353</v>
      </c>
      <c r="H117" s="2">
        <f>_xlfn.XLOOKUP($A117,'Salary projection'!$A:$A,'Salary projection'!G:G,0,0)*$R$1</f>
        <v>1172729.9806818811</v>
      </c>
      <c r="I117" s="2">
        <f>_xlfn.XLOOKUP($A117,'Salary projection'!$A:$A,'Salary projection'!H:H,0,0)*$R$1</f>
        <v>1301577.7999439584</v>
      </c>
      <c r="J117" s="2">
        <f>_xlfn.XLOOKUP($A117,'Salary projection'!$A:$A,'Salary projection'!I:I,0,0)*$R$1</f>
        <v>1444582.1265027453</v>
      </c>
      <c r="K117" s="2">
        <f>_xlfn.XLOOKUP($A117,'Salary projection'!$A:$A,'Salary projection'!J:J,0,0)*$R$1</f>
        <v>1603298.3355286522</v>
      </c>
      <c r="L117" s="2">
        <f>_xlfn.XLOOKUP($A117,'Salary projection'!$A:$A,'Salary projection'!K:K,0,0)*$R$1</f>
        <v>1779452.6912306093</v>
      </c>
      <c r="M117" s="2">
        <f>_xlfn.XLOOKUP($A117,'Salary projection'!$A:$A,'Salary projection'!L:L,0,0)*$R$1</f>
        <v>1974961.1224312726</v>
      </c>
      <c r="N117" s="2">
        <f>_xlfn.XLOOKUP($A117,'Salary projection'!$A:$A,'Salary projection'!M:M,0,0)*$R$1</f>
        <v>2191950.0610142993</v>
      </c>
      <c r="O117" t="str">
        <f t="shared" si="4"/>
        <v>Lend</v>
      </c>
    </row>
    <row r="118" spans="1:15" x14ac:dyDescent="0.3">
      <c r="A118" t="s">
        <v>77</v>
      </c>
      <c r="B118" t="s">
        <v>28</v>
      </c>
      <c r="C118">
        <v>-0.82914943545125197</v>
      </c>
      <c r="D118">
        <v>2.8060701814436699E-2</v>
      </c>
      <c r="E118" s="2">
        <f>_xlfn.XLOOKUP($A118,'Salary projection'!$A:$A,'Salary projection'!D:D,0,0)*$R$1</f>
        <v>696213.00693412276</v>
      </c>
      <c r="F118" s="2">
        <f>_xlfn.XLOOKUP($A118,'Salary projection'!$A:$A,'Salary projection'!E:E,0,0)*$R$1</f>
        <v>772705.91592686158</v>
      </c>
      <c r="G118" s="2">
        <f>_xlfn.XLOOKUP($A118,'Salary projection'!$A:$A,'Salary projection'!F:F,0,0)*$R$1</f>
        <v>857603.0992837603</v>
      </c>
      <c r="H118" s="2">
        <f>_xlfn.XLOOKUP($A118,'Salary projection'!$A:$A,'Salary projection'!G:G,0,0)*$R$1</f>
        <v>951827.93445925496</v>
      </c>
      <c r="I118" s="2">
        <f>_xlfn.XLOOKUP($A118,'Salary projection'!$A:$A,'Salary projection'!H:H,0,0)*$R$1</f>
        <v>1056405.250370027</v>
      </c>
      <c r="J118" s="2">
        <f>_xlfn.XLOOKUP($A118,'Salary projection'!$A:$A,'Salary projection'!I:I,0,0)*$R$1</f>
        <v>1172472.4738651088</v>
      </c>
      <c r="K118" s="2">
        <f>_xlfn.XLOOKUP($A118,'Salary projection'!$A:$A,'Salary projection'!J:J,0,0)*$R$1</f>
        <v>1301292.0008584349</v>
      </c>
      <c r="L118" s="2">
        <f>_xlfn.XLOOKUP($A118,'Salary projection'!$A:$A,'Salary projection'!K:K,0,0)*$R$1</f>
        <v>1444264.926677475</v>
      </c>
      <c r="M118" s="2">
        <f>_xlfn.XLOOKUP($A118,'Salary projection'!$A:$A,'Salary projection'!L:L,0,0)*$R$1</f>
        <v>1602946.2849649941</v>
      </c>
      <c r="N118" s="2">
        <f>_xlfn.XLOOKUP($A118,'Salary projection'!$A:$A,'Salary projection'!M:M,0,0)*$R$1</f>
        <v>1779061.9608786413</v>
      </c>
      <c r="O118" t="str">
        <f t="shared" ref="O118:O149" si="5">IF(D118&lt;0,"Lend","Don't lend")</f>
        <v>Don't lend</v>
      </c>
    </row>
    <row r="119" spans="1:15" x14ac:dyDescent="0.3">
      <c r="A119" t="s">
        <v>117</v>
      </c>
      <c r="B119" t="s">
        <v>19</v>
      </c>
      <c r="C119">
        <v>-0.82914943545125197</v>
      </c>
      <c r="D119">
        <v>1.6353469691839</v>
      </c>
      <c r="E119" s="2">
        <f>_xlfn.XLOOKUP($A119,'Salary projection'!$A:$A,'Salary projection'!D:D,0,0)*$R$1</f>
        <v>692648.7765231973</v>
      </c>
      <c r="F119" s="2">
        <f>_xlfn.XLOOKUP($A119,'Salary projection'!$A:$A,'Salary projection'!E:E,0,0)*$R$1</f>
        <v>768750.08359276503</v>
      </c>
      <c r="G119" s="2">
        <f>_xlfn.XLOOKUP($A119,'Salary projection'!$A:$A,'Salary projection'!F:F,0,0)*$R$1</f>
        <v>853212.63973111333</v>
      </c>
      <c r="H119" s="2">
        <f>_xlfn.XLOOKUP($A119,'Salary projection'!$A:$A,'Salary projection'!G:G,0,0)*$R$1</f>
        <v>946955.09520434425</v>
      </c>
      <c r="I119" s="2">
        <f>_xlfn.XLOOKUP($A119,'Salary projection'!$A:$A,'Salary projection'!H:H,0,0)*$R$1</f>
        <v>1050997.0323647195</v>
      </c>
      <c r="J119" s="2">
        <f>_xlfn.XLOOKUP($A119,'Salary projection'!$A:$A,'Salary projection'!I:I,0,0)*$R$1</f>
        <v>1166470.0550569256</v>
      </c>
      <c r="K119" s="2">
        <f>_xlfn.XLOOKUP($A119,'Salary projection'!$A:$A,'Salary projection'!J:J,0,0)*$R$1</f>
        <v>1294630.09641718</v>
      </c>
      <c r="L119" s="2">
        <f>_xlfn.XLOOKUP($A119,'Salary projection'!$A:$A,'Salary projection'!K:K,0,0)*$R$1</f>
        <v>1436871.0789299794</v>
      </c>
      <c r="M119" s="2">
        <f>_xlfn.XLOOKUP($A119,'Salary projection'!$A:$A,'Salary projection'!L:L,0,0)*$R$1</f>
        <v>1594740.0753150026</v>
      </c>
      <c r="N119" s="2">
        <f>_xlfn.XLOOKUP($A119,'Salary projection'!$A:$A,'Salary projection'!M:M,0,0)*$R$1</f>
        <v>1769954.1351403547</v>
      </c>
      <c r="O119" t="str">
        <f t="shared" si="5"/>
        <v>Don't lend</v>
      </c>
    </row>
    <row r="120" spans="1:15" x14ac:dyDescent="0.3">
      <c r="A120" t="s">
        <v>58</v>
      </c>
      <c r="B120" t="s">
        <v>28</v>
      </c>
      <c r="C120">
        <v>-0.82914943545125197</v>
      </c>
      <c r="D120">
        <v>-0.63415617071928698</v>
      </c>
      <c r="E120" s="2">
        <f>_xlfn.XLOOKUP($A120,'Salary projection'!$A:$A,'Salary projection'!D:D,0,0)*$R$1</f>
        <v>615423.78428647702</v>
      </c>
      <c r="F120" s="2">
        <f>_xlfn.XLOOKUP($A120,'Salary projection'!$A:$A,'Salary projection'!E:E,0,0)*$R$1</f>
        <v>683040.38302067271</v>
      </c>
      <c r="G120" s="2">
        <f>_xlfn.XLOOKUP($A120,'Salary projection'!$A:$A,'Salary projection'!F:F,0,0)*$R$1</f>
        <v>758086.01609042299</v>
      </c>
      <c r="H120" s="2">
        <f>_xlfn.XLOOKUP($A120,'Salary projection'!$A:$A,'Salary projection'!G:G,0,0)*$R$1</f>
        <v>841376.91134794231</v>
      </c>
      <c r="I120" s="2">
        <f>_xlfn.XLOOKUP($A120,'Salary projection'!$A:$A,'Salary projection'!H:H,0,0)*$R$1</f>
        <v>933818.97558306123</v>
      </c>
      <c r="J120" s="2">
        <f>_xlfn.XLOOKUP($A120,'Salary projection'!$A:$A,'Salary projection'!I:I,0,0)*$R$1</f>
        <v>1036417.6475462907</v>
      </c>
      <c r="K120" s="2">
        <f>_xlfn.XLOOKUP($A120,'Salary projection'!$A:$A,'Salary projection'!J:J,0,0)*$R$1</f>
        <v>1150288.8335233263</v>
      </c>
      <c r="L120" s="9">
        <f>_xlfn.XLOOKUP($A120,'Salary projection'!$A:$A,'Salary projection'!K:K,0,0)*$R$1</f>
        <v>1276671.0444009078</v>
      </c>
      <c r="M120" s="9">
        <f>_xlfn.XLOOKUP($A120,'Salary projection'!$A:$A,'Salary projection'!L:L,0,0)*$R$1</f>
        <v>1416938.8662318548</v>
      </c>
      <c r="N120" s="2">
        <f>_xlfn.XLOOKUP($A120,'Salary projection'!$A:$A,'Salary projection'!M:M,0,0)*$R$1</f>
        <v>1572617.9108108124</v>
      </c>
      <c r="O120" t="str">
        <f t="shared" si="5"/>
        <v>Lend</v>
      </c>
    </row>
    <row r="121" spans="1:15" x14ac:dyDescent="0.3">
      <c r="A121" t="s">
        <v>126</v>
      </c>
      <c r="B121" t="s">
        <v>19</v>
      </c>
      <c r="C121">
        <v>-0.82914943545125197</v>
      </c>
      <c r="D121">
        <v>1.9729487901057099</v>
      </c>
      <c r="E121" s="2">
        <f>_xlfn.XLOOKUP($A121,'Salary projection'!$A:$A,'Salary projection'!D:D,0,0)*$R$1</f>
        <v>542951.09926432453</v>
      </c>
      <c r="F121" s="2">
        <f>_xlfn.XLOOKUP($A121,'Salary projection'!$A:$A,'Salary projection'!E:E,0,0)*$R$1</f>
        <v>602605.12556070951</v>
      </c>
      <c r="G121" s="2">
        <f>_xlfn.XLOOKUP($A121,'Salary projection'!$A:$A,'Salary projection'!F:F,0,0)*$R$1</f>
        <v>668813.33851992933</v>
      </c>
      <c r="H121" s="2">
        <f>_xlfn.XLOOKUP($A121,'Salary projection'!$A:$A,'Salary projection'!G:G,0,0)*$R$1</f>
        <v>742295.8464980881</v>
      </c>
      <c r="I121" s="2">
        <f>_xlfn.XLOOKUP($A121,'Salary projection'!$A:$A,'Salary projection'!H:H,0,0)*$R$1</f>
        <v>823851.87614181289</v>
      </c>
      <c r="J121" s="2">
        <f>_xlfn.XLOOKUP($A121,'Salary projection'!$A:$A,'Salary projection'!I:I,0,0)*$R$1</f>
        <v>914368.46511323343</v>
      </c>
      <c r="K121" s="2">
        <f>_xlfn.XLOOKUP($A121,'Salary projection'!$A:$A,'Salary projection'!J:J,0,0)*$R$1</f>
        <v>1014830.1098844791</v>
      </c>
      <c r="L121" s="2">
        <f>_xlfn.XLOOKUP($A121,'Salary projection'!$A:$A,'Salary projection'!K:K,0,0)*$R$1</f>
        <v>1126329.4735351638</v>
      </c>
      <c r="M121" s="2">
        <f>_xlfn.XLOOKUP($A121,'Salary projection'!$A:$A,'Salary projection'!L:L,0,0)*$R$1</f>
        <v>1250079.270015362</v>
      </c>
      <c r="N121" s="2">
        <f>_xlfn.XLOOKUP($A121,'Salary projection'!$A:$A,'Salary projection'!M:M,0,0)*$R$1</f>
        <v>1387425.4541323192</v>
      </c>
      <c r="O121" t="str">
        <f t="shared" si="5"/>
        <v>Don't lend</v>
      </c>
    </row>
    <row r="122" spans="1:15" x14ac:dyDescent="0.3">
      <c r="A122" t="s">
        <v>84</v>
      </c>
      <c r="B122" t="s">
        <v>10</v>
      </c>
      <c r="C122">
        <v>-0.82914943545125197</v>
      </c>
      <c r="D122">
        <v>0.34699619750983801</v>
      </c>
      <c r="E122" s="2">
        <f>_xlfn.XLOOKUP($A122,'Salary projection'!$A:$A,'Salary projection'!D:D,0,0)*$R$1</f>
        <v>192468.44218997934</v>
      </c>
      <c r="F122" s="2">
        <f>_xlfn.XLOOKUP($A122,'Salary projection'!$A:$A,'Salary projection'!E:E,0,0)*$R$1</f>
        <v>213614.94604121425</v>
      </c>
      <c r="G122" s="2">
        <f>_xlfn.XLOOKUP($A122,'Salary projection'!$A:$A,'Salary projection'!F:F,0,0)*$R$1</f>
        <v>237084.81584295072</v>
      </c>
      <c r="H122" s="2">
        <f>_xlfn.XLOOKUP($A122,'Salary projection'!$A:$A,'Salary projection'!G:G,0,0)*$R$1</f>
        <v>263133.31976518646</v>
      </c>
      <c r="I122" s="2">
        <f>_xlfn.XLOOKUP($A122,'Salary projection'!$A:$A,'Salary projection'!H:H,0,0)*$R$1</f>
        <v>292043.77228659438</v>
      </c>
      <c r="J122" s="9">
        <f>_xlfn.XLOOKUP($A122,'Salary projection'!$A:$A,'Salary projection'!I:I,0,0)*$R$1</f>
        <v>324130.61564189004</v>
      </c>
      <c r="K122" s="9">
        <f>_xlfn.XLOOKUP($A122,'Salary projection'!$A:$A,'Salary projection'!J:J,0,0)*$R$1</f>
        <v>359742.83982775826</v>
      </c>
      <c r="L122" s="2">
        <f>_xlfn.XLOOKUP($A122,'Salary projection'!$A:$A,'Salary projection'!K:K,0,0)*$R$1</f>
        <v>399267.77836476243</v>
      </c>
      <c r="M122" s="2">
        <f>_xlfn.XLOOKUP($A122,'Salary projection'!$A:$A,'Salary projection'!L:L,0,0)*$R$1</f>
        <v>443135.32109953737</v>
      </c>
      <c r="N122" s="2">
        <f>_xlfn.XLOOKUP($A122,'Salary projection'!$A:$A,'Salary projection'!M:M,0,0)*$R$1</f>
        <v>491822.58986747399</v>
      </c>
      <c r="O122" t="str">
        <f t="shared" si="5"/>
        <v>Don't lend</v>
      </c>
    </row>
    <row r="123" spans="1:15" x14ac:dyDescent="0.3">
      <c r="A123" t="s">
        <v>80</v>
      </c>
      <c r="B123" t="s">
        <v>28</v>
      </c>
      <c r="C123">
        <v>-0.82914943545125197</v>
      </c>
      <c r="D123">
        <v>0.124987498276718</v>
      </c>
      <c r="E123" s="2">
        <f>_xlfn.XLOOKUP($A123,'Salary projection'!$A:$A,'Salary projection'!D:D,0,0)*$R$1</f>
        <v>146133.44684794726</v>
      </c>
      <c r="F123" s="2">
        <f>_xlfn.XLOOKUP($A123,'Salary projection'!$A:$A,'Salary projection'!E:E,0,0)*$R$1</f>
        <v>162189.12569795895</v>
      </c>
      <c r="G123" s="2">
        <f>_xlfn.XLOOKUP($A123,'Salary projection'!$A:$A,'Salary projection'!F:F,0,0)*$R$1</f>
        <v>180008.84165853669</v>
      </c>
      <c r="H123" s="2">
        <f>_xlfn.XLOOKUP($A123,'Salary projection'!$A:$A,'Salary projection'!G:G,0,0)*$R$1</f>
        <v>199786.40945134533</v>
      </c>
      <c r="I123" s="2">
        <f>_xlfn.XLOOKUP($A123,'Salary projection'!$A:$A,'Salary projection'!H:H,0,0)*$R$1</f>
        <v>221736.93821759953</v>
      </c>
      <c r="J123" s="2">
        <f>_xlfn.XLOOKUP($A123,'Salary projection'!$A:$A,'Salary projection'!I:I,0,0)*$R$1</f>
        <v>246099.17113550915</v>
      </c>
      <c r="K123" s="2">
        <f>_xlfn.XLOOKUP($A123,'Salary projection'!$A:$A,'Salary projection'!J:J,0,0)*$R$1</f>
        <v>273138.08209144621</v>
      </c>
      <c r="L123" s="2">
        <f>_xlfn.XLOOKUP($A123,'Salary projection'!$A:$A,'Salary projection'!K:K,0,0)*$R$1</f>
        <v>303147.7576473197</v>
      </c>
      <c r="M123" s="2">
        <f>_xlfn.XLOOKUP($A123,'Salary projection'!$A:$A,'Salary projection'!L:L,0,0)*$R$1</f>
        <v>336454.59564964875</v>
      </c>
      <c r="N123" s="2">
        <f>_xlfn.XLOOKUP($A123,'Salary projection'!$A:$A,'Salary projection'!M:M,0,0)*$R$1</f>
        <v>373420.85526974878</v>
      </c>
      <c r="O123" t="str">
        <f t="shared" si="5"/>
        <v>Don't lend</v>
      </c>
    </row>
    <row r="124" spans="1:15" x14ac:dyDescent="0.3">
      <c r="A124" t="s">
        <v>27</v>
      </c>
      <c r="B124" t="s">
        <v>28</v>
      </c>
      <c r="C124">
        <v>-0.82914943545125197</v>
      </c>
      <c r="D124">
        <v>-1.90511242670215</v>
      </c>
      <c r="E124" s="2">
        <f>_xlfn.XLOOKUP($A124,'Salary projection'!$A:$A,'Salary projection'!D:D,0,0)*$R$1</f>
        <v>123559.98757875216</v>
      </c>
      <c r="F124" s="2">
        <f>_xlfn.XLOOKUP($A124,'Salary projection'!$A:$A,'Salary projection'!E:E,0,0)*$R$1</f>
        <v>137135.52091534738</v>
      </c>
      <c r="G124" s="2">
        <f>_xlfn.XLOOKUP($A124,'Salary projection'!$A:$A,'Salary projection'!F:F,0,0)*$R$1</f>
        <v>152202.59782510423</v>
      </c>
      <c r="H124" s="2">
        <f>_xlfn.XLOOKUP($A124,'Salary projection'!$A:$A,'Salary projection'!G:G,0,0)*$R$1</f>
        <v>168925.09417024322</v>
      </c>
      <c r="I124" s="2">
        <f>_xlfn.XLOOKUP($A124,'Salary projection'!$A:$A,'Salary projection'!H:H,0,0)*$R$1</f>
        <v>187484.89085065323</v>
      </c>
      <c r="J124" s="2">
        <f>_xlfn.XLOOKUP($A124,'Salary projection'!$A:$A,'Salary projection'!I:I,0,0)*$R$1</f>
        <v>208083.85201701586</v>
      </c>
      <c r="K124" s="2">
        <f>_xlfn.XLOOKUP($A124,'Salary projection'!$A:$A,'Salary projection'!J:J,0,0)*$R$1</f>
        <v>230946.02063016585</v>
      </c>
      <c r="L124" s="2">
        <f>_xlfn.XLOOKUP($A124,'Salary projection'!$A:$A,'Salary projection'!K:K,0,0)*$R$1</f>
        <v>256320.05524651427</v>
      </c>
      <c r="M124" s="2">
        <f>_xlfn.XLOOKUP($A124,'Salary projection'!$A:$A,'Salary projection'!L:L,0,0)*$R$1</f>
        <v>284481.93453303643</v>
      </c>
      <c r="N124" s="2">
        <f>_xlfn.XLOOKUP($A124,'Salary projection'!$A:$A,'Salary projection'!M:M,0,0)*$R$1</f>
        <v>315737.95892726729</v>
      </c>
      <c r="O124" t="str">
        <f t="shared" si="5"/>
        <v>Lend</v>
      </c>
    </row>
    <row r="125" spans="1:15" x14ac:dyDescent="0.3">
      <c r="A125" t="s">
        <v>24</v>
      </c>
      <c r="B125" t="s">
        <v>25</v>
      </c>
      <c r="C125">
        <v>-1.02837561924717</v>
      </c>
      <c r="D125">
        <v>-2.0569366752265501</v>
      </c>
      <c r="E125" s="2">
        <f>_xlfn.XLOOKUP($A125,'Salary projection'!$A:$A,'Salary projection'!D:D,0,0)*$R$1</f>
        <v>4012135.3658985198</v>
      </c>
      <c r="F125" s="2">
        <f>_xlfn.XLOOKUP($A125,'Salary projection'!$A:$A,'Salary projection'!E:E,0,0)*$R$1</f>
        <v>4452948.5974146947</v>
      </c>
      <c r="G125" s="2">
        <f>_xlfn.XLOOKUP($A125,'Salary projection'!$A:$A,'Salary projection'!F:F,0,0)*$R$1</f>
        <v>4942193.9697632408</v>
      </c>
      <c r="H125" s="2">
        <f>_xlfn.XLOOKUP($A125,'Salary projection'!$A:$A,'Salary projection'!G:G,0,0)*$R$1</f>
        <v>5485192.7212779941</v>
      </c>
      <c r="I125" s="2">
        <f>_xlfn.XLOOKUP($A125,'Salary projection'!$A:$A,'Salary projection'!H:H,0,0)*$R$1</f>
        <v>6087850.7346409243</v>
      </c>
      <c r="J125" s="9">
        <f>_xlfn.XLOOKUP($A125,'Salary projection'!$A:$A,'Salary projection'!I:I,0,0)*$R$1</f>
        <v>6756722.7717448343</v>
      </c>
      <c r="K125" s="9">
        <f>_xlfn.XLOOKUP($A125,'Salary projection'!$A:$A,'Salary projection'!J:J,0,0)*$R$1</f>
        <v>7499083.7660391368</v>
      </c>
      <c r="L125" s="2">
        <f>_xlfn.XLOOKUP($A125,'Salary projection'!$A:$A,'Salary projection'!K:K,0,0)*$R$1</f>
        <v>8323007.9477642179</v>
      </c>
      <c r="M125" s="2">
        <f>_xlfn.XLOOKUP($A125,'Salary projection'!$A:$A,'Salary projection'!L:L,0,0)*$R$1</f>
        <v>9237456.6626736932</v>
      </c>
      <c r="N125" s="2">
        <f>_xlfn.XLOOKUP($A125,'Salary projection'!$A:$A,'Salary projection'!M:M,0,0)*$R$1</f>
        <v>10252375.839397902</v>
      </c>
      <c r="O125" t="str">
        <f t="shared" si="5"/>
        <v>Lend</v>
      </c>
    </row>
    <row r="126" spans="1:15" x14ac:dyDescent="0.3">
      <c r="A126" t="s">
        <v>43</v>
      </c>
      <c r="B126" t="s">
        <v>19</v>
      </c>
      <c r="C126">
        <v>-1.02837561924717</v>
      </c>
      <c r="D126">
        <v>-1.15142655660155</v>
      </c>
      <c r="E126" s="2">
        <f>_xlfn.XLOOKUP($A126,'Salary projection'!$A:$A,'Salary projection'!D:D,0,0)*$R$1</f>
        <v>3523835.7996017211</v>
      </c>
      <c r="F126" s="2">
        <f>_xlfn.XLOOKUP($A126,'Salary projection'!$A:$A,'Salary projection'!E:E,0,0)*$R$1</f>
        <v>3910999.5676434669</v>
      </c>
      <c r="G126" s="2">
        <f>_xlfn.XLOOKUP($A126,'Salary projection'!$A:$A,'Salary projection'!F:F,0,0)*$R$1</f>
        <v>4340701.0110505708</v>
      </c>
      <c r="H126" s="2">
        <f>_xlfn.XLOOKUP($A126,'Salary projection'!$A:$A,'Salary projection'!G:G,0,0)*$R$1</f>
        <v>4817613.7433552081</v>
      </c>
      <c r="I126" s="9">
        <f>_xlfn.XLOOKUP($A126,'Salary projection'!$A:$A,'Salary projection'!H:H,0,0)*$R$1</f>
        <v>5346924.8679138254</v>
      </c>
      <c r="J126" s="9">
        <f>_xlfn.XLOOKUP($A126,'Salary projection'!$A:$A,'Salary projection'!I:I,0,0)*$R$1</f>
        <v>5934391.3950237446</v>
      </c>
      <c r="K126" s="2">
        <f>_xlfn.XLOOKUP($A126,'Salary projection'!$A:$A,'Salary projection'!J:J,0,0)*$R$1</f>
        <v>6586402.8575872341</v>
      </c>
      <c r="L126" s="2">
        <f>_xlfn.XLOOKUP($A126,'Salary projection'!$A:$A,'Salary projection'!K:K,0,0)*$R$1</f>
        <v>7310050.8063573232</v>
      </c>
      <c r="M126" s="2">
        <f>_xlfn.XLOOKUP($A126,'Salary projection'!$A:$A,'Salary projection'!L:L,0,0)*$R$1</f>
        <v>8113205.9406248676</v>
      </c>
      <c r="N126" s="2">
        <f>_xlfn.XLOOKUP($A126,'Salary projection'!$A:$A,'Salary projection'!M:M,0,0)*$R$1</f>
        <v>9004603.713252645</v>
      </c>
      <c r="O126" t="str">
        <f t="shared" si="5"/>
        <v>Lend</v>
      </c>
    </row>
    <row r="127" spans="1:15" x14ac:dyDescent="0.3">
      <c r="A127" t="s">
        <v>50</v>
      </c>
      <c r="B127" t="s">
        <v>28</v>
      </c>
      <c r="C127">
        <v>-1.02837561924717</v>
      </c>
      <c r="D127">
        <v>-0.99587378124673898</v>
      </c>
      <c r="E127" s="2">
        <f>_xlfn.XLOOKUP($A127,'Salary projection'!$A:$A,'Salary projection'!D:D,0,0)*$R$1</f>
        <v>1892606.3482014639</v>
      </c>
      <c r="F127" s="2">
        <f>_xlfn.XLOOKUP($A127,'Salary projection'!$A:$A,'Salary projection'!E:E,0,0)*$R$1</f>
        <v>2100546.9694052739</v>
      </c>
      <c r="G127" s="2">
        <f>_xlfn.XLOOKUP($A127,'Salary projection'!$A:$A,'Salary projection'!F:F,0,0)*$R$1</f>
        <v>2331334.0224556834</v>
      </c>
      <c r="H127" s="2">
        <f>_xlfn.XLOOKUP($A127,'Salary projection'!$A:$A,'Salary projection'!G:G,0,0)*$R$1</f>
        <v>2587477.6443576682</v>
      </c>
      <c r="I127" s="2">
        <f>_xlfn.XLOOKUP($A127,'Salary projection'!$A:$A,'Salary projection'!H:H,0,0)*$R$1</f>
        <v>2871763.7608181797</v>
      </c>
      <c r="J127" s="2">
        <f>_xlfn.XLOOKUP($A127,'Salary projection'!$A:$A,'Salary projection'!I:I,0,0)*$R$1</f>
        <v>3187284.3871452538</v>
      </c>
      <c r="K127" s="2">
        <f>_xlfn.XLOOKUP($A127,'Salary projection'!$A:$A,'Salary projection'!J:J,0,0)*$R$1</f>
        <v>3537471.2583062919</v>
      </c>
      <c r="L127" s="2">
        <f>_xlfn.XLOOKUP($A127,'Salary projection'!$A:$A,'Salary projection'!K:K,0,0)*$R$1</f>
        <v>3926133.1539201662</v>
      </c>
      <c r="M127" s="2">
        <f>_xlfn.XLOOKUP($A127,'Salary projection'!$A:$A,'Salary projection'!L:L,0,0)*$R$1</f>
        <v>4357497.3241454531</v>
      </c>
      <c r="N127" s="2">
        <f>_xlfn.XLOOKUP($A127,'Salary projection'!$A:$A,'Salary projection'!M:M,0,0)*$R$1</f>
        <v>4836255.4670301629</v>
      </c>
      <c r="O127" t="str">
        <f t="shared" si="5"/>
        <v>Lend</v>
      </c>
    </row>
    <row r="128" spans="1:15" x14ac:dyDescent="0.3">
      <c r="A128" t="s">
        <v>115</v>
      </c>
      <c r="B128" t="s">
        <v>28</v>
      </c>
      <c r="C128">
        <v>-1.02837561924717</v>
      </c>
      <c r="D128">
        <v>1.5667402185102199</v>
      </c>
      <c r="E128" s="2">
        <f>_xlfn.XLOOKUP($A128,'Salary projection'!$A:$A,'Salary projection'!D:D,0,0)*$R$1</f>
        <v>1811817.1255538177</v>
      </c>
      <c r="F128" s="2">
        <f>_xlfn.XLOOKUP($A128,'Salary projection'!$A:$A,'Salary projection'!E:E,0,0)*$R$1</f>
        <v>2010881.4364990846</v>
      </c>
      <c r="G128" s="2">
        <f>_xlfn.XLOOKUP($A128,'Salary projection'!$A:$A,'Salary projection'!F:F,0,0)*$R$1</f>
        <v>2231816.9392623454</v>
      </c>
      <c r="H128" s="2">
        <f>_xlfn.XLOOKUP($A128,'Salary projection'!$A:$A,'Salary projection'!G:G,0,0)*$R$1</f>
        <v>2477026.6212463551</v>
      </c>
      <c r="I128" s="2">
        <f>_xlfn.XLOOKUP($A128,'Salary projection'!$A:$A,'Salary projection'!H:H,0,0)*$R$1</f>
        <v>2749177.4860312138</v>
      </c>
      <c r="J128" s="2">
        <f>_xlfn.XLOOKUP($A128,'Salary projection'!$A:$A,'Salary projection'!I:I,0,0)*$R$1</f>
        <v>3051229.5608264357</v>
      </c>
      <c r="K128" s="2">
        <f>_xlfn.XLOOKUP($A128,'Salary projection'!$A:$A,'Salary projection'!J:J,0,0)*$R$1</f>
        <v>3386468.090971184</v>
      </c>
      <c r="L128" s="2">
        <f>_xlfn.XLOOKUP($A128,'Salary projection'!$A:$A,'Salary projection'!K:K,0,0)*$R$1</f>
        <v>3758539.2716436</v>
      </c>
      <c r="M128" s="2">
        <f>_xlfn.XLOOKUP($A128,'Salary projection'!$A:$A,'Salary projection'!L:L,0,0)*$R$1</f>
        <v>4171489.9054123135</v>
      </c>
      <c r="N128" s="2">
        <f>_xlfn.XLOOKUP($A128,'Salary projection'!$A:$A,'Salary projection'!M:M,0,0)*$R$1</f>
        <v>4629811.416962333</v>
      </c>
      <c r="O128" t="str">
        <f t="shared" si="5"/>
        <v>Don't lend</v>
      </c>
    </row>
    <row r="129" spans="1:15" x14ac:dyDescent="0.3">
      <c r="A129" t="s">
        <v>14</v>
      </c>
      <c r="B129" t="s">
        <v>10</v>
      </c>
      <c r="C129">
        <v>-1.02837561924717</v>
      </c>
      <c r="D129">
        <v>-2.9911996628924298</v>
      </c>
      <c r="E129" s="2">
        <f>_xlfn.XLOOKUP($A129,'Salary projection'!$A:$A,'Salary projection'!D:D,0,0)*$R$1</f>
        <v>760369.15433078259</v>
      </c>
      <c r="F129" s="2">
        <f>_xlfn.XLOOKUP($A129,'Salary projection'!$A:$A,'Salary projection'!E:E,0,0)*$R$1</f>
        <v>843910.89794059959</v>
      </c>
      <c r="G129" s="2">
        <f>_xlfn.XLOOKUP($A129,'Salary projection'!$A:$A,'Salary projection'!F:F,0,0)*$R$1</f>
        <v>936631.37123141065</v>
      </c>
      <c r="H129" s="2">
        <f>_xlfn.XLOOKUP($A129,'Salary projection'!$A:$A,'Salary projection'!G:G,0,0)*$R$1</f>
        <v>1039539.0410476506</v>
      </c>
      <c r="I129" s="2">
        <f>_xlfn.XLOOKUP($A129,'Salary projection'!$A:$A,'Salary projection'!H:H,0,0)*$R$1</f>
        <v>1153753.1744655583</v>
      </c>
      <c r="J129" s="2">
        <f>_xlfn.XLOOKUP($A129,'Salary projection'!$A:$A,'Salary projection'!I:I,0,0)*$R$1</f>
        <v>1280516.0124124053</v>
      </c>
      <c r="K129" s="2">
        <f>_xlfn.XLOOKUP($A129,'Salary projection'!$A:$A,'Salary projection'!J:J,0,0)*$R$1</f>
        <v>1421206.2808010206</v>
      </c>
      <c r="L129" s="2">
        <f>_xlfn.XLOOKUP($A129,'Salary projection'!$A:$A,'Salary projection'!K:K,0,0)*$R$1</f>
        <v>1577354.1861323952</v>
      </c>
      <c r="M129" s="2">
        <f>_xlfn.XLOOKUP($A129,'Salary projection'!$A:$A,'Salary projection'!L:L,0,0)*$R$1</f>
        <v>1750658.0586648395</v>
      </c>
      <c r="N129" s="2">
        <f>_xlfn.XLOOKUP($A129,'Salary projection'!$A:$A,'Salary projection'!M:M,0,0)*$R$1</f>
        <v>1943002.8241677985</v>
      </c>
      <c r="O129" t="str">
        <f t="shared" si="5"/>
        <v>Lend</v>
      </c>
    </row>
    <row r="130" spans="1:15" x14ac:dyDescent="0.3">
      <c r="A130" t="s">
        <v>136</v>
      </c>
      <c r="B130" t="s">
        <v>19</v>
      </c>
      <c r="C130">
        <v>-1.02837561924717</v>
      </c>
      <c r="D130">
        <v>2.2901180374371402</v>
      </c>
      <c r="E130" s="2">
        <f>_xlfn.XLOOKUP($A130,'Salary projection'!$A:$A,'Salary projection'!D:D,0,0)*$R$1</f>
        <v>635621.08994838852</v>
      </c>
      <c r="F130" s="2">
        <f>_xlfn.XLOOKUP($A130,'Salary projection'!$A:$A,'Salary projection'!E:E,0,0)*$R$1</f>
        <v>705456.76624721987</v>
      </c>
      <c r="G130" s="2">
        <f>_xlfn.XLOOKUP($A130,'Salary projection'!$A:$A,'Salary projection'!F:F,0,0)*$R$1</f>
        <v>782965.28688875725</v>
      </c>
      <c r="H130" s="2">
        <f>_xlfn.XLOOKUP($A130,'Salary projection'!$A:$A,'Salary projection'!G:G,0,0)*$R$1</f>
        <v>868989.66712577047</v>
      </c>
      <c r="I130" s="9">
        <f>_xlfn.XLOOKUP($A130,'Salary projection'!$A:$A,'Salary projection'!H:H,0,0)*$R$1</f>
        <v>964465.54427980306</v>
      </c>
      <c r="J130" s="9">
        <f>_xlfn.XLOOKUP($A130,'Salary projection'!$A:$A,'Salary projection'!I:I,0,0)*$R$1</f>
        <v>1070431.3541259954</v>
      </c>
      <c r="K130" s="2">
        <f>_xlfn.XLOOKUP($A130,'Salary projection'!$A:$A,'Salary projection'!J:J,0,0)*$R$1</f>
        <v>1188039.6253571038</v>
      </c>
      <c r="L130" s="2">
        <f>_xlfn.XLOOKUP($A130,'Salary projection'!$A:$A,'Salary projection'!K:K,0,0)*$R$1</f>
        <v>1318569.5149700497</v>
      </c>
      <c r="M130" s="2">
        <f>_xlfn.XLOOKUP($A130,'Salary projection'!$A:$A,'Salary projection'!L:L,0,0)*$R$1</f>
        <v>1463440.7209151394</v>
      </c>
      <c r="N130" s="2">
        <f>_xlfn.XLOOKUP($A130,'Salary projection'!$A:$A,'Salary projection'!M:M,0,0)*$R$1</f>
        <v>1624228.9233277696</v>
      </c>
      <c r="O130" t="str">
        <f t="shared" si="5"/>
        <v>Don't lend</v>
      </c>
    </row>
    <row r="131" spans="1:15" x14ac:dyDescent="0.3">
      <c r="A131" t="s">
        <v>158</v>
      </c>
      <c r="B131" t="s">
        <v>6</v>
      </c>
      <c r="C131">
        <v>-1.02837561924717</v>
      </c>
      <c r="D131">
        <v>4.5422960101946401</v>
      </c>
      <c r="E131" s="2">
        <f>_xlfn.XLOOKUP($A131,'Salary projection'!$A:$A,'Salary projection'!D:D,0,0)*$R$1</f>
        <v>402758.03643458639</v>
      </c>
      <c r="F131" s="2">
        <f>_xlfn.XLOOKUP($A131,'Salary projection'!$A:$A,'Salary projection'!E:E,0,0)*$R$1</f>
        <v>447009.05375291122</v>
      </c>
      <c r="G131" s="2">
        <f>_xlfn.XLOOKUP($A131,'Salary projection'!$A:$A,'Salary projection'!F:F,0,0)*$R$1</f>
        <v>496121.92944913771</v>
      </c>
      <c r="H131" s="2">
        <f>_xlfn.XLOOKUP($A131,'Salary projection'!$A:$A,'Salary projection'!G:G,0,0)*$R$1</f>
        <v>550630.83580492728</v>
      </c>
      <c r="I131" s="2">
        <f>_xlfn.XLOOKUP($A131,'Salary projection'!$A:$A,'Salary projection'!H:H,0,0)*$R$1</f>
        <v>611128.63459972537</v>
      </c>
      <c r="J131" s="2">
        <f>_xlfn.XLOOKUP($A131,'Salary projection'!$A:$A,'Salary projection'!I:I,0,0)*$R$1</f>
        <v>678273.32532469579</v>
      </c>
      <c r="K131" s="2">
        <f>_xlfn.XLOOKUP($A131,'Salary projection'!$A:$A,'Salary projection'!J:J,0,0)*$R$1</f>
        <v>752795.20186179038</v>
      </c>
      <c r="L131" s="2">
        <f>_xlfn.XLOOKUP($A131,'Salary projection'!$A:$A,'Salary projection'!K:K,0,0)*$R$1</f>
        <v>835504.79546700278</v>
      </c>
      <c r="M131" s="2">
        <f>_xlfn.XLOOKUP($A131,'Salary projection'!$A:$A,'Salary projection'!L:L,0,0)*$R$1</f>
        <v>927301.69044903165</v>
      </c>
      <c r="N131" s="2">
        <f>_xlfn.XLOOKUP($A131,'Salary projection'!$A:$A,'Salary projection'!M:M,0,0)*$R$1</f>
        <v>1029184.3084263804</v>
      </c>
      <c r="O131" t="str">
        <f t="shared" si="5"/>
        <v>Don't lend</v>
      </c>
    </row>
    <row r="132" spans="1:15" x14ac:dyDescent="0.3">
      <c r="A132" t="s">
        <v>87</v>
      </c>
      <c r="B132" t="s">
        <v>28</v>
      </c>
      <c r="C132">
        <v>-1.02837561924717</v>
      </c>
      <c r="D132">
        <v>0.46209256265704501</v>
      </c>
      <c r="E132" s="2">
        <f>_xlfn.XLOOKUP($A132,'Salary projection'!$A:$A,'Salary projection'!D:D,0,0)*$R$1</f>
        <v>307711.89214323851</v>
      </c>
      <c r="F132" s="2">
        <f>_xlfn.XLOOKUP($A132,'Salary projection'!$A:$A,'Salary projection'!E:E,0,0)*$R$1</f>
        <v>341520.19151033636</v>
      </c>
      <c r="G132" s="2">
        <f>_xlfn.XLOOKUP($A132,'Salary projection'!$A:$A,'Salary projection'!F:F,0,0)*$R$1</f>
        <v>379043.00804521149</v>
      </c>
      <c r="H132" s="2">
        <f>_xlfn.XLOOKUP($A132,'Salary projection'!$A:$A,'Salary projection'!G:G,0,0)*$R$1</f>
        <v>420688.45567397116</v>
      </c>
      <c r="I132" s="2">
        <f>_xlfn.XLOOKUP($A132,'Salary projection'!$A:$A,'Salary projection'!H:H,0,0)*$R$1</f>
        <v>466909.48779153061</v>
      </c>
      <c r="J132" s="2">
        <f>_xlfn.XLOOKUP($A132,'Salary projection'!$A:$A,'Salary projection'!I:I,0,0)*$R$1</f>
        <v>518208.82377314533</v>
      </c>
      <c r="K132" s="2">
        <f>_xlfn.XLOOKUP($A132,'Salary projection'!$A:$A,'Salary projection'!J:J,0,0)*$R$1</f>
        <v>575144.41676166316</v>
      </c>
      <c r="L132" s="2">
        <f>_xlfn.XLOOKUP($A132,'Salary projection'!$A:$A,'Salary projection'!K:K,0,0)*$R$1</f>
        <v>638335.52220045391</v>
      </c>
      <c r="M132" s="2">
        <f>_xlfn.XLOOKUP($A132,'Salary projection'!$A:$A,'Salary projection'!L:L,0,0)*$R$1</f>
        <v>708469.43311592739</v>
      </c>
      <c r="N132" s="2">
        <f>_xlfn.XLOOKUP($A132,'Salary projection'!$A:$A,'Salary projection'!M:M,0,0)*$R$1</f>
        <v>786308.95540540619</v>
      </c>
      <c r="O132" t="str">
        <f t="shared" si="5"/>
        <v>Don't lend</v>
      </c>
    </row>
    <row r="133" spans="1:15" x14ac:dyDescent="0.3">
      <c r="A133" t="s">
        <v>118</v>
      </c>
      <c r="B133" t="s">
        <v>25</v>
      </c>
      <c r="C133">
        <v>-1.02837561924717</v>
      </c>
      <c r="D133">
        <v>1.6494533675644401</v>
      </c>
      <c r="E133" s="2">
        <f>_xlfn.XLOOKUP($A133,'Salary projection'!$A:$A,'Salary projection'!D:D,0,0)*$R$1</f>
        <v>232863.05351380218</v>
      </c>
      <c r="F133" s="2">
        <f>_xlfn.XLOOKUP($A133,'Salary projection'!$A:$A,'Salary projection'!E:E,0,0)*$R$1</f>
        <v>258447.71249430859</v>
      </c>
      <c r="G133" s="2">
        <f>_xlfn.XLOOKUP($A133,'Salary projection'!$A:$A,'Salary projection'!F:F,0,0)*$R$1</f>
        <v>286843.35743961955</v>
      </c>
      <c r="H133" s="2">
        <f>_xlfn.XLOOKUP($A133,'Salary projection'!$A:$A,'Salary projection'!G:G,0,0)*$R$1</f>
        <v>318358.83132084308</v>
      </c>
      <c r="I133" s="2">
        <f>_xlfn.XLOOKUP($A133,'Salary projection'!$A:$A,'Salary projection'!H:H,0,0)*$R$1</f>
        <v>353336.9096800774</v>
      </c>
      <c r="J133" s="2">
        <f>_xlfn.XLOOKUP($A133,'Salary projection'!$A:$A,'Salary projection'!I:I,0,0)*$R$1</f>
        <v>392158.0288012994</v>
      </c>
      <c r="K133" s="2">
        <f>_xlfn.XLOOKUP($A133,'Salary projection'!$A:$A,'Salary projection'!J:J,0,0)*$R$1</f>
        <v>435244.42349531292</v>
      </c>
      <c r="L133" s="2">
        <f>_xlfn.XLOOKUP($A133,'Salary projection'!$A:$A,'Salary projection'!K:K,0,0)*$R$1</f>
        <v>483064.71950304642</v>
      </c>
      <c r="M133" s="2">
        <f>_xlfn.XLOOKUP($A133,'Salary projection'!$A:$A,'Salary projection'!L:L,0,0)*$R$1</f>
        <v>536139.03046610742</v>
      </c>
      <c r="N133" s="2">
        <f>_xlfn.XLOOKUP($A133,'Salary projection'!$A:$A,'Salary projection'!M:M,0,0)*$R$1</f>
        <v>595044.61490138876</v>
      </c>
      <c r="O133" t="str">
        <f t="shared" si="5"/>
        <v>Don't lend</v>
      </c>
    </row>
    <row r="134" spans="1:15" x14ac:dyDescent="0.3">
      <c r="A134" t="s">
        <v>137</v>
      </c>
      <c r="B134" t="s">
        <v>100</v>
      </c>
      <c r="C134">
        <v>-1.02837561924717</v>
      </c>
      <c r="D134">
        <v>2.3463999097513701</v>
      </c>
      <c r="E134" s="2">
        <f>_xlfn.XLOOKUP($A134,'Salary projection'!$A:$A,'Salary projection'!D:D,0,0)*$R$1</f>
        <v>185339.98136812824</v>
      </c>
      <c r="F134" s="2">
        <f>_xlfn.XLOOKUP($A134,'Salary projection'!$A:$A,'Salary projection'!E:E,0,0)*$R$1</f>
        <v>205703.28137302113</v>
      </c>
      <c r="G134" s="2">
        <f>_xlfn.XLOOKUP($A134,'Salary projection'!$A:$A,'Salary projection'!F:F,0,0)*$R$1</f>
        <v>228303.89673765632</v>
      </c>
      <c r="H134" s="2">
        <f>_xlfn.XLOOKUP($A134,'Salary projection'!$A:$A,'Salary projection'!G:G,0,0)*$R$1</f>
        <v>253387.64125536481</v>
      </c>
      <c r="I134" s="2">
        <f>_xlfn.XLOOKUP($A134,'Salary projection'!$A:$A,'Salary projection'!H:H,0,0)*$R$1</f>
        <v>281227.33627597982</v>
      </c>
      <c r="J134" s="2">
        <f>_xlfn.XLOOKUP($A134,'Salary projection'!$A:$A,'Salary projection'!I:I,0,0)*$R$1</f>
        <v>312125.77802552382</v>
      </c>
      <c r="K134" s="2">
        <f>_xlfn.XLOOKUP($A134,'Salary projection'!$A:$A,'Salary projection'!J:J,0,0)*$R$1</f>
        <v>346419.0309452489</v>
      </c>
      <c r="L134" s="2">
        <f>_xlfn.XLOOKUP($A134,'Salary projection'!$A:$A,'Salary projection'!K:K,0,0)*$R$1</f>
        <v>384480.0828697714</v>
      </c>
      <c r="M134" s="2">
        <f>_xlfn.XLOOKUP($A134,'Salary projection'!$A:$A,'Salary projection'!L:L,0,0)*$R$1</f>
        <v>426722.90179955447</v>
      </c>
      <c r="N134" s="2">
        <f>_xlfn.XLOOKUP($A134,'Salary projection'!$A:$A,'Salary projection'!M:M,0,0)*$R$1</f>
        <v>473606.93839090085</v>
      </c>
      <c r="O134" t="str">
        <f t="shared" si="5"/>
        <v>Don't lend</v>
      </c>
    </row>
    <row r="135" spans="1:15" x14ac:dyDescent="0.3">
      <c r="A135" t="s">
        <v>83</v>
      </c>
      <c r="B135" t="s">
        <v>19</v>
      </c>
      <c r="C135">
        <v>-1.02837561924717</v>
      </c>
      <c r="D135">
        <v>0.23527850283996299</v>
      </c>
      <c r="E135" s="2">
        <f>_xlfn.XLOOKUP($A135,'Salary projection'!$A:$A,'Salary projection'!D:D,0,0)*$R$1</f>
        <v>169894.98292078427</v>
      </c>
      <c r="F135" s="2">
        <f>_xlfn.XLOOKUP($A135,'Salary projection'!$A:$A,'Salary projection'!E:E,0,0)*$R$1</f>
        <v>188561.34125860277</v>
      </c>
      <c r="G135" s="2">
        <f>_xlfn.XLOOKUP($A135,'Salary projection'!$A:$A,'Salary projection'!F:F,0,0)*$R$1</f>
        <v>209278.57200951839</v>
      </c>
      <c r="H135" s="2">
        <f>_xlfn.XLOOKUP($A135,'Salary projection'!$A:$A,'Salary projection'!G:G,0,0)*$R$1</f>
        <v>232272.00448408449</v>
      </c>
      <c r="I135" s="2">
        <f>_xlfn.XLOOKUP($A135,'Salary projection'!$A:$A,'Salary projection'!H:H,0,0)*$R$1</f>
        <v>257791.72491964829</v>
      </c>
      <c r="J135" s="2">
        <f>_xlfn.XLOOKUP($A135,'Salary projection'!$A:$A,'Salary projection'!I:I,0,0)*$R$1</f>
        <v>286115.29652339697</v>
      </c>
      <c r="K135" s="2">
        <f>_xlfn.XLOOKUP($A135,'Salary projection'!$A:$A,'Salary projection'!J:J,0,0)*$R$1</f>
        <v>317550.77836647822</v>
      </c>
      <c r="L135" s="2">
        <f>_xlfn.XLOOKUP($A135,'Salary projection'!$A:$A,'Salary projection'!K:K,0,0)*$R$1</f>
        <v>352440.07596395724</v>
      </c>
      <c r="M135" s="2">
        <f>_xlfn.XLOOKUP($A135,'Salary projection'!$A:$A,'Salary projection'!L:L,0,0)*$R$1</f>
        <v>391162.65998292516</v>
      </c>
      <c r="N135" s="2">
        <f>_xlfn.XLOOKUP($A135,'Salary projection'!$A:$A,'Salary projection'!M:M,0,0)*$R$1</f>
        <v>434139.69352499268</v>
      </c>
      <c r="O135" t="str">
        <f t="shared" si="5"/>
        <v>Don't lend</v>
      </c>
    </row>
    <row r="136" spans="1:15" x14ac:dyDescent="0.3">
      <c r="A136" t="s">
        <v>112</v>
      </c>
      <c r="B136" t="s">
        <v>28</v>
      </c>
      <c r="C136">
        <v>-1.02837561924717</v>
      </c>
      <c r="D136">
        <v>1.47682604855334</v>
      </c>
      <c r="E136" s="2">
        <f>_xlfn.XLOOKUP($A136,'Salary projection'!$A:$A,'Salary projection'!D:D,0,0)*$R$1</f>
        <v>86729.606665854881</v>
      </c>
      <c r="F136" s="2">
        <f>_xlfn.XLOOKUP($A136,'Salary projection'!$A:$A,'Salary projection'!E:E,0,0)*$R$1</f>
        <v>96258.586796349613</v>
      </c>
      <c r="G136" s="2">
        <f>_xlfn.XLOOKUP($A136,'Salary projection'!$A:$A,'Salary projection'!F:F,0,0)*$R$1</f>
        <v>106834.51578108278</v>
      </c>
      <c r="H136" s="2">
        <f>_xlfn.XLOOKUP($A136,'Salary projection'!$A:$A,'Salary projection'!G:G,0,0)*$R$1</f>
        <v>118572.42186949763</v>
      </c>
      <c r="I136" s="2">
        <f>_xlfn.XLOOKUP($A136,'Salary projection'!$A:$A,'Salary projection'!H:H,0,0)*$R$1</f>
        <v>131599.97146247778</v>
      </c>
      <c r="J136" s="2">
        <f>_xlfn.XLOOKUP($A136,'Salary projection'!$A:$A,'Salary projection'!I:I,0,0)*$R$1</f>
        <v>146058.85766579001</v>
      </c>
      <c r="K136" s="2">
        <f>_xlfn.XLOOKUP($A136,'Salary projection'!$A:$A,'Salary projection'!J:J,0,0)*$R$1</f>
        <v>162106.34140386651</v>
      </c>
      <c r="L136" s="2">
        <f>_xlfn.XLOOKUP($A136,'Salary projection'!$A:$A,'Salary projection'!K:K,0,0)*$R$1</f>
        <v>179916.9618557264</v>
      </c>
      <c r="M136" s="2">
        <f>_xlfn.XLOOKUP($A136,'Salary projection'!$A:$A,'Salary projection'!L:L,0,0)*$R$1</f>
        <v>199684.43481645829</v>
      </c>
      <c r="N136" s="2">
        <f>_xlfn.XLOOKUP($A136,'Salary projection'!$A:$A,'Salary projection'!M:M,0,0)*$R$1</f>
        <v>221623.75963163958</v>
      </c>
      <c r="O136" t="str">
        <f t="shared" si="5"/>
        <v>Don't lend</v>
      </c>
    </row>
    <row r="137" spans="1:15" x14ac:dyDescent="0.3">
      <c r="A137" t="s">
        <v>108</v>
      </c>
      <c r="B137" t="s">
        <v>100</v>
      </c>
      <c r="C137">
        <v>-1.2276018030431</v>
      </c>
      <c r="D137">
        <v>1.37265661769513</v>
      </c>
      <c r="E137" s="2">
        <f>_xlfn.XLOOKUP($A137,'Salary projection'!$A:$A,'Salary projection'!D:D,0,0)*$R$1</f>
        <v>1414999.4731374409</v>
      </c>
      <c r="F137" s="2">
        <f>_xlfn.XLOOKUP($A137,'Salary projection'!$A:$A,'Salary projection'!E:E,0,0)*$R$1</f>
        <v>1570465.4366363345</v>
      </c>
      <c r="G137" s="2">
        <f>_xlfn.XLOOKUP($A137,'Salary projection'!$A:$A,'Salary projection'!F:F,0,0)*$R$1</f>
        <v>1743012.4424009537</v>
      </c>
      <c r="H137" s="2">
        <f>_xlfn.XLOOKUP($A137,'Salary projection'!$A:$A,'Salary projection'!G:G,0,0)*$R$1</f>
        <v>1934517.1841996126</v>
      </c>
      <c r="I137" s="9">
        <f>_xlfn.XLOOKUP($A137,'Salary projection'!$A:$A,'Salary projection'!H:H,0,0)*$R$1</f>
        <v>2147062.548107001</v>
      </c>
      <c r="J137" s="9">
        <f>_xlfn.XLOOKUP($A137,'Salary projection'!$A:$A,'Salary projection'!I:I,0,0)*$R$1</f>
        <v>2382960.2668487113</v>
      </c>
      <c r="K137" s="2">
        <f>_xlfn.XLOOKUP($A137,'Salary projection'!$A:$A,'Salary projection'!J:J,0,0)*$R$1</f>
        <v>2644776.0631781509</v>
      </c>
      <c r="L137" s="2">
        <f>_xlfn.XLOOKUP($A137,'Salary projection'!$A:$A,'Salary projection'!K:K,0,0)*$R$1</f>
        <v>2935357.5557557559</v>
      </c>
      <c r="M137" s="2">
        <f>_xlfn.XLOOKUP($A137,'Salary projection'!$A:$A,'Salary projection'!L:L,0,0)*$R$1</f>
        <v>3257865.2310466003</v>
      </c>
      <c r="N137" s="2">
        <f>_xlfn.XLOOKUP($A137,'Salary projection'!$A:$A,'Salary projection'!M:M,0,0)*$R$1</f>
        <v>3615806.8180997642</v>
      </c>
      <c r="O137" t="str">
        <f t="shared" si="5"/>
        <v>Don't lend</v>
      </c>
    </row>
    <row r="138" spans="1:15" x14ac:dyDescent="0.3">
      <c r="A138" t="s">
        <v>11</v>
      </c>
      <c r="B138" t="s">
        <v>8</v>
      </c>
      <c r="C138">
        <v>-1.2276018030431</v>
      </c>
      <c r="D138">
        <v>-3.7966558399077401</v>
      </c>
      <c r="E138" s="2">
        <f>_xlfn.XLOOKUP($A138,'Salary projection'!$A:$A,'Salary projection'!D:D,0,0)*$R$1</f>
        <v>799575.68885096372</v>
      </c>
      <c r="F138" s="2">
        <f>_xlfn.XLOOKUP($A138,'Salary projection'!$A:$A,'Salary projection'!E:E,0,0)*$R$1</f>
        <v>887425.05361566192</v>
      </c>
      <c r="G138" s="2">
        <f>_xlfn.XLOOKUP($A138,'Salary projection'!$A:$A,'Salary projection'!F:F,0,0)*$R$1</f>
        <v>984926.4263105304</v>
      </c>
      <c r="H138" s="2">
        <f>_xlfn.XLOOKUP($A138,'Salary projection'!$A:$A,'Salary projection'!G:G,0,0)*$R$1</f>
        <v>1093140.2728516704</v>
      </c>
      <c r="I138" s="2">
        <f>_xlfn.XLOOKUP($A138,'Salary projection'!$A:$A,'Salary projection'!H:H,0,0)*$R$1</f>
        <v>1213243.5725239392</v>
      </c>
      <c r="J138" s="2">
        <f>_xlfn.XLOOKUP($A138,'Salary projection'!$A:$A,'Salary projection'!I:I,0,0)*$R$1</f>
        <v>1346542.6193024206</v>
      </c>
      <c r="K138" s="2">
        <f>_xlfn.XLOOKUP($A138,'Salary projection'!$A:$A,'Salary projection'!J:J,0,0)*$R$1</f>
        <v>1494487.2296548239</v>
      </c>
      <c r="L138" s="2">
        <f>_xlfn.XLOOKUP($A138,'Salary projection'!$A:$A,'Salary projection'!K:K,0,0)*$R$1</f>
        <v>1658686.5113548473</v>
      </c>
      <c r="M138" s="2">
        <f>_xlfn.XLOOKUP($A138,'Salary projection'!$A:$A,'Salary projection'!L:L,0,0)*$R$1</f>
        <v>1840926.3648147453</v>
      </c>
      <c r="N138" s="2">
        <f>_xlfn.XLOOKUP($A138,'Salary projection'!$A:$A,'Salary projection'!M:M,0,0)*$R$1</f>
        <v>2043188.9072889511</v>
      </c>
      <c r="O138" t="str">
        <f t="shared" si="5"/>
        <v>Lend</v>
      </c>
    </row>
    <row r="139" spans="1:15" x14ac:dyDescent="0.3">
      <c r="A139" t="s">
        <v>123</v>
      </c>
      <c r="B139" t="s">
        <v>8</v>
      </c>
      <c r="C139">
        <v>-1.2276018030431</v>
      </c>
      <c r="D139">
        <v>1.79414041007006</v>
      </c>
      <c r="E139" s="2">
        <f>_xlfn.XLOOKUP($A139,'Salary projection'!$A:$A,'Salary projection'!D:D,0,0)*$R$1</f>
        <v>778190.30638541025</v>
      </c>
      <c r="F139" s="2">
        <f>_xlfn.XLOOKUP($A139,'Salary projection'!$A:$A,'Salary projection'!E:E,0,0)*$R$1</f>
        <v>863690.05961108231</v>
      </c>
      <c r="G139" s="2">
        <f>_xlfn.XLOOKUP($A139,'Salary projection'!$A:$A,'Salary projection'!F:F,0,0)*$R$1</f>
        <v>958583.66899464699</v>
      </c>
      <c r="H139" s="2">
        <f>_xlfn.XLOOKUP($A139,'Salary projection'!$A:$A,'Salary projection'!G:G,0,0)*$R$1</f>
        <v>1063903.2373222052</v>
      </c>
      <c r="I139" s="2">
        <f>_xlfn.XLOOKUP($A139,'Salary projection'!$A:$A,'Salary projection'!H:H,0,0)*$R$1</f>
        <v>1180794.2644920952</v>
      </c>
      <c r="J139" s="2">
        <f>_xlfn.XLOOKUP($A139,'Salary projection'!$A:$A,'Salary projection'!I:I,0,0)*$R$1</f>
        <v>1310528.1064533216</v>
      </c>
      <c r="K139" s="2">
        <f>_xlfn.XLOOKUP($A139,'Salary projection'!$A:$A,'Salary projection'!J:J,0,0)*$R$1</f>
        <v>1454515.8030072954</v>
      </c>
      <c r="L139" s="2">
        <f>_xlfn.XLOOKUP($A139,'Salary projection'!$A:$A,'Salary projection'!K:K,0,0)*$R$1</f>
        <v>1614323.4248698743</v>
      </c>
      <c r="M139" s="2">
        <f>_xlfn.XLOOKUP($A139,'Salary projection'!$A:$A,'Salary projection'!L:L,0,0)*$R$1</f>
        <v>1791689.1069147971</v>
      </c>
      <c r="N139" s="2">
        <f>_xlfn.XLOOKUP($A139,'Salary projection'!$A:$A,'Salary projection'!M:M,0,0)*$R$1</f>
        <v>1988541.9528592322</v>
      </c>
      <c r="O139" t="str">
        <f t="shared" si="5"/>
        <v>Don't lend</v>
      </c>
    </row>
    <row r="140" spans="1:15" x14ac:dyDescent="0.3">
      <c r="A140" t="s">
        <v>111</v>
      </c>
      <c r="B140" t="s">
        <v>10</v>
      </c>
      <c r="C140">
        <v>-1.2276018030431</v>
      </c>
      <c r="D140">
        <v>-4.2694732222293696</v>
      </c>
      <c r="E140" s="2">
        <f>_xlfn.XLOOKUP($A140,'Salary projection'!$A:$A,'Salary projection'!D:D,0,0)*$R$1</f>
        <v>187716.13497541193</v>
      </c>
      <c r="F140" s="2">
        <f>_xlfn.XLOOKUP($A140,'Salary projection'!$A:$A,'Salary projection'!E:E,0,0)*$R$1</f>
        <v>208340.50292908552</v>
      </c>
      <c r="G140" s="2">
        <f>_xlfn.XLOOKUP($A140,'Salary projection'!$A:$A,'Salary projection'!F:F,0,0)*$R$1</f>
        <v>231230.86977275449</v>
      </c>
      <c r="H140" s="2">
        <f>_xlfn.XLOOKUP($A140,'Salary projection'!$A:$A,'Salary projection'!G:G,0,0)*$R$1</f>
        <v>256636.2007586387</v>
      </c>
      <c r="I140" s="2">
        <f>_xlfn.XLOOKUP($A140,'Salary projection'!$A:$A,'Salary projection'!H:H,0,0)*$R$1</f>
        <v>284832.81494618475</v>
      </c>
      <c r="J140" s="2">
        <f>_xlfn.XLOOKUP($A140,'Salary projection'!$A:$A,'Salary projection'!I:I,0,0)*$R$1</f>
        <v>316127.39056431263</v>
      </c>
      <c r="K140" s="2">
        <f>_xlfn.XLOOKUP($A140,'Salary projection'!$A:$A,'Salary projection'!J:J,0,0)*$R$1</f>
        <v>350860.30057275202</v>
      </c>
      <c r="L140" s="2">
        <f>_xlfn.XLOOKUP($A140,'Salary projection'!$A:$A,'Salary projection'!K:K,0,0)*$R$1</f>
        <v>389409.31470143516</v>
      </c>
      <c r="M140" s="2">
        <f>_xlfn.XLOOKUP($A140,'Salary projection'!$A:$A,'Salary projection'!L:L,0,0)*$R$1</f>
        <v>432193.70823288226</v>
      </c>
      <c r="N140" s="2">
        <f>_xlfn.XLOOKUP($A140,'Salary projection'!$A:$A,'Salary projection'!M:M,0,0)*$R$1</f>
        <v>479678.82221642538</v>
      </c>
      <c r="O140" t="str">
        <f t="shared" si="5"/>
        <v>Lend</v>
      </c>
    </row>
    <row r="141" spans="1:15" x14ac:dyDescent="0.3">
      <c r="A141" t="s">
        <v>21</v>
      </c>
      <c r="B141" t="s">
        <v>6</v>
      </c>
      <c r="C141">
        <v>-1.4268279868390299</v>
      </c>
      <c r="D141">
        <v>-2.45852950415403</v>
      </c>
      <c r="E141" s="2">
        <f>_xlfn.XLOOKUP($A141,'Salary projection'!$A:$A,'Salary projection'!D:D,0,0)*$R$1</f>
        <v>2662480.1169613809</v>
      </c>
      <c r="F141" s="2">
        <f>_xlfn.XLOOKUP($A141,'Salary projection'!$A:$A,'Salary projection'!E:E,0,0)*$R$1</f>
        <v>2955006.753570131</v>
      </c>
      <c r="G141" s="2">
        <f>_xlfn.XLOOKUP($A141,'Salary projection'!$A:$A,'Salary projection'!F:F,0,0)*$R$1</f>
        <v>3279673.2858274872</v>
      </c>
      <c r="H141" s="2">
        <f>_xlfn.XLOOKUP($A141,'Salary projection'!$A:$A,'Salary projection'!G:G,0,0)*$R$1</f>
        <v>3640010.9234184148</v>
      </c>
      <c r="I141" s="9">
        <f>_xlfn.XLOOKUP($A141,'Salary projection'!$A:$A,'Salary projection'!H:H,0,0)*$R$1</f>
        <v>4039938.8499645586</v>
      </c>
      <c r="J141" s="9">
        <f>_xlfn.XLOOKUP($A141,'Salary projection'!$A:$A,'Salary projection'!I:I,0,0)*$R$1</f>
        <v>4483806.8497128151</v>
      </c>
      <c r="K141" s="2">
        <f>_xlfn.XLOOKUP($A141,'Salary projection'!$A:$A,'Salary projection'!J:J,0,0)*$R$1</f>
        <v>4976442.6176173268</v>
      </c>
      <c r="L141" s="2">
        <f>_xlfn.XLOOKUP($A141,'Salary projection'!$A:$A,'Salary projection'!K:K,0,0)*$R$1</f>
        <v>5523204.2673792196</v>
      </c>
      <c r="M141" s="2">
        <f>_xlfn.XLOOKUP($A141,'Salary projection'!$A:$A,'Salary projection'!L:L,0,0)*$R$1</f>
        <v>6130038.6085436055</v>
      </c>
      <c r="N141" s="2">
        <f>_xlfn.XLOOKUP($A141,'Salary projection'!$A:$A,'Salary projection'!M:M,0,0)*$R$1</f>
        <v>6803545.8265000628</v>
      </c>
      <c r="O141" t="str">
        <f t="shared" si="5"/>
        <v>Lend</v>
      </c>
    </row>
    <row r="142" spans="1:15" x14ac:dyDescent="0.3">
      <c r="A142" t="s">
        <v>21</v>
      </c>
      <c r="B142" t="s">
        <v>6</v>
      </c>
      <c r="C142">
        <v>-1.4268279868390299</v>
      </c>
      <c r="D142">
        <v>-2.45852950415403</v>
      </c>
      <c r="E142" s="2">
        <f>_xlfn.XLOOKUP($A142,'Salary projection'!$A:$A,'Salary projection'!D:D,0,0)*$R$1</f>
        <v>2662480.1169613809</v>
      </c>
      <c r="F142" s="2">
        <f>_xlfn.XLOOKUP($A142,'Salary projection'!$A:$A,'Salary projection'!E:E,0,0)*$R$1</f>
        <v>2955006.753570131</v>
      </c>
      <c r="G142" s="2">
        <f>_xlfn.XLOOKUP($A142,'Salary projection'!$A:$A,'Salary projection'!F:F,0,0)*$R$1</f>
        <v>3279673.2858274872</v>
      </c>
      <c r="H142" s="2">
        <f>_xlfn.XLOOKUP($A142,'Salary projection'!$A:$A,'Salary projection'!G:G,0,0)*$R$1</f>
        <v>3640010.9234184148</v>
      </c>
      <c r="I142" s="2">
        <f>_xlfn.XLOOKUP($A142,'Salary projection'!$A:$A,'Salary projection'!H:H,0,0)*$R$1</f>
        <v>4039938.8499645586</v>
      </c>
      <c r="J142" s="2">
        <f>_xlfn.XLOOKUP($A142,'Salary projection'!$A:$A,'Salary projection'!I:I,0,0)*$R$1</f>
        <v>4483806.8497128151</v>
      </c>
      <c r="K142" s="2">
        <f>_xlfn.XLOOKUP($A142,'Salary projection'!$A:$A,'Salary projection'!J:J,0,0)*$R$1</f>
        <v>4976442.6176173268</v>
      </c>
      <c r="L142" s="2">
        <f>_xlfn.XLOOKUP($A142,'Salary projection'!$A:$A,'Salary projection'!K:K,0,0)*$R$1</f>
        <v>5523204.2673792196</v>
      </c>
      <c r="M142" s="2">
        <f>_xlfn.XLOOKUP($A142,'Salary projection'!$A:$A,'Salary projection'!L:L,0,0)*$R$1</f>
        <v>6130038.6085436055</v>
      </c>
      <c r="N142" s="2">
        <f>_xlfn.XLOOKUP($A142,'Salary projection'!$A:$A,'Salary projection'!M:M,0,0)*$R$1</f>
        <v>6803545.8265000628</v>
      </c>
      <c r="O142" t="str">
        <f t="shared" si="5"/>
        <v>Lend</v>
      </c>
    </row>
    <row r="143" spans="1:15" x14ac:dyDescent="0.3">
      <c r="A143" t="s">
        <v>48</v>
      </c>
      <c r="B143" t="s">
        <v>6</v>
      </c>
      <c r="C143">
        <v>-1.4268279868390299</v>
      </c>
      <c r="D143">
        <v>-1.0606732977859299</v>
      </c>
      <c r="E143" s="2">
        <f>_xlfn.XLOOKUP($A143,'Salary projection'!$A:$A,'Salary projection'!D:D,0,0)*$R$1</f>
        <v>1587270.6096655086</v>
      </c>
      <c r="F143" s="2">
        <f>_xlfn.XLOOKUP($A143,'Salary projection'!$A:$A,'Salary projection'!E:E,0,0)*$R$1</f>
        <v>1761663.9994510014</v>
      </c>
      <c r="G143" s="2">
        <f>_xlfn.XLOOKUP($A143,'Salary projection'!$A:$A,'Salary projection'!F:F,0,0)*$R$1</f>
        <v>1955217.9874455698</v>
      </c>
      <c r="H143" s="2">
        <f>_xlfn.XLOOKUP($A143,'Salary projection'!$A:$A,'Salary projection'!G:G,0,0)*$R$1</f>
        <v>2170037.7481869706</v>
      </c>
      <c r="I143" s="2">
        <f>_xlfn.XLOOKUP($A143,'Salary projection'!$A:$A,'Salary projection'!H:H,0,0)*$R$1</f>
        <v>2408459.7516968534</v>
      </c>
      <c r="J143" s="2">
        <f>_xlfn.XLOOKUP($A143,'Salary projection'!$A:$A,'Salary projection'!I:I,0,0)*$R$1</f>
        <v>2673077.1759108966</v>
      </c>
      <c r="K143" s="2">
        <f>_xlfn.XLOOKUP($A143,'Salary projection'!$A:$A,'Salary projection'!J:J,0,0)*$R$1</f>
        <v>2966768.1111721317</v>
      </c>
      <c r="L143" s="2">
        <f>_xlfn.XLOOKUP($A143,'Salary projection'!$A:$A,'Salary projection'!K:K,0,0)*$R$1</f>
        <v>3292726.8635513764</v>
      </c>
      <c r="M143" s="2">
        <f>_xlfn.XLOOKUP($A143,'Salary projection'!$A:$A,'Salary projection'!L:L,0,0)*$R$1</f>
        <v>3654498.697462853</v>
      </c>
      <c r="N143" s="2">
        <f>_xlfn.XLOOKUP($A143,'Salary projection'!$A:$A,'Salary projection'!M:M,0,0)*$R$1</f>
        <v>4056018.395450281</v>
      </c>
      <c r="O143" t="str">
        <f t="shared" si="5"/>
        <v>Lend</v>
      </c>
    </row>
    <row r="144" spans="1:15" x14ac:dyDescent="0.3">
      <c r="A144" t="s">
        <v>48</v>
      </c>
      <c r="B144" t="s">
        <v>6</v>
      </c>
      <c r="C144">
        <v>-1.4268279868390299</v>
      </c>
      <c r="D144">
        <v>-1.0606732977859299</v>
      </c>
      <c r="E144" s="2">
        <f>_xlfn.XLOOKUP($A144,'Salary projection'!$A:$A,'Salary projection'!D:D,0,0)*$R$1</f>
        <v>1587270.6096655086</v>
      </c>
      <c r="F144" s="2">
        <f>_xlfn.XLOOKUP($A144,'Salary projection'!$A:$A,'Salary projection'!E:E,0,0)*$R$1</f>
        <v>1761663.9994510014</v>
      </c>
      <c r="G144" s="2">
        <f>_xlfn.XLOOKUP($A144,'Salary projection'!$A:$A,'Salary projection'!F:F,0,0)*$R$1</f>
        <v>1955217.9874455698</v>
      </c>
      <c r="H144" s="2">
        <f>_xlfn.XLOOKUP($A144,'Salary projection'!$A:$A,'Salary projection'!G:G,0,0)*$R$1</f>
        <v>2170037.7481869706</v>
      </c>
      <c r="I144" s="2">
        <f>_xlfn.XLOOKUP($A144,'Salary projection'!$A:$A,'Salary projection'!H:H,0,0)*$R$1</f>
        <v>2408459.7516968534</v>
      </c>
      <c r="J144" s="2">
        <f>_xlfn.XLOOKUP($A144,'Salary projection'!$A:$A,'Salary projection'!I:I,0,0)*$R$1</f>
        <v>2673077.1759108966</v>
      </c>
      <c r="K144" s="9">
        <f>_xlfn.XLOOKUP($A144,'Salary projection'!$A:$A,'Salary projection'!J:J,0,0)*$R$1</f>
        <v>2966768.1111721317</v>
      </c>
      <c r="L144" s="9">
        <f>_xlfn.XLOOKUP($A144,'Salary projection'!$A:$A,'Salary projection'!K:K,0,0)*$R$1</f>
        <v>3292726.8635513764</v>
      </c>
      <c r="M144" s="2">
        <f>_xlfn.XLOOKUP($A144,'Salary projection'!$A:$A,'Salary projection'!L:L,0,0)*$R$1</f>
        <v>3654498.697462853</v>
      </c>
      <c r="N144" s="2">
        <f>_xlfn.XLOOKUP($A144,'Salary projection'!$A:$A,'Salary projection'!M:M,0,0)*$R$1</f>
        <v>4056018.395450281</v>
      </c>
      <c r="O144" t="str">
        <f t="shared" si="5"/>
        <v>Lend</v>
      </c>
    </row>
    <row r="145" spans="1:15" x14ac:dyDescent="0.3">
      <c r="A145" t="s">
        <v>89</v>
      </c>
      <c r="B145" t="s">
        <v>19</v>
      </c>
      <c r="C145">
        <v>-1.4268279868390299</v>
      </c>
      <c r="D145">
        <v>0.48388126727425002</v>
      </c>
      <c r="E145" s="2">
        <f>_xlfn.XLOOKUP($A145,'Salary projection'!$A:$A,'Salary projection'!D:D,0,0)*$R$1</f>
        <v>1041943.3567939005</v>
      </c>
      <c r="F145" s="2">
        <f>_xlfn.XLOOKUP($A145,'Salary projection'!$A:$A,'Salary projection'!E:E,0,0)*$R$1</f>
        <v>1156421.6523342277</v>
      </c>
      <c r="G145" s="2">
        <f>_xlfn.XLOOKUP($A145,'Salary projection'!$A:$A,'Salary projection'!F:F,0,0)*$R$1</f>
        <v>1283477.6758905426</v>
      </c>
      <c r="H145" s="2">
        <f>_xlfn.XLOOKUP($A145,'Salary projection'!$A:$A,'Salary projection'!G:G,0,0)*$R$1</f>
        <v>1424493.3421856088</v>
      </c>
      <c r="I145" s="2">
        <f>_xlfn.XLOOKUP($A145,'Salary projection'!$A:$A,'Salary projection'!H:H,0,0)*$R$1</f>
        <v>1581002.3968848358</v>
      </c>
      <c r="J145" s="2">
        <f>_xlfn.XLOOKUP($A145,'Salary projection'!$A:$A,'Salary projection'!I:I,0,0)*$R$1</f>
        <v>1754707.0982588746</v>
      </c>
      <c r="K145" s="2">
        <f>_xlfn.XLOOKUP($A145,'Salary projection'!$A:$A,'Salary projection'!J:J,0,0)*$R$1</f>
        <v>1947496.7316601493</v>
      </c>
      <c r="L145" s="2">
        <f>_xlfn.XLOOKUP($A145,'Salary projection'!$A:$A,'Salary projection'!K:K,0,0)*$R$1</f>
        <v>2161468.1581845488</v>
      </c>
      <c r="M145" s="2">
        <f>_xlfn.XLOOKUP($A145,'Salary projection'!$A:$A,'Salary projection'!L:L,0,0)*$R$1</f>
        <v>2398948.6210141638</v>
      </c>
      <c r="N145" s="2">
        <f>_xlfn.XLOOKUP($A145,'Salary projection'!$A:$A,'Salary projection'!M:M,0,0)*$R$1</f>
        <v>2662521.0574924382</v>
      </c>
      <c r="O145" t="str">
        <f t="shared" si="5"/>
        <v>Don't lend</v>
      </c>
    </row>
    <row r="146" spans="1:15" x14ac:dyDescent="0.3">
      <c r="A146" t="s">
        <v>5</v>
      </c>
      <c r="B146" t="s">
        <v>6</v>
      </c>
      <c r="C146">
        <v>-1.4268279868390299</v>
      </c>
      <c r="D146">
        <v>-8.2529540101808792</v>
      </c>
      <c r="E146" s="2">
        <f>_xlfn.XLOOKUP($A146,'Salary projection'!$A:$A,'Salary projection'!D:D,0,0)*$R$1</f>
        <v>869672.22026583261</v>
      </c>
      <c r="F146" s="2">
        <f>_xlfn.XLOOKUP($A146,'Salary projection'!$A:$A,'Salary projection'!E:E,0,0)*$R$1</f>
        <v>965223.0895195608</v>
      </c>
      <c r="G146" s="2">
        <f>_xlfn.XLOOKUP($A146,'Salary projection'!$A:$A,'Salary projection'!F:F,0,0)*$R$1</f>
        <v>1071272.130845926</v>
      </c>
      <c r="H146" s="2">
        <f>_xlfn.XLOOKUP($A146,'Salary projection'!$A:$A,'Salary projection'!G:G,0,0)*$R$1</f>
        <v>1188972.7781982503</v>
      </c>
      <c r="I146" s="2">
        <f>_xlfn.XLOOKUP($A146,'Salary projection'!$A:$A,'Salary projection'!H:H,0,0)*$R$1</f>
        <v>1319605.1932949827</v>
      </c>
      <c r="J146" s="2">
        <f>_xlfn.XLOOKUP($A146,'Salary projection'!$A:$A,'Salary projection'!I:I,0,0)*$R$1</f>
        <v>1464590.1891966891</v>
      </c>
      <c r="K146" s="2">
        <f>_xlfn.XLOOKUP($A146,'Salary projection'!$A:$A,'Salary projection'!J:J,0,0)*$R$1</f>
        <v>1625504.683666168</v>
      </c>
      <c r="L146" s="2">
        <f>_xlfn.XLOOKUP($A146,'Salary projection'!$A:$A,'Salary projection'!K:K,0,0)*$R$1</f>
        <v>1804098.8503889274</v>
      </c>
      <c r="M146" s="2">
        <f>_xlfn.XLOOKUP($A146,'Salary projection'!$A:$A,'Salary projection'!L:L,0,0)*$R$1</f>
        <v>2002315.1545979101</v>
      </c>
      <c r="N146" s="2">
        <f>_xlfn.XLOOKUP($A146,'Salary projection'!$A:$A,'Salary projection'!M:M,0,0)*$R$1</f>
        <v>2222309.4801419205</v>
      </c>
      <c r="O146" t="str">
        <f t="shared" si="5"/>
        <v>Lend</v>
      </c>
    </row>
    <row r="147" spans="1:15" x14ac:dyDescent="0.3">
      <c r="A147" t="s">
        <v>88</v>
      </c>
      <c r="B147" t="s">
        <v>19</v>
      </c>
      <c r="C147">
        <v>-1.4268279868390299</v>
      </c>
      <c r="D147">
        <v>0.48037946872068099</v>
      </c>
      <c r="E147" s="2">
        <f>_xlfn.XLOOKUP($A147,'Salary projection'!$A:$A,'Salary projection'!D:D,0,0)*$R$1</f>
        <v>773437.99917084281</v>
      </c>
      <c r="F147" s="2">
        <f>_xlfn.XLOOKUP($A147,'Salary projection'!$A:$A,'Salary projection'!E:E,0,0)*$R$1</f>
        <v>858415.61649895355</v>
      </c>
      <c r="G147" s="2">
        <f>_xlfn.XLOOKUP($A147,'Salary projection'!$A:$A,'Salary projection'!F:F,0,0)*$R$1</f>
        <v>952729.72292445041</v>
      </c>
      <c r="H147" s="2">
        <f>_xlfn.XLOOKUP($A147,'Salary projection'!$A:$A,'Salary projection'!G:G,0,0)*$R$1</f>
        <v>1057406.1183156569</v>
      </c>
      <c r="I147" s="2">
        <f>_xlfn.XLOOKUP($A147,'Salary projection'!$A:$A,'Salary projection'!H:H,0,0)*$R$1</f>
        <v>1173583.307151685</v>
      </c>
      <c r="J147" s="2">
        <f>_xlfn.XLOOKUP($A147,'Salary projection'!$A:$A,'Salary projection'!I:I,0,0)*$R$1</f>
        <v>1302524.8813757433</v>
      </c>
      <c r="K147" s="2">
        <f>_xlfn.XLOOKUP($A147,'Salary projection'!$A:$A,'Salary projection'!J:J,0,0)*$R$1</f>
        <v>1445633.2637522882</v>
      </c>
      <c r="L147" s="2">
        <f>_xlfn.XLOOKUP($A147,'Salary projection'!$A:$A,'Salary projection'!K:K,0,0)*$R$1</f>
        <v>1604464.9612065456</v>
      </c>
      <c r="M147" s="2">
        <f>_xlfn.XLOOKUP($A147,'Salary projection'!$A:$A,'Salary projection'!L:L,0,0)*$R$1</f>
        <v>1780747.4940481402</v>
      </c>
      <c r="N147" s="2">
        <f>_xlfn.XLOOKUP($A147,'Salary projection'!$A:$A,'Salary projection'!M:M,0,0)*$R$1</f>
        <v>1976398.1852081814</v>
      </c>
      <c r="O147" t="str">
        <f t="shared" si="5"/>
        <v>Don't lend</v>
      </c>
    </row>
    <row r="148" spans="1:15" x14ac:dyDescent="0.3">
      <c r="A148" t="s">
        <v>79</v>
      </c>
      <c r="B148" t="s">
        <v>10</v>
      </c>
      <c r="C148">
        <v>-1.6260541706349501</v>
      </c>
      <c r="D148">
        <v>0.101728122238657</v>
      </c>
      <c r="E148" s="2">
        <f>_xlfn.XLOOKUP($A148,'Salary projection'!$A:$A,'Salary projection'!D:D,0,0)*$R$1</f>
        <v>738983.77186522924</v>
      </c>
      <c r="F148" s="2">
        <f>_xlfn.XLOOKUP($A148,'Salary projection'!$A:$A,'Salary projection'!E:E,0,0)*$R$1</f>
        <v>820175.9039360201</v>
      </c>
      <c r="G148" s="2">
        <f>_xlfn.XLOOKUP($A148,'Salary projection'!$A:$A,'Salary projection'!F:F,0,0)*$R$1</f>
        <v>910288.61391552712</v>
      </c>
      <c r="H148" s="2">
        <f>_xlfn.XLOOKUP($A148,'Salary projection'!$A:$A,'Salary projection'!G:G,0,0)*$R$1</f>
        <v>1010302.0055181854</v>
      </c>
      <c r="I148" s="2">
        <f>_xlfn.XLOOKUP($A148,'Salary projection'!$A:$A,'Salary projection'!H:H,0,0)*$R$1</f>
        <v>1121303.8664337145</v>
      </c>
      <c r="J148" s="2">
        <f>_xlfn.XLOOKUP($A148,'Salary projection'!$A:$A,'Salary projection'!I:I,0,0)*$R$1</f>
        <v>1244501.4995633063</v>
      </c>
      <c r="K148" s="2">
        <f>_xlfn.XLOOKUP($A148,'Salary projection'!$A:$A,'Salary projection'!J:J,0,0)*$R$1</f>
        <v>1381234.8541534923</v>
      </c>
      <c r="L148" s="2">
        <f>_xlfn.XLOOKUP($A148,'Salary projection'!$A:$A,'Salary projection'!K:K,0,0)*$R$1</f>
        <v>1532991.0996474221</v>
      </c>
      <c r="M148" s="2">
        <f>_xlfn.XLOOKUP($A148,'Salary projection'!$A:$A,'Salary projection'!L:L,0,0)*$R$1</f>
        <v>1701420.8007648913</v>
      </c>
      <c r="N148" s="2">
        <f>_xlfn.XLOOKUP($A148,'Salary projection'!$A:$A,'Salary projection'!M:M,0,0)*$R$1</f>
        <v>1888355.8697380801</v>
      </c>
      <c r="O148" t="str">
        <f t="shared" si="5"/>
        <v>Don't lend</v>
      </c>
    </row>
    <row r="149" spans="1:15" x14ac:dyDescent="0.3">
      <c r="A149" t="s">
        <v>91</v>
      </c>
      <c r="B149" t="s">
        <v>8</v>
      </c>
      <c r="C149">
        <v>-1.82528035443088</v>
      </c>
      <c r="D149">
        <v>0.66634033500824497</v>
      </c>
      <c r="E149" s="2">
        <f>_xlfn.XLOOKUP($A149,'Salary projection'!$A:$A,'Salary projection'!D:D,0,0)*$R$1</f>
        <v>861355.68264033948</v>
      </c>
      <c r="F149" s="2">
        <f>_xlfn.XLOOKUP($A149,'Salary projection'!$A:$A,'Salary projection'!E:E,0,0)*$R$1</f>
        <v>955992.81407333538</v>
      </c>
      <c r="G149" s="2">
        <f>_xlfn.XLOOKUP($A149,'Salary projection'!$A:$A,'Salary projection'!F:F,0,0)*$R$1</f>
        <v>1061027.7252230824</v>
      </c>
      <c r="H149" s="2">
        <f>_xlfn.XLOOKUP($A149,'Salary projection'!$A:$A,'Salary projection'!G:G,0,0)*$R$1</f>
        <v>1177602.8199367917</v>
      </c>
      <c r="I149" s="2">
        <f>_xlfn.XLOOKUP($A149,'Salary projection'!$A:$A,'Salary projection'!H:H,0,0)*$R$1</f>
        <v>1306986.0179492654</v>
      </c>
      <c r="J149" s="2">
        <f>_xlfn.XLOOKUP($A149,'Salary projection'!$A:$A,'Salary projection'!I:I,0,0)*$R$1</f>
        <v>1450584.5453109283</v>
      </c>
      <c r="K149" s="2">
        <f>_xlfn.XLOOKUP($A149,'Salary projection'!$A:$A,'Salary projection'!J:J,0,0)*$R$1</f>
        <v>1609960.2399699066</v>
      </c>
      <c r="L149" s="2">
        <f>_xlfn.XLOOKUP($A149,'Salary projection'!$A:$A,'Salary projection'!K:K,0,0)*$R$1</f>
        <v>1786846.5389781045</v>
      </c>
      <c r="M149" s="2">
        <f>_xlfn.XLOOKUP($A149,'Salary projection'!$A:$A,'Salary projection'!L:L,0,0)*$R$1</f>
        <v>1983167.3320812637</v>
      </c>
      <c r="N149" s="2">
        <f>_xlfn.XLOOKUP($A149,'Salary projection'!$A:$A,'Salary projection'!M:M,0,0)*$R$1</f>
        <v>2201057.8867525845</v>
      </c>
      <c r="O149" t="str">
        <f t="shared" si="5"/>
        <v>Don't lend</v>
      </c>
    </row>
    <row r="150" spans="1:15" x14ac:dyDescent="0.3">
      <c r="A150" t="s">
        <v>139</v>
      </c>
      <c r="B150" t="s">
        <v>28</v>
      </c>
      <c r="C150">
        <v>-1.82528035443088</v>
      </c>
      <c r="D150">
        <v>2.5615605619653801</v>
      </c>
      <c r="E150" s="2">
        <f>_xlfn.XLOOKUP($A150,'Salary projection'!$A:$A,'Salary projection'!D:D,0,0)*$R$1</f>
        <v>89105.760273138585</v>
      </c>
      <c r="F150" s="2">
        <f>_xlfn.XLOOKUP($A150,'Salary projection'!$A:$A,'Salary projection'!E:E,0,0)*$R$1</f>
        <v>98895.808352413995</v>
      </c>
      <c r="G150" s="2">
        <f>_xlfn.XLOOKUP($A150,'Salary projection'!$A:$A,'Salary projection'!F:F,0,0)*$R$1</f>
        <v>109761.48881618092</v>
      </c>
      <c r="H150" s="2">
        <f>_xlfn.XLOOKUP($A150,'Salary projection'!$A:$A,'Salary projection'!G:G,0,0)*$R$1</f>
        <v>121820.98137277154</v>
      </c>
      <c r="I150" s="2">
        <f>_xlfn.XLOOKUP($A150,'Salary projection'!$A:$A,'Salary projection'!H:H,0,0)*$R$1</f>
        <v>135205.4501326826</v>
      </c>
      <c r="J150" s="2">
        <f>_xlfn.XLOOKUP($A150,'Salary projection'!$A:$A,'Salary projection'!I:I,0,0)*$R$1</f>
        <v>150060.47020457874</v>
      </c>
      <c r="K150" s="2">
        <f>_xlfn.XLOOKUP($A150,'Salary projection'!$A:$A,'Salary projection'!J:J,0,0)*$R$1</f>
        <v>166547.61103136963</v>
      </c>
      <c r="L150" s="2">
        <f>_xlfn.XLOOKUP($A150,'Salary projection'!$A:$A,'Salary projection'!K:K,0,0)*$R$1</f>
        <v>184846.1936873901</v>
      </c>
      <c r="M150" s="2">
        <f>_xlfn.XLOOKUP($A150,'Salary projection'!$A:$A,'Salary projection'!L:L,0,0)*$R$1</f>
        <v>205155.24124978585</v>
      </c>
      <c r="N150" s="2">
        <f>_xlfn.XLOOKUP($A150,'Salary projection'!$A:$A,'Salary projection'!M:M,0,0)*$R$1</f>
        <v>227695.64345716388</v>
      </c>
      <c r="O150" t="str">
        <f t="shared" ref="O150:O155" si="6">IF(D150&lt;0,"Lend","Don't lend")</f>
        <v>Don't lend</v>
      </c>
    </row>
    <row r="151" spans="1:15" x14ac:dyDescent="0.3">
      <c r="A151" t="s">
        <v>73</v>
      </c>
      <c r="B151" t="s">
        <v>28</v>
      </c>
      <c r="C151">
        <v>-2.0245065382268002</v>
      </c>
      <c r="D151">
        <v>-0.131348880273263</v>
      </c>
      <c r="E151" s="2">
        <f>_xlfn.XLOOKUP($A151,'Salary projection'!$A:$A,'Salary projection'!D:D,0,0)*$R$1</f>
        <v>475230.72145673924</v>
      </c>
      <c r="F151" s="2">
        <f>_xlfn.XLOOKUP($A151,'Salary projection'!$A:$A,'Salary projection'!E:E,0,0)*$R$1</f>
        <v>527444.31121287483</v>
      </c>
      <c r="G151" s="2">
        <f>_xlfn.XLOOKUP($A151,'Salary projection'!$A:$A,'Salary projection'!F:F,0,0)*$R$1</f>
        <v>585394.60701963166</v>
      </c>
      <c r="H151" s="2">
        <f>_xlfn.XLOOKUP($A151,'Salary projection'!$A:$A,'Salary projection'!G:G,0,0)*$R$1</f>
        <v>649711.90065478173</v>
      </c>
      <c r="I151" s="2">
        <f>_xlfn.XLOOKUP($A151,'Salary projection'!$A:$A,'Salary projection'!H:H,0,0)*$R$1</f>
        <v>721095.73404097417</v>
      </c>
      <c r="J151" s="2">
        <f>_xlfn.XLOOKUP($A151,'Salary projection'!$A:$A,'Salary projection'!I:I,0,0)*$R$1</f>
        <v>800322.5077577536</v>
      </c>
      <c r="K151" s="2">
        <f>_xlfn.XLOOKUP($A151,'Salary projection'!$A:$A,'Salary projection'!J:J,0,0)*$R$1</f>
        <v>888253.92550063832</v>
      </c>
      <c r="L151" s="2">
        <f>_xlfn.XLOOKUP($A151,'Salary projection'!$A:$A,'Salary projection'!K:K,0,0)*$R$1</f>
        <v>985846.36633274728</v>
      </c>
      <c r="M151" s="2">
        <f>_xlfn.XLOOKUP($A151,'Salary projection'!$A:$A,'Salary projection'!L:L,0,0)*$R$1</f>
        <v>1094161.2866655248</v>
      </c>
      <c r="N151" s="2">
        <f>_xlfn.XLOOKUP($A151,'Salary projection'!$A:$A,'Salary projection'!M:M,0,0)*$R$1</f>
        <v>1214376.7651048745</v>
      </c>
      <c r="O151" t="str">
        <f t="shared" si="6"/>
        <v>Lend</v>
      </c>
    </row>
    <row r="152" spans="1:15" x14ac:dyDescent="0.3">
      <c r="A152" t="s">
        <v>55</v>
      </c>
      <c r="B152" t="s">
        <v>6</v>
      </c>
      <c r="C152">
        <v>-2.2237327220227301</v>
      </c>
      <c r="D152">
        <v>-0.69221047206918596</v>
      </c>
      <c r="E152" s="2">
        <f>_xlfn.XLOOKUP($A152,'Salary projection'!$A:$A,'Salary projection'!D:D,0,0)*$R$1</f>
        <v>1353219.4793480646</v>
      </c>
      <c r="F152" s="2">
        <f>_xlfn.XLOOKUP($A152,'Salary projection'!$A:$A,'Salary projection'!E:E,0,0)*$R$1</f>
        <v>1501897.6761786607</v>
      </c>
      <c r="G152" s="2">
        <f>_xlfn.XLOOKUP($A152,'Salary projection'!$A:$A,'Salary projection'!F:F,0,0)*$R$1</f>
        <v>1666911.1434884015</v>
      </c>
      <c r="H152" s="2">
        <f>_xlfn.XLOOKUP($A152,'Salary projection'!$A:$A,'Salary projection'!G:G,0,0)*$R$1</f>
        <v>1850054.6371144913</v>
      </c>
      <c r="I152" s="2">
        <f>_xlfn.XLOOKUP($A152,'Salary projection'!$A:$A,'Salary projection'!H:H,0,0)*$R$1</f>
        <v>2053320.1026816741</v>
      </c>
      <c r="J152" s="2">
        <f>_xlfn.XLOOKUP($A152,'Salary projection'!$A:$A,'Salary projection'!I:I,0,0)*$R$1</f>
        <v>2278918.3408402032</v>
      </c>
      <c r="K152" s="2">
        <f>_xlfn.XLOOKUP($A152,'Salary projection'!$A:$A,'Salary projection'!J:J,0,0)*$R$1</f>
        <v>2529303.052863067</v>
      </c>
      <c r="L152" s="2">
        <f>_xlfn.XLOOKUP($A152,'Salary projection'!$A:$A,'Salary projection'!K:K,0,0)*$R$1</f>
        <v>2807197.5281324983</v>
      </c>
      <c r="M152" s="2">
        <f>_xlfn.XLOOKUP($A152,'Salary projection'!$A:$A,'Salary projection'!L:L,0,0)*$R$1</f>
        <v>3115624.2637800816</v>
      </c>
      <c r="N152" s="2">
        <f>_xlfn.XLOOKUP($A152,'Salary projection'!$A:$A,'Salary projection'!M:M,0,0)*$R$1</f>
        <v>3457937.8386361301</v>
      </c>
      <c r="O152" t="str">
        <f t="shared" si="6"/>
        <v>Lend</v>
      </c>
    </row>
    <row r="153" spans="1:15" x14ac:dyDescent="0.3">
      <c r="A153" t="s">
        <v>55</v>
      </c>
      <c r="B153" t="s">
        <v>6</v>
      </c>
      <c r="C153">
        <v>-2.2237327220227301</v>
      </c>
      <c r="D153">
        <v>-0.69221047206918596</v>
      </c>
      <c r="E153" s="2">
        <f>_xlfn.XLOOKUP($A153,'Salary projection'!$A:$A,'Salary projection'!D:D,0,0)*$R$1</f>
        <v>1353219.4793480646</v>
      </c>
      <c r="F153" s="2">
        <f>_xlfn.XLOOKUP($A153,'Salary projection'!$A:$A,'Salary projection'!E:E,0,0)*$R$1</f>
        <v>1501897.6761786607</v>
      </c>
      <c r="G153" s="2">
        <f>_xlfn.XLOOKUP($A153,'Salary projection'!$A:$A,'Salary projection'!F:F,0,0)*$R$1</f>
        <v>1666911.1434884015</v>
      </c>
      <c r="H153" s="2">
        <f>_xlfn.XLOOKUP($A153,'Salary projection'!$A:$A,'Salary projection'!G:G,0,0)*$R$1</f>
        <v>1850054.6371144913</v>
      </c>
      <c r="I153" s="2">
        <f>_xlfn.XLOOKUP($A153,'Salary projection'!$A:$A,'Salary projection'!H:H,0,0)*$R$1</f>
        <v>2053320.1026816741</v>
      </c>
      <c r="J153" s="9">
        <f>_xlfn.XLOOKUP($A153,'Salary projection'!$A:$A,'Salary projection'!I:I,0,0)*$R$1</f>
        <v>2278918.3408402032</v>
      </c>
      <c r="K153" s="9">
        <f>_xlfn.XLOOKUP($A153,'Salary projection'!$A:$A,'Salary projection'!J:J,0,0)*$R$1</f>
        <v>2529303.052863067</v>
      </c>
      <c r="L153" s="2">
        <f>_xlfn.XLOOKUP($A153,'Salary projection'!$A:$A,'Salary projection'!K:K,0,0)*$R$1</f>
        <v>2807197.5281324983</v>
      </c>
      <c r="M153" s="2">
        <f>_xlfn.XLOOKUP($A153,'Salary projection'!$A:$A,'Salary projection'!L:L,0,0)*$R$1</f>
        <v>3115624.2637800816</v>
      </c>
      <c r="N153" s="2">
        <f>_xlfn.XLOOKUP($A153,'Salary projection'!$A:$A,'Salary projection'!M:M,0,0)*$R$1</f>
        <v>3457937.8386361301</v>
      </c>
      <c r="O153" t="str">
        <f t="shared" si="6"/>
        <v>Lend</v>
      </c>
    </row>
    <row r="154" spans="1:15" x14ac:dyDescent="0.3">
      <c r="A154" t="s">
        <v>160</v>
      </c>
      <c r="B154" t="s">
        <v>6</v>
      </c>
      <c r="C154">
        <v>-2.42295890581866</v>
      </c>
      <c r="D154">
        <v>4.7379821983046497</v>
      </c>
      <c r="E154" s="2">
        <f>_xlfn.XLOOKUP($A154,'Salary projection'!$A:$A,'Salary projection'!D:D,0,0)*$R$1</f>
        <v>919571.44601879013</v>
      </c>
      <c r="F154" s="2">
        <f>_xlfn.XLOOKUP($A154,'Salary projection'!$A:$A,'Salary projection'!E:E,0,0)*$R$1</f>
        <v>1020604.7421969125</v>
      </c>
      <c r="G154" s="2">
        <f>_xlfn.XLOOKUP($A154,'Salary projection'!$A:$A,'Salary projection'!F:F,0,0)*$R$1</f>
        <v>1132738.5645829875</v>
      </c>
      <c r="H154" s="2">
        <f>_xlfn.XLOOKUP($A154,'Salary projection'!$A:$A,'Salary projection'!G:G,0,0)*$R$1</f>
        <v>1257192.5277670026</v>
      </c>
      <c r="I154" s="2">
        <f>_xlfn.XLOOKUP($A154,'Salary projection'!$A:$A,'Salary projection'!H:H,0,0)*$R$1</f>
        <v>1395320.2453692851</v>
      </c>
      <c r="J154" s="2">
        <f>_xlfn.XLOOKUP($A154,'Salary projection'!$A:$A,'Salary projection'!I:I,0,0)*$R$1</f>
        <v>1548624.0525112532</v>
      </c>
      <c r="K154" s="2">
        <f>_xlfn.XLOOKUP($A154,'Salary projection'!$A:$A,'Salary projection'!J:J,0,0)*$R$1</f>
        <v>1718771.3458437352</v>
      </c>
      <c r="L154" s="2">
        <f>_xlfn.XLOOKUP($A154,'Salary projection'!$A:$A,'Salary projection'!K:K,0,0)*$R$1</f>
        <v>1907612.718853866</v>
      </c>
      <c r="M154" s="2">
        <f>_xlfn.XLOOKUP($A154,'Salary projection'!$A:$A,'Salary projection'!L:L,0,0)*$R$1</f>
        <v>2117202.0896977908</v>
      </c>
      <c r="N154" s="2">
        <f>_xlfn.XLOOKUP($A154,'Salary projection'!$A:$A,'Salary projection'!M:M,0,0)*$R$1</f>
        <v>2349819.040477932</v>
      </c>
      <c r="O154" t="str">
        <f t="shared" si="6"/>
        <v>Don't lend</v>
      </c>
    </row>
    <row r="155" spans="1:15" x14ac:dyDescent="0.3">
      <c r="A155" t="s">
        <v>130</v>
      </c>
      <c r="B155" t="s">
        <v>28</v>
      </c>
      <c r="C155">
        <v>-2.42295890581866</v>
      </c>
      <c r="D155">
        <v>2.09078248240206</v>
      </c>
      <c r="E155" s="2">
        <f>_xlfn.XLOOKUP($A155,'Salary projection'!$A:$A,'Salary projection'!D:D,0,0)*$R$1</f>
        <v>232863.05351380218</v>
      </c>
      <c r="F155" s="2">
        <f>_xlfn.XLOOKUP($A155,'Salary projection'!$A:$A,'Salary projection'!E:E,0,0)*$R$1</f>
        <v>258447.71249430859</v>
      </c>
      <c r="G155" s="2">
        <f>_xlfn.XLOOKUP($A155,'Salary projection'!$A:$A,'Salary projection'!F:F,0,0)*$R$1</f>
        <v>286843.35743961955</v>
      </c>
      <c r="H155" s="2">
        <f>_xlfn.XLOOKUP($A155,'Salary projection'!$A:$A,'Salary projection'!G:G,0,0)*$R$1</f>
        <v>318358.83132084308</v>
      </c>
      <c r="I155" s="2">
        <f>_xlfn.XLOOKUP($A155,'Salary projection'!$A:$A,'Salary projection'!H:H,0,0)*$R$1</f>
        <v>353336.9096800774</v>
      </c>
      <c r="J155" s="2">
        <f>_xlfn.XLOOKUP($A155,'Salary projection'!$A:$A,'Salary projection'!I:I,0,0)*$R$1</f>
        <v>392158.0288012994</v>
      </c>
      <c r="K155" s="2">
        <f>_xlfn.XLOOKUP($A155,'Salary projection'!$A:$A,'Salary projection'!J:J,0,0)*$R$1</f>
        <v>435244.42349531292</v>
      </c>
      <c r="L155" s="2">
        <f>_xlfn.XLOOKUP($A155,'Salary projection'!$A:$A,'Salary projection'!K:K,0,0)*$R$1</f>
        <v>483064.71950304642</v>
      </c>
      <c r="M155" s="2">
        <f>_xlfn.XLOOKUP($A155,'Salary projection'!$A:$A,'Salary projection'!L:L,0,0)*$R$1</f>
        <v>536139.03046610742</v>
      </c>
      <c r="N155" s="2">
        <f>_xlfn.XLOOKUP($A155,'Salary projection'!$A:$A,'Salary projection'!M:M,0,0)*$R$1</f>
        <v>595044.61490138876</v>
      </c>
      <c r="O155" t="str">
        <f t="shared" si="6"/>
        <v>Don't lend</v>
      </c>
    </row>
  </sheetData>
  <autoFilter ref="A2:O155" xr:uid="{3851D7F2-CBFA-4EA4-A973-472B3A035675}">
    <sortState xmlns:xlrd2="http://schemas.microsoft.com/office/spreadsheetml/2017/richdata2" ref="A3:O155">
      <sortCondition descending="1" ref="C2:C155"/>
    </sortState>
  </autoFilter>
  <mergeCells count="1">
    <mergeCell ref="E1:N1"/>
  </mergeCells>
  <conditionalFormatting sqref="E3:N155">
    <cfRule type="expression" dxfId="2" priority="1">
      <formula>ISODD(ROW())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0127-A7E4-4EE1-8F6C-537376441D3B}">
  <dimension ref="A2:R50"/>
  <sheetViews>
    <sheetView showGridLines="0" zoomScale="90" zoomScaleNormal="90" workbookViewId="0">
      <selection activeCell="H32" sqref="H32"/>
    </sheetView>
  </sheetViews>
  <sheetFormatPr defaultRowHeight="14.4" outlineLevelCol="1" x14ac:dyDescent="0.3"/>
  <cols>
    <col min="1" max="1" width="13.5546875" bestFit="1" customWidth="1"/>
    <col min="2" max="2" width="9.6640625" hidden="1" customWidth="1" outlineLevel="1"/>
    <col min="3" max="4" width="13.88671875" hidden="1" customWidth="1" outlineLevel="1"/>
    <col min="5" max="5" width="11.44140625" bestFit="1" customWidth="1" collapsed="1"/>
    <col min="6" max="7" width="11.44140625" bestFit="1" customWidth="1"/>
    <col min="8" max="14" width="12.5546875" bestFit="1" customWidth="1"/>
    <col min="15" max="15" width="10" hidden="1" customWidth="1" outlineLevel="1"/>
    <col min="16" max="16" width="11.33203125" customWidth="1" collapsed="1"/>
    <col min="17" max="17" width="11" bestFit="1" customWidth="1"/>
  </cols>
  <sheetData>
    <row r="2" spans="1:18" ht="21" x14ac:dyDescent="0.4">
      <c r="A2" s="10"/>
      <c r="B2" s="10"/>
      <c r="E2" s="21" t="s">
        <v>3</v>
      </c>
      <c r="F2" s="21"/>
      <c r="G2" s="21"/>
      <c r="H2" s="21"/>
      <c r="I2" s="21"/>
      <c r="J2" s="21"/>
      <c r="K2" s="21"/>
      <c r="L2" s="21"/>
      <c r="M2" s="21"/>
      <c r="N2" s="21"/>
      <c r="Q2" t="s">
        <v>166</v>
      </c>
      <c r="R2" s="5">
        <v>0.1</v>
      </c>
    </row>
    <row r="3" spans="1:18" ht="43.2" x14ac:dyDescent="0.3">
      <c r="A3" s="14" t="s">
        <v>0</v>
      </c>
      <c r="B3" s="14" t="s">
        <v>1</v>
      </c>
      <c r="C3" s="14" t="s">
        <v>181</v>
      </c>
      <c r="D3" s="14" t="s">
        <v>167</v>
      </c>
      <c r="E3" s="14">
        <v>2022</v>
      </c>
      <c r="F3" s="14">
        <f>E3+1</f>
        <v>2023</v>
      </c>
      <c r="G3" s="14">
        <f t="shared" ref="G3:N3" si="0">F3+1</f>
        <v>2024</v>
      </c>
      <c r="H3" s="14">
        <f t="shared" si="0"/>
        <v>2025</v>
      </c>
      <c r="I3" s="14">
        <f t="shared" si="0"/>
        <v>2026</v>
      </c>
      <c r="J3" s="14">
        <f t="shared" si="0"/>
        <v>2027</v>
      </c>
      <c r="K3" s="14">
        <f t="shared" si="0"/>
        <v>2028</v>
      </c>
      <c r="L3" s="14">
        <f t="shared" si="0"/>
        <v>2029</v>
      </c>
      <c r="M3" s="14">
        <f>L3+1</f>
        <v>2030</v>
      </c>
      <c r="N3" s="14">
        <f t="shared" si="0"/>
        <v>2031</v>
      </c>
      <c r="O3" s="14" t="s">
        <v>169</v>
      </c>
      <c r="P3" s="14" t="s">
        <v>180</v>
      </c>
    </row>
    <row r="4" spans="1:18" x14ac:dyDescent="0.3">
      <c r="A4" s="7" t="s">
        <v>128</v>
      </c>
      <c r="B4" s="7" t="s">
        <v>25</v>
      </c>
      <c r="C4" s="7">
        <v>1.76079095389578</v>
      </c>
      <c r="D4" s="7">
        <v>2.03443492589204</v>
      </c>
      <c r="E4" s="13">
        <f>_xlfn.XLOOKUP($A4,'Salary projection'!$A:$A,'Salary projection'!D:D,0,0)*$R$2</f>
        <v>274445.74164126685</v>
      </c>
      <c r="F4" s="13">
        <f>_xlfn.XLOOKUP($A4,'Salary projection'!$A:$A,'Salary projection'!E:E,0,0)*$R$2</f>
        <v>304599.08972543519</v>
      </c>
      <c r="G4" s="11">
        <f>_xlfn.XLOOKUP($A4,'Salary projection'!$A:$A,'Salary projection'!F:F,0,0)*$R$2</f>
        <v>338065.38555383735</v>
      </c>
      <c r="H4" s="11">
        <f>_xlfn.XLOOKUP($A4,'Salary projection'!$A:$A,'Salary projection'!G:G,0,0)*$R$2</f>
        <v>375208.62262813642</v>
      </c>
      <c r="I4" s="11">
        <f>_xlfn.XLOOKUP($A4,'Salary projection'!$A:$A,'Salary projection'!H:H,0,0)*$R$2</f>
        <v>416432.78640866256</v>
      </c>
      <c r="J4" s="11">
        <f>_xlfn.XLOOKUP($A4,'Salary projection'!$A:$A,'Salary projection'!I:I,0,0)*$R$2</f>
        <v>462186.24823010259</v>
      </c>
      <c r="K4" s="11">
        <f>_xlfn.XLOOKUP($A4,'Salary projection'!$A:$A,'Salary projection'!J:J,0,0)*$R$2</f>
        <v>512966.64197661844</v>
      </c>
      <c r="L4" s="11">
        <f>_xlfn.XLOOKUP($A4,'Salary projection'!$A:$A,'Salary projection'!K:K,0,0)*$R$2</f>
        <v>569326.27655716136</v>
      </c>
      <c r="M4" s="11">
        <f>_xlfn.XLOOKUP($A4,'Salary projection'!$A:$A,'Salary projection'!L:L,0,0)*$R$2</f>
        <v>631878.14304934046</v>
      </c>
      <c r="N4" s="11">
        <f>_xlfn.XLOOKUP($A4,'Salary projection'!$A:$A,'Salary projection'!M:M,0,0)*$R$2</f>
        <v>701302.5818480649</v>
      </c>
      <c r="O4" s="7" t="str">
        <f t="shared" ref="O4:O48" si="1">IF(D4&lt;0,"Lend","Don't lend")</f>
        <v>Don't lend</v>
      </c>
      <c r="P4" s="12" t="s">
        <v>171</v>
      </c>
    </row>
    <row r="5" spans="1:18" x14ac:dyDescent="0.3">
      <c r="A5" s="7" t="s">
        <v>94</v>
      </c>
      <c r="B5" s="7" t="s">
        <v>19</v>
      </c>
      <c r="C5" s="7">
        <v>1.5615647700998501</v>
      </c>
      <c r="D5" s="7">
        <v>0.71829933392041401</v>
      </c>
      <c r="E5" s="13">
        <f>_xlfn.XLOOKUP($A5,'Salary projection'!$A:$A,'Salary projection'!D:D,0,0)*$R$2</f>
        <v>735419.54145430389</v>
      </c>
      <c r="F5" s="13">
        <f>_xlfn.XLOOKUP($A5,'Salary projection'!$A:$A,'Salary projection'!E:E,0,0)*$R$2</f>
        <v>816220.07160192367</v>
      </c>
      <c r="G5" s="11">
        <f>_xlfn.XLOOKUP($A5,'Salary projection'!$A:$A,'Salary projection'!F:F,0,0)*$R$2</f>
        <v>905898.15436288016</v>
      </c>
      <c r="H5" s="11">
        <f>_xlfn.XLOOKUP($A5,'Salary projection'!$A:$A,'Salary projection'!G:G,0,0)*$R$2</f>
        <v>1005429.1662632748</v>
      </c>
      <c r="I5" s="11">
        <f>_xlfn.XLOOKUP($A5,'Salary projection'!$A:$A,'Salary projection'!H:H,0,0)*$R$2</f>
        <v>1115895.6484284077</v>
      </c>
      <c r="J5" s="11">
        <f>_xlfn.XLOOKUP($A5,'Salary projection'!$A:$A,'Salary projection'!I:I,0,0)*$R$2</f>
        <v>1238499.0807551239</v>
      </c>
      <c r="K5" s="11">
        <f>_xlfn.XLOOKUP($A5,'Salary projection'!$A:$A,'Salary projection'!J:J,0,0)*$R$2</f>
        <v>1374572.9497122383</v>
      </c>
      <c r="L5" s="11">
        <f>_xlfn.XLOOKUP($A5,'Salary projection'!$A:$A,'Salary projection'!K:K,0,0)*$R$2</f>
        <v>1525597.2518999272</v>
      </c>
      <c r="M5" s="11">
        <f>_xlfn.XLOOKUP($A5,'Salary projection'!$A:$A,'Salary projection'!L:L,0,0)*$R$2</f>
        <v>1693214.5911149001</v>
      </c>
      <c r="N5" s="11">
        <f>_xlfn.XLOOKUP($A5,'Salary projection'!$A:$A,'Salary projection'!M:M,0,0)*$R$2</f>
        <v>1879248.0439997939</v>
      </c>
      <c r="O5" s="7" t="str">
        <f t="shared" si="1"/>
        <v>Don't lend</v>
      </c>
      <c r="P5" s="12" t="s">
        <v>171</v>
      </c>
    </row>
    <row r="6" spans="1:18" x14ac:dyDescent="0.3">
      <c r="A6" s="7" t="s">
        <v>41</v>
      </c>
      <c r="B6" s="7" t="s">
        <v>10</v>
      </c>
      <c r="C6" s="7">
        <v>1.5615647700998501</v>
      </c>
      <c r="D6" s="7">
        <v>-1.2456180177685701</v>
      </c>
      <c r="E6" s="11">
        <f>_xlfn.XLOOKUP($A6,'Salary projection'!$A:$A,'Salary projection'!D:D,0,0)*$R$2</f>
        <v>630868.78273382131</v>
      </c>
      <c r="F6" s="13">
        <f>_xlfn.XLOOKUP($A6,'Salary projection'!$A:$A,'Salary projection'!E:E,0,0)*$R$2</f>
        <v>700182.32313509122</v>
      </c>
      <c r="G6" s="13">
        <f>_xlfn.XLOOKUP($A6,'Salary projection'!$A:$A,'Salary projection'!F:F,0,0)*$R$2</f>
        <v>777111.34081856115</v>
      </c>
      <c r="H6" s="11">
        <f>_xlfn.XLOOKUP($A6,'Salary projection'!$A:$A,'Salary projection'!G:G,0,0)*$R$2</f>
        <v>862492.54811922298</v>
      </c>
      <c r="I6" s="11">
        <f>_xlfn.XLOOKUP($A6,'Salary projection'!$A:$A,'Salary projection'!H:H,0,0)*$R$2</f>
        <v>957254.58693939343</v>
      </c>
      <c r="J6" s="11">
        <f>_xlfn.XLOOKUP($A6,'Salary projection'!$A:$A,'Salary projection'!I:I,0,0)*$R$2</f>
        <v>1062428.129048418</v>
      </c>
      <c r="K6" s="11">
        <f>_xlfn.XLOOKUP($A6,'Salary projection'!$A:$A,'Salary projection'!J:J,0,0)*$R$2</f>
        <v>1179157.0861020973</v>
      </c>
      <c r="L6" s="11">
        <f>_xlfn.XLOOKUP($A6,'Salary projection'!$A:$A,'Salary projection'!K:K,0,0)*$R$2</f>
        <v>1308711.0513067225</v>
      </c>
      <c r="M6" s="11">
        <f>_xlfn.XLOOKUP($A6,'Salary projection'!$A:$A,'Salary projection'!L:L,0,0)*$R$2</f>
        <v>1452499.1080484844</v>
      </c>
      <c r="N6" s="11">
        <f>_xlfn.XLOOKUP($A6,'Salary projection'!$A:$A,'Salary projection'!M:M,0,0)*$R$2</f>
        <v>1612085.1556767209</v>
      </c>
      <c r="O6" s="7" t="str">
        <f t="shared" si="1"/>
        <v>Lend</v>
      </c>
      <c r="P6" s="7" t="s">
        <v>172</v>
      </c>
    </row>
    <row r="7" spans="1:18" x14ac:dyDescent="0.3">
      <c r="A7" s="7" t="s">
        <v>142</v>
      </c>
      <c r="B7" s="7" t="s">
        <v>28</v>
      </c>
      <c r="C7" s="7">
        <v>1.5615647700998501</v>
      </c>
      <c r="D7" s="7">
        <v>2.86295353646894</v>
      </c>
      <c r="E7" s="11">
        <f>_xlfn.XLOOKUP($A7,'Salary projection'!$A:$A,'Salary projection'!D:D,0,0)*$R$2</f>
        <v>323156.89059058268</v>
      </c>
      <c r="F7" s="13">
        <f>_xlfn.XLOOKUP($A7,'Salary projection'!$A:$A,'Salary projection'!E:E,0,0)*$R$2</f>
        <v>358662.13162475487</v>
      </c>
      <c r="G7" s="13">
        <f>_xlfn.XLOOKUP($A7,'Salary projection'!$A:$A,'Salary projection'!F:F,0,0)*$R$2</f>
        <v>398068.33277334966</v>
      </c>
      <c r="H7" s="11">
        <f>_xlfn.XLOOKUP($A7,'Salary projection'!$A:$A,'Salary projection'!G:G,0,0)*$R$2</f>
        <v>441804.09244525165</v>
      </c>
      <c r="I7" s="11">
        <f>_xlfn.XLOOKUP($A7,'Salary projection'!$A:$A,'Salary projection'!H:H,0,0)*$R$2</f>
        <v>490345.09914786252</v>
      </c>
      <c r="J7" s="11">
        <f>_xlfn.XLOOKUP($A7,'Salary projection'!$A:$A,'Salary projection'!I:I,0,0)*$R$2</f>
        <v>544219.30527527246</v>
      </c>
      <c r="K7" s="11">
        <f>_xlfn.XLOOKUP($A7,'Salary projection'!$A:$A,'Salary projection'!J:J,0,0)*$R$2</f>
        <v>604012.66934043402</v>
      </c>
      <c r="L7" s="11">
        <f>_xlfn.XLOOKUP($A7,'Salary projection'!$A:$A,'Salary projection'!K:K,0,0)*$R$2</f>
        <v>670375.52910626831</v>
      </c>
      <c r="M7" s="11">
        <f>_xlfn.XLOOKUP($A7,'Salary projection'!$A:$A,'Salary projection'!L:L,0,0)*$R$2</f>
        <v>744029.67493255704</v>
      </c>
      <c r="N7" s="11">
        <f>_xlfn.XLOOKUP($A7,'Salary projection'!$A:$A,'Salary projection'!M:M,0,0)*$R$2</f>
        <v>825776.20027131471</v>
      </c>
      <c r="O7" s="7" t="str">
        <f t="shared" si="1"/>
        <v>Don't lend</v>
      </c>
      <c r="P7" s="7" t="s">
        <v>172</v>
      </c>
    </row>
    <row r="8" spans="1:18" x14ac:dyDescent="0.3">
      <c r="A8" s="7" t="s">
        <v>129</v>
      </c>
      <c r="B8" s="7" t="s">
        <v>28</v>
      </c>
      <c r="C8" s="7">
        <v>1.3623385863039299</v>
      </c>
      <c r="D8" s="7">
        <v>2.0812842282433701</v>
      </c>
      <c r="E8" s="13">
        <f>_xlfn.XLOOKUP($A8,'Salary projection'!$A:$A,'Salary projection'!D:D,0,0)*$R$2</f>
        <v>1146494.115514383</v>
      </c>
      <c r="F8" s="13">
        <f>_xlfn.XLOOKUP($A8,'Salary projection'!$A:$A,'Salary projection'!E:E,0,0)*$R$2</f>
        <v>1272459.40080106</v>
      </c>
      <c r="G8" s="11">
        <f>_xlfn.XLOOKUP($A8,'Salary projection'!$A:$A,'Salary projection'!F:F,0,0)*$R$2</f>
        <v>1412264.4894348611</v>
      </c>
      <c r="H8" s="11">
        <f>_xlfn.XLOOKUP($A8,'Salary projection'!$A:$A,'Salary projection'!G:G,0,0)*$R$2</f>
        <v>1567429.9603296607</v>
      </c>
      <c r="I8" s="11">
        <f>_xlfn.XLOOKUP($A8,'Salary projection'!$A:$A,'Salary projection'!H:H,0,0)*$R$2</f>
        <v>1739643.45837385</v>
      </c>
      <c r="J8" s="11">
        <f>_xlfn.XLOOKUP($A8,'Salary projection'!$A:$A,'Salary projection'!I:I,0,0)*$R$2</f>
        <v>1930778.04996558</v>
      </c>
      <c r="K8" s="11">
        <f>_xlfn.XLOOKUP($A8,'Salary projection'!$A:$A,'Salary projection'!J:J,0,0)*$R$2</f>
        <v>2142912.5952702886</v>
      </c>
      <c r="L8" s="11">
        <f>_xlfn.XLOOKUP($A8,'Salary projection'!$A:$A,'Salary projection'!K:K,0,0)*$R$2</f>
        <v>2378354.3587777521</v>
      </c>
      <c r="M8" s="11">
        <f>_xlfn.XLOOKUP($A8,'Salary projection'!$A:$A,'Salary projection'!L:L,0,0)*$R$2</f>
        <v>2639664.1040805778</v>
      </c>
      <c r="N8" s="11">
        <f>_xlfn.XLOOKUP($A8,'Salary projection'!$A:$A,'Salary projection'!M:M,0,0)*$R$2</f>
        <v>2929683.9458155092</v>
      </c>
      <c r="O8" s="7" t="str">
        <f t="shared" si="1"/>
        <v>Don't lend</v>
      </c>
      <c r="P8" s="12" t="s">
        <v>171</v>
      </c>
    </row>
    <row r="9" spans="1:18" x14ac:dyDescent="0.3">
      <c r="A9" s="7" t="s">
        <v>103</v>
      </c>
      <c r="B9" s="7" t="s">
        <v>8</v>
      </c>
      <c r="C9" s="7">
        <v>1.3623385863039299</v>
      </c>
      <c r="D9" s="7">
        <v>1.09975742335727</v>
      </c>
      <c r="E9" s="11">
        <f>_xlfn.XLOOKUP($A9,'Salary projection'!$A:$A,'Salary projection'!D:D,0,0)*$R$2</f>
        <v>835217.99296021904</v>
      </c>
      <c r="F9" s="11">
        <f>_xlfn.XLOOKUP($A9,'Salary projection'!$A:$A,'Salary projection'!E:E,0,0)*$R$2</f>
        <v>926983.37695662735</v>
      </c>
      <c r="G9" s="13">
        <f>_xlfn.XLOOKUP($A9,'Salary projection'!$A:$A,'Salary projection'!F:F,0,0)*$R$2</f>
        <v>1028831.0218370028</v>
      </c>
      <c r="H9" s="13">
        <f>_xlfn.XLOOKUP($A9,'Salary projection'!$A:$A,'Salary projection'!G:G,0,0)*$R$2</f>
        <v>1141868.6654007791</v>
      </c>
      <c r="I9" s="11">
        <f>_xlfn.XLOOKUP($A9,'Salary projection'!$A:$A,'Salary projection'!H:H,0,0)*$R$2</f>
        <v>1267325.7525770124</v>
      </c>
      <c r="J9" s="11">
        <f>_xlfn.XLOOKUP($A9,'Salary projection'!$A:$A,'Salary projection'!I:I,0,0)*$R$2</f>
        <v>1406566.8073842525</v>
      </c>
      <c r="K9" s="11">
        <f>_xlfn.XLOOKUP($A9,'Salary projection'!$A:$A,'Salary projection'!J:J,0,0)*$R$2</f>
        <v>1561106.2740673723</v>
      </c>
      <c r="L9" s="11">
        <f>_xlfn.XLOOKUP($A9,'Salary projection'!$A:$A,'Salary projection'!K:K,0,0)*$R$2</f>
        <v>1732624.9888298046</v>
      </c>
      <c r="M9" s="11">
        <f>_xlfn.XLOOKUP($A9,'Salary projection'!$A:$A,'Salary projection'!L:L,0,0)*$R$2</f>
        <v>1922988.4613146614</v>
      </c>
      <c r="N9" s="11">
        <f>_xlfn.XLOOKUP($A9,'Salary projection'!$A:$A,'Salary projection'!M:M,0,0)*$R$2</f>
        <v>2134267.1646718187</v>
      </c>
      <c r="O9" s="7" t="str">
        <f t="shared" si="1"/>
        <v>Don't lend</v>
      </c>
      <c r="P9" s="12" t="s">
        <v>173</v>
      </c>
    </row>
    <row r="10" spans="1:18" x14ac:dyDescent="0.3">
      <c r="A10" s="7" t="s">
        <v>159</v>
      </c>
      <c r="B10" s="7" t="s">
        <v>25</v>
      </c>
      <c r="C10" s="7">
        <v>1.163112402508</v>
      </c>
      <c r="D10" s="7">
        <v>4.7264382286488598</v>
      </c>
      <c r="E10" s="11">
        <f>_xlfn.XLOOKUP($A10,'Salary projection'!$A:$A,'Salary projection'!D:D,0,0)*$R$2</f>
        <v>3061673.9229850415</v>
      </c>
      <c r="F10" s="13">
        <f>_xlfn.XLOOKUP($A10,'Salary projection'!$A:$A,'Salary projection'!E:E,0,0)*$R$2</f>
        <v>3398059.9749889448</v>
      </c>
      <c r="G10" s="13">
        <f>_xlfn.XLOOKUP($A10,'Salary projection'!$A:$A,'Salary projection'!F:F,0,0)*$R$2</f>
        <v>3771404.7557239765</v>
      </c>
      <c r="H10" s="11">
        <f>_xlfn.XLOOKUP($A10,'Salary projection'!$A:$A,'Salary projection'!G:G,0,0)*$R$2</f>
        <v>4185768.91996843</v>
      </c>
      <c r="I10" s="11">
        <f>_xlfn.XLOOKUP($A10,'Salary projection'!$A:$A,'Salary projection'!H:H,0,0)*$R$2</f>
        <v>4645659.266558974</v>
      </c>
      <c r="J10" s="11">
        <f>_xlfn.XLOOKUP($A10,'Salary projection'!$A:$A,'Salary projection'!I:I,0,0)*$R$2</f>
        <v>5156077.7562293261</v>
      </c>
      <c r="K10" s="11">
        <f>_xlfn.XLOOKUP($A10,'Salary projection'!$A:$A,'Salary projection'!J:J,0,0)*$R$2</f>
        <v>5722575.9150378602</v>
      </c>
      <c r="L10" s="11">
        <f>_xlfn.XLOOKUP($A10,'Salary projection'!$A:$A,'Salary projection'!K:K,0,0)*$R$2</f>
        <v>6351315.2150987238</v>
      </c>
      <c r="M10" s="11">
        <f>_xlfn.XLOOKUP($A10,'Salary projection'!$A:$A,'Salary projection'!L:L,0,0)*$R$2</f>
        <v>7049134.0893426426</v>
      </c>
      <c r="N10" s="11">
        <f>_xlfn.XLOOKUP($A10,'Salary projection'!$A:$A,'Salary projection'!M:M,0,0)*$R$2</f>
        <v>7823622.3091881517</v>
      </c>
      <c r="O10" s="7" t="str">
        <f t="shared" si="1"/>
        <v>Don't lend</v>
      </c>
      <c r="P10" s="7" t="s">
        <v>172</v>
      </c>
    </row>
    <row r="11" spans="1:18" x14ac:dyDescent="0.3">
      <c r="A11" s="7" t="s">
        <v>20</v>
      </c>
      <c r="B11" s="7" t="s">
        <v>19</v>
      </c>
      <c r="C11" s="7">
        <v>1.163112402508</v>
      </c>
      <c r="D11" s="7">
        <v>-2.4778196043275398</v>
      </c>
      <c r="E11" s="11">
        <f>_xlfn.XLOOKUP($A11,'Salary projection'!$A:$A,'Salary projection'!D:D,0,0)*$R$2</f>
        <v>2607828.5839938559</v>
      </c>
      <c r="F11" s="11">
        <f>_xlfn.XLOOKUP($A11,'Salary projection'!$A:$A,'Salary projection'!E:E,0,0)*$R$2</f>
        <v>2894350.6577806501</v>
      </c>
      <c r="G11" s="11">
        <f>_xlfn.XLOOKUP($A11,'Salary projection'!$A:$A,'Salary projection'!F:F,0,0)*$R$2</f>
        <v>3212352.9060202288</v>
      </c>
      <c r="H11" s="13">
        <f>_xlfn.XLOOKUP($A11,'Salary projection'!$A:$A,'Salary projection'!G:G,0,0)*$R$2</f>
        <v>3565294.0548431138</v>
      </c>
      <c r="I11" s="13">
        <f>_xlfn.XLOOKUP($A11,'Salary projection'!$A:$A,'Salary projection'!H:H,0,0)*$R$2</f>
        <v>3957012.8405498452</v>
      </c>
      <c r="J11" s="11">
        <f>_xlfn.XLOOKUP($A11,'Salary projection'!$A:$A,'Salary projection'!I:I,0,0)*$R$2</f>
        <v>4391769.7613206729</v>
      </c>
      <c r="K11" s="11">
        <f>_xlfn.XLOOKUP($A11,'Salary projection'!$A:$A,'Salary projection'!J:J,0,0)*$R$2</f>
        <v>4874293.4161847522</v>
      </c>
      <c r="L11" s="11">
        <f>_xlfn.XLOOKUP($A11,'Salary projection'!$A:$A,'Salary projection'!K:K,0,0)*$R$2</f>
        <v>5409831.935250951</v>
      </c>
      <c r="M11" s="11">
        <f>_xlfn.XLOOKUP($A11,'Salary projection'!$A:$A,'Salary projection'!L:L,0,0)*$R$2</f>
        <v>6004210.0605770675</v>
      </c>
      <c r="N11" s="11">
        <f>_xlfn.XLOOKUP($A11,'Salary projection'!$A:$A,'Salary projection'!M:M,0,0)*$R$2</f>
        <v>6663892.4985129982</v>
      </c>
      <c r="O11" s="7" t="str">
        <f t="shared" si="1"/>
        <v>Lend</v>
      </c>
      <c r="P11" s="7" t="s">
        <v>174</v>
      </c>
    </row>
    <row r="12" spans="1:18" x14ac:dyDescent="0.3">
      <c r="A12" s="7" t="s">
        <v>51</v>
      </c>
      <c r="B12" s="7" t="s">
        <v>19</v>
      </c>
      <c r="C12" s="7">
        <v>1.163112402508</v>
      </c>
      <c r="D12" s="7">
        <v>-0.97669020750397295</v>
      </c>
      <c r="E12" s="13">
        <f>_xlfn.XLOOKUP($A12,'Salary projection'!$A:$A,'Salary projection'!D:D,0,0)*$R$2</f>
        <v>2115964.7872861312</v>
      </c>
      <c r="F12" s="13">
        <f>_xlfn.XLOOKUP($A12,'Salary projection'!$A:$A,'Salary projection'!E:E,0,0)*$R$2</f>
        <v>2348445.7956753247</v>
      </c>
      <c r="G12" s="11">
        <f>_xlfn.XLOOKUP($A12,'Salary projection'!$A:$A,'Salary projection'!F:F,0,0)*$R$2</f>
        <v>2606469.4877549103</v>
      </c>
      <c r="H12" s="11">
        <f>_xlfn.XLOOKUP($A12,'Salary projection'!$A:$A,'Salary projection'!G:G,0,0)*$R$2</f>
        <v>2892842.2376654157</v>
      </c>
      <c r="I12" s="11">
        <f>_xlfn.XLOOKUP($A12,'Salary projection'!$A:$A,'Salary projection'!H:H,0,0)*$R$2</f>
        <v>3210678.7558174375</v>
      </c>
      <c r="J12" s="11">
        <f>_xlfn.XLOOKUP($A12,'Salary projection'!$A:$A,'Salary projection'!I:I,0,0)*$R$2</f>
        <v>3563435.9657913977</v>
      </c>
      <c r="K12" s="11">
        <f>_xlfn.XLOOKUP($A12,'Salary projection'!$A:$A,'Salary projection'!J:J,0,0)*$R$2</f>
        <v>3954950.6032915921</v>
      </c>
      <c r="L12" s="11">
        <f>_xlfn.XLOOKUP($A12,'Salary projection'!$A:$A,'Salary projection'!K:K,0,0)*$R$2</f>
        <v>4389480.9460965581</v>
      </c>
      <c r="M12" s="11">
        <f>_xlfn.XLOOKUP($A12,'Salary projection'!$A:$A,'Salary projection'!L:L,0,0)*$R$2</f>
        <v>4871753.1288782498</v>
      </c>
      <c r="N12" s="11">
        <f>_xlfn.XLOOKUP($A12,'Salary projection'!$A:$A,'Salary projection'!M:M,0,0)*$R$2</f>
        <v>5407012.5466294549</v>
      </c>
      <c r="O12" s="7" t="str">
        <f t="shared" si="1"/>
        <v>Lend</v>
      </c>
      <c r="P12" s="12" t="s">
        <v>171</v>
      </c>
    </row>
    <row r="13" spans="1:18" x14ac:dyDescent="0.3">
      <c r="A13" s="7" t="s">
        <v>23</v>
      </c>
      <c r="B13" s="7" t="s">
        <v>6</v>
      </c>
      <c r="C13" s="7">
        <v>1.163112402508</v>
      </c>
      <c r="D13" s="7">
        <v>-2.0770055237390999</v>
      </c>
      <c r="E13" s="11">
        <f>_xlfn.XLOOKUP($A13,'Salary projection'!$A:$A,'Salary projection'!D:D,0,0)*$R$2</f>
        <v>665323.01003943477</v>
      </c>
      <c r="F13" s="11">
        <f>_xlfn.XLOOKUP($A13,'Salary projection'!$A:$A,'Salary projection'!E:E,0,0)*$R$2</f>
        <v>738422.03569802456</v>
      </c>
      <c r="G13" s="13">
        <f>_xlfn.XLOOKUP($A13,'Salary projection'!$A:$A,'Salary projection'!F:F,0,0)*$R$2</f>
        <v>819552.44982748432</v>
      </c>
      <c r="H13" s="13">
        <f>_xlfn.XLOOKUP($A13,'Salary projection'!$A:$A,'Salary projection'!G:G,0,0)*$R$2</f>
        <v>909596.66091669409</v>
      </c>
      <c r="I13" s="11">
        <f>_xlfn.XLOOKUP($A13,'Salary projection'!$A:$A,'Salary projection'!H:H,0,0)*$R$2</f>
        <v>1009534.0276573638</v>
      </c>
      <c r="J13" s="11">
        <f>_xlfn.XLOOKUP($A13,'Salary projection'!$A:$A,'Salary projection'!I:I,0,0)*$R$2</f>
        <v>1120451.510860855</v>
      </c>
      <c r="K13" s="11">
        <f>_xlfn.XLOOKUP($A13,'Salary projection'!$A:$A,'Salary projection'!J:J,0,0)*$R$2</f>
        <v>1243555.4957008937</v>
      </c>
      <c r="L13" s="11">
        <f>_xlfn.XLOOKUP($A13,'Salary projection'!$A:$A,'Salary projection'!K:K,0,0)*$R$2</f>
        <v>1380184.9128658464</v>
      </c>
      <c r="M13" s="11">
        <f>_xlfn.XLOOKUP($A13,'Salary projection'!$A:$A,'Salary projection'!L:L,0,0)*$R$2</f>
        <v>1531825.8013317348</v>
      </c>
      <c r="N13" s="11">
        <f>_xlfn.XLOOKUP($A13,'Salary projection'!$A:$A,'Salary projection'!M:M,0,0)*$R$2</f>
        <v>1700127.4711468238</v>
      </c>
      <c r="O13" s="7" t="str">
        <f t="shared" si="1"/>
        <v>Lend</v>
      </c>
      <c r="P13" s="12" t="s">
        <v>173</v>
      </c>
    </row>
    <row r="14" spans="1:18" x14ac:dyDescent="0.3">
      <c r="A14" s="7" t="s">
        <v>29</v>
      </c>
      <c r="B14" s="7" t="s">
        <v>19</v>
      </c>
      <c r="C14" s="7">
        <v>1.163112402508</v>
      </c>
      <c r="D14" s="7">
        <v>-1.8746340519803999</v>
      </c>
      <c r="E14" s="11">
        <f>_xlfn.XLOOKUP($A14,'Salary projection'!$A:$A,'Salary projection'!D:D,0,0)*$R$2</f>
        <v>520377.63999512931</v>
      </c>
      <c r="F14" s="11">
        <f>_xlfn.XLOOKUP($A14,'Salary projection'!$A:$A,'Salary projection'!E:E,0,0)*$R$2</f>
        <v>577551.52077809791</v>
      </c>
      <c r="G14" s="11">
        <f>_xlfn.XLOOKUP($A14,'Salary projection'!$A:$A,'Salary projection'!F:F,0,0)*$R$2</f>
        <v>641007.09468649677</v>
      </c>
      <c r="H14" s="11">
        <f>_xlfn.XLOOKUP($A14,'Salary projection'!$A:$A,'Salary projection'!G:G,0,0)*$R$2</f>
        <v>711434.53121698601</v>
      </c>
      <c r="I14" s="11">
        <f>_xlfn.XLOOKUP($A14,'Salary projection'!$A:$A,'Salary projection'!H:H,0,0)*$R$2</f>
        <v>789599.82877486665</v>
      </c>
      <c r="J14" s="13">
        <f>_xlfn.XLOOKUP($A14,'Salary projection'!$A:$A,'Salary projection'!I:I,0,0)*$R$2</f>
        <v>876353.14599474007</v>
      </c>
      <c r="K14" s="13">
        <f>_xlfn.XLOOKUP($A14,'Salary projection'!$A:$A,'Salary projection'!J:J,0,0)*$R$2</f>
        <v>972638.04842319863</v>
      </c>
      <c r="L14" s="11">
        <f>_xlfn.XLOOKUP($A14,'Salary projection'!$A:$A,'Salary projection'!K:K,0,0)*$R$2</f>
        <v>1079501.7711343581</v>
      </c>
      <c r="M14" s="11">
        <f>_xlfn.XLOOKUP($A14,'Salary projection'!$A:$A,'Salary projection'!L:L,0,0)*$R$2</f>
        <v>1198106.6088987493</v>
      </c>
      <c r="N14" s="11">
        <f>_xlfn.XLOOKUP($A14,'Salary projection'!$A:$A,'Salary projection'!M:M,0,0)*$R$2</f>
        <v>1329742.557789837</v>
      </c>
      <c r="O14" s="7" t="str">
        <f t="shared" si="1"/>
        <v>Lend</v>
      </c>
      <c r="P14" s="12" t="s">
        <v>176</v>
      </c>
    </row>
    <row r="15" spans="1:18" x14ac:dyDescent="0.3">
      <c r="A15" s="7" t="s">
        <v>102</v>
      </c>
      <c r="B15" s="7" t="s">
        <v>19</v>
      </c>
      <c r="C15" s="7">
        <v>1.163112402508</v>
      </c>
      <c r="D15" s="7">
        <v>1.00620386096989</v>
      </c>
      <c r="E15" s="13">
        <f>_xlfn.XLOOKUP($A15,'Salary projection'!$A:$A,'Salary projection'!D:D,0,0)*$R$2</f>
        <v>116431.52675690109</v>
      </c>
      <c r="F15" s="13">
        <f>_xlfn.XLOOKUP($A15,'Salary projection'!$A:$A,'Salary projection'!E:E,0,0)*$R$2</f>
        <v>129223.8562471543</v>
      </c>
      <c r="G15" s="11">
        <f>_xlfn.XLOOKUP($A15,'Salary projection'!$A:$A,'Salary projection'!F:F,0,0)*$R$2</f>
        <v>143421.67871980977</v>
      </c>
      <c r="H15" s="11">
        <f>_xlfn.XLOOKUP($A15,'Salary projection'!$A:$A,'Salary projection'!G:G,0,0)*$R$2</f>
        <v>159179.41566042154</v>
      </c>
      <c r="I15" s="11">
        <f>_xlfn.XLOOKUP($A15,'Salary projection'!$A:$A,'Salary projection'!H:H,0,0)*$R$2</f>
        <v>176668.4548400387</v>
      </c>
      <c r="J15" s="11">
        <f>_xlfn.XLOOKUP($A15,'Salary projection'!$A:$A,'Salary projection'!I:I,0,0)*$R$2</f>
        <v>196079.0144006497</v>
      </c>
      <c r="K15" s="11">
        <f>_xlfn.XLOOKUP($A15,'Salary projection'!$A:$A,'Salary projection'!J:J,0,0)*$R$2</f>
        <v>217622.21174765646</v>
      </c>
      <c r="L15" s="11">
        <f>_xlfn.XLOOKUP($A15,'Salary projection'!$A:$A,'Salary projection'!K:K,0,0)*$R$2</f>
        <v>241532.35975152321</v>
      </c>
      <c r="M15" s="11">
        <f>_xlfn.XLOOKUP($A15,'Salary projection'!$A:$A,'Salary projection'!L:L,0,0)*$R$2</f>
        <v>268069.51523305371</v>
      </c>
      <c r="N15" s="11">
        <f>_xlfn.XLOOKUP($A15,'Salary projection'!$A:$A,'Salary projection'!M:M,0,0)*$R$2</f>
        <v>297522.30745069438</v>
      </c>
      <c r="O15" s="7" t="str">
        <f t="shared" si="1"/>
        <v>Don't lend</v>
      </c>
      <c r="P15" s="12" t="s">
        <v>171</v>
      </c>
    </row>
    <row r="16" spans="1:18" x14ac:dyDescent="0.3">
      <c r="A16" s="7" t="s">
        <v>121</v>
      </c>
      <c r="B16" s="7" t="s">
        <v>10</v>
      </c>
      <c r="C16" s="7">
        <v>0.96388621871208102</v>
      </c>
      <c r="D16" s="7">
        <v>1.7510359191307601</v>
      </c>
      <c r="E16" s="11">
        <f>_xlfn.XLOOKUP($A16,'Salary projection'!$A:$A,'Salary projection'!D:D,0,0)*$R$2</f>
        <v>944521.05889526894</v>
      </c>
      <c r="F16" s="11">
        <f>_xlfn.XLOOKUP($A16,'Salary projection'!$A:$A,'Salary projection'!E:E,0,0)*$R$2</f>
        <v>1048295.5685355886</v>
      </c>
      <c r="G16" s="11">
        <f>_xlfn.XLOOKUP($A16,'Salary projection'!$A:$A,'Salary projection'!F:F,0,0)*$R$2</f>
        <v>1163471.7814515182</v>
      </c>
      <c r="H16" s="13">
        <f>_xlfn.XLOOKUP($A16,'Salary projection'!$A:$A,'Salary projection'!G:G,0,0)*$R$2</f>
        <v>1291302.4025513791</v>
      </c>
      <c r="I16" s="13">
        <f>_xlfn.XLOOKUP($A16,'Salary projection'!$A:$A,'Salary projection'!H:H,0,0)*$R$2</f>
        <v>1433177.7714064366</v>
      </c>
      <c r="J16" s="11">
        <f>_xlfn.XLOOKUP($A16,'Salary projection'!$A:$A,'Salary projection'!I:I,0,0)*$R$2</f>
        <v>1590640.9841685356</v>
      </c>
      <c r="K16" s="11">
        <f>_xlfn.XLOOKUP($A16,'Salary projection'!$A:$A,'Salary projection'!J:J,0,0)*$R$2</f>
        <v>1765404.6769325191</v>
      </c>
      <c r="L16" s="11">
        <f>_xlfn.XLOOKUP($A16,'Salary projection'!$A:$A,'Salary projection'!K:K,0,0)*$R$2</f>
        <v>1959369.6530863361</v>
      </c>
      <c r="M16" s="11">
        <f>_xlfn.XLOOKUP($A16,'Salary projection'!$A:$A,'Salary projection'!L:L,0,0)*$R$2</f>
        <v>2174645.5572477314</v>
      </c>
      <c r="N16" s="11">
        <f>_xlfn.XLOOKUP($A16,'Salary projection'!$A:$A,'Salary projection'!M:M,0,0)*$R$2</f>
        <v>2413573.8206459391</v>
      </c>
      <c r="O16" s="7" t="str">
        <f t="shared" si="1"/>
        <v>Don't lend</v>
      </c>
      <c r="P16" s="7" t="s">
        <v>174</v>
      </c>
    </row>
    <row r="17" spans="1:16" x14ac:dyDescent="0.3">
      <c r="A17" s="7" t="s">
        <v>62</v>
      </c>
      <c r="B17" s="7" t="s">
        <v>28</v>
      </c>
      <c r="C17" s="7">
        <v>0.96388621871208102</v>
      </c>
      <c r="D17" s="7">
        <v>-0.37085755525728198</v>
      </c>
      <c r="E17" s="11">
        <f>_xlfn.XLOOKUP($A17,'Salary projection'!$A:$A,'Salary projection'!D:D,0,0)*$R$2</f>
        <v>607107.24666098412</v>
      </c>
      <c r="F17" s="13">
        <f>_xlfn.XLOOKUP($A17,'Salary projection'!$A:$A,'Salary projection'!E:E,0,0)*$R$2</f>
        <v>673810.10757444741</v>
      </c>
      <c r="G17" s="13">
        <f>_xlfn.XLOOKUP($A17,'Salary projection'!$A:$A,'Salary projection'!F:F,0,0)*$R$2</f>
        <v>747841.61046757957</v>
      </c>
      <c r="H17" s="11">
        <f>_xlfn.XLOOKUP($A17,'Salary projection'!$A:$A,'Salary projection'!G:G,0,0)*$R$2</f>
        <v>830006.95308648364</v>
      </c>
      <c r="I17" s="11">
        <f>_xlfn.XLOOKUP($A17,'Salary projection'!$A:$A,'Salary projection'!H:H,0,0)*$R$2</f>
        <v>921199.80023734446</v>
      </c>
      <c r="J17" s="11">
        <f>_xlfn.XLOOKUP($A17,'Salary projection'!$A:$A,'Salary projection'!I:I,0,0)*$R$2</f>
        <v>1022412.0036605303</v>
      </c>
      <c r="K17" s="11">
        <f>_xlfn.XLOOKUP($A17,'Salary projection'!$A:$A,'Salary projection'!J:J,0,0)*$R$2</f>
        <v>1134744.3898270654</v>
      </c>
      <c r="L17" s="11">
        <f>_xlfn.XLOOKUP($A17,'Salary projection'!$A:$A,'Salary projection'!K:K,0,0)*$R$2</f>
        <v>1259418.7329900847</v>
      </c>
      <c r="M17" s="11">
        <f>_xlfn.XLOOKUP($A17,'Salary projection'!$A:$A,'Salary projection'!L:L,0,0)*$R$2</f>
        <v>1397791.0437152078</v>
      </c>
      <c r="N17" s="11">
        <f>_xlfn.XLOOKUP($A17,'Salary projection'!$A:$A,'Salary projection'!M:M,0,0)*$R$2</f>
        <v>1551366.3174214773</v>
      </c>
      <c r="O17" s="7" t="str">
        <f t="shared" si="1"/>
        <v>Lend</v>
      </c>
      <c r="P17" s="7" t="s">
        <v>172</v>
      </c>
    </row>
    <row r="18" spans="1:16" x14ac:dyDescent="0.3">
      <c r="A18" s="7" t="s">
        <v>140</v>
      </c>
      <c r="B18" s="7" t="s">
        <v>28</v>
      </c>
      <c r="C18" s="7">
        <v>0.96388621871208102</v>
      </c>
      <c r="D18" s="7">
        <v>2.7612309185884598</v>
      </c>
      <c r="E18" s="11">
        <f>_xlfn.XLOOKUP($A18,'Salary projection'!$A:$A,'Salary projection'!D:D,0,0)*$R$2</f>
        <v>484735.33588587394</v>
      </c>
      <c r="F18" s="13">
        <f>_xlfn.XLOOKUP($A18,'Salary projection'!$A:$A,'Salary projection'!E:E,0,0)*$R$2</f>
        <v>537993.19743713224</v>
      </c>
      <c r="G18" s="13">
        <f>_xlfn.XLOOKUP($A18,'Salary projection'!$A:$A,'Salary projection'!F:F,0,0)*$R$2</f>
        <v>597102.49916002434</v>
      </c>
      <c r="H18" s="11">
        <f>_xlfn.XLOOKUP($A18,'Salary projection'!$A:$A,'Salary projection'!G:G,0,0)*$R$2</f>
        <v>662706.1386678773</v>
      </c>
      <c r="I18" s="11">
        <f>_xlfn.XLOOKUP($A18,'Salary projection'!$A:$A,'Salary projection'!H:H,0,0)*$R$2</f>
        <v>735517.64872179343</v>
      </c>
      <c r="J18" s="11">
        <f>_xlfn.XLOOKUP($A18,'Salary projection'!$A:$A,'Salary projection'!I:I,0,0)*$R$2</f>
        <v>816328.9579129084</v>
      </c>
      <c r="K18" s="11">
        <f>_xlfn.XLOOKUP($A18,'Salary projection'!$A:$A,'Salary projection'!J:J,0,0)*$R$2</f>
        <v>906019.00401065079</v>
      </c>
      <c r="L18" s="11">
        <f>_xlfn.XLOOKUP($A18,'Salary projection'!$A:$A,'Salary projection'!K:K,0,0)*$R$2</f>
        <v>1005563.2936594019</v>
      </c>
      <c r="M18" s="11">
        <f>_xlfn.XLOOKUP($A18,'Salary projection'!$A:$A,'Salary projection'!L:L,0,0)*$R$2</f>
        <v>1116044.5123988348</v>
      </c>
      <c r="N18" s="11">
        <f>_xlfn.XLOOKUP($A18,'Salary projection'!$A:$A,'Salary projection'!M:M,0,0)*$R$2</f>
        <v>1238664.3004069717</v>
      </c>
      <c r="O18" s="7" t="str">
        <f t="shared" si="1"/>
        <v>Don't lend</v>
      </c>
      <c r="P18" s="7" t="s">
        <v>172</v>
      </c>
    </row>
    <row r="19" spans="1:16" x14ac:dyDescent="0.3">
      <c r="A19" s="7" t="s">
        <v>57</v>
      </c>
      <c r="B19" s="7" t="s">
        <v>28</v>
      </c>
      <c r="C19" s="7">
        <v>0.76466003491615497</v>
      </c>
      <c r="D19" s="7">
        <v>-0.66538255821593395</v>
      </c>
      <c r="E19" s="11">
        <f>_xlfn.XLOOKUP($A19,'Salary projection'!$A:$A,'Salary projection'!D:D,0,0)*$R$2</f>
        <v>3097316.2270942973</v>
      </c>
      <c r="F19" s="11">
        <f>_xlfn.XLOOKUP($A19,'Salary projection'!$A:$A,'Salary projection'!E:E,0,0)*$R$2</f>
        <v>3437618.2983299107</v>
      </c>
      <c r="G19" s="11">
        <f>_xlfn.XLOOKUP($A19,'Salary projection'!$A:$A,'Salary projection'!F:F,0,0)*$R$2</f>
        <v>3815309.3512504492</v>
      </c>
      <c r="H19" s="11">
        <f>_xlfn.XLOOKUP($A19,'Salary projection'!$A:$A,'Salary projection'!G:G,0,0)*$R$2</f>
        <v>4234497.3125175387</v>
      </c>
      <c r="I19" s="11">
        <f>_xlfn.XLOOKUP($A19,'Salary projection'!$A:$A,'Salary projection'!H:H,0,0)*$R$2</f>
        <v>4699741.446612048</v>
      </c>
      <c r="J19" s="13">
        <f>_xlfn.XLOOKUP($A19,'Salary projection'!$A:$A,'Salary projection'!I:I,0,0)*$R$2</f>
        <v>5216101.9443111569</v>
      </c>
      <c r="K19" s="13">
        <f>_xlfn.XLOOKUP($A19,'Salary projection'!$A:$A,'Salary projection'!J:J,0,0)*$R$2</f>
        <v>5789194.9594504079</v>
      </c>
      <c r="L19" s="11">
        <f>_xlfn.XLOOKUP($A19,'Salary projection'!$A:$A,'Salary projection'!K:K,0,0)*$R$2</f>
        <v>6425253.6925736777</v>
      </c>
      <c r="M19" s="11">
        <f>_xlfn.XLOOKUP($A19,'Salary projection'!$A:$A,'Salary projection'!L:L,0,0)*$R$2</f>
        <v>7131196.185842555</v>
      </c>
      <c r="N19" s="11">
        <f>_xlfn.XLOOKUP($A19,'Salary projection'!$A:$A,'Salary projection'!M:M,0,0)*$R$2</f>
        <v>7914700.5665710159</v>
      </c>
      <c r="O19" s="7" t="str">
        <f t="shared" si="1"/>
        <v>Lend</v>
      </c>
      <c r="P19" s="12" t="s">
        <v>176</v>
      </c>
    </row>
    <row r="20" spans="1:16" x14ac:dyDescent="0.3">
      <c r="A20" s="7" t="s">
        <v>52</v>
      </c>
      <c r="B20" s="7" t="s">
        <v>10</v>
      </c>
      <c r="C20" s="7">
        <v>0.76466003491615497</v>
      </c>
      <c r="D20" s="7">
        <v>-0.82099009931785905</v>
      </c>
      <c r="E20" s="11">
        <f>_xlfn.XLOOKUP($A20,'Salary projection'!$A:$A,'Salary projection'!D:D,0,0)*$R$2</f>
        <v>2576938.587099168</v>
      </c>
      <c r="F20" s="11">
        <f>_xlfn.XLOOKUP($A20,'Salary projection'!$A:$A,'Salary projection'!E:E,0,0)*$R$2</f>
        <v>2860066.7775518131</v>
      </c>
      <c r="G20" s="13">
        <f>_xlfn.XLOOKUP($A20,'Salary projection'!$A:$A,'Salary projection'!F:F,0,0)*$R$2</f>
        <v>3174302.2565639522</v>
      </c>
      <c r="H20" s="13">
        <f>_xlfn.XLOOKUP($A20,'Salary projection'!$A:$A,'Salary projection'!G:G,0,0)*$R$2</f>
        <v>3523062.7813005531</v>
      </c>
      <c r="I20" s="11">
        <f>_xlfn.XLOOKUP($A20,'Salary projection'!$A:$A,'Salary projection'!H:H,0,0)*$R$2</f>
        <v>3910141.6178371818</v>
      </c>
      <c r="J20" s="11">
        <f>_xlfn.XLOOKUP($A20,'Salary projection'!$A:$A,'Salary projection'!I:I,0,0)*$R$2</f>
        <v>4339748.7983164182</v>
      </c>
      <c r="K20" s="11">
        <f>_xlfn.XLOOKUP($A20,'Salary projection'!$A:$A,'Salary projection'!J:J,0,0)*$R$2</f>
        <v>4816556.9110272098</v>
      </c>
      <c r="L20" s="11">
        <f>_xlfn.XLOOKUP($A20,'Salary projection'!$A:$A,'Salary projection'!K:K,0,0)*$R$2</f>
        <v>5345751.9214393217</v>
      </c>
      <c r="M20" s="11">
        <f>_xlfn.XLOOKUP($A20,'Salary projection'!$A:$A,'Salary projection'!L:L,0,0)*$R$2</f>
        <v>5933089.5769438073</v>
      </c>
      <c r="N20" s="11">
        <f>_xlfn.XLOOKUP($A20,'Salary projection'!$A:$A,'Salary projection'!M:M,0,0)*$R$2</f>
        <v>6584958.0087811798</v>
      </c>
      <c r="O20" s="7" t="str">
        <f t="shared" si="1"/>
        <v>Lend</v>
      </c>
      <c r="P20" s="7" t="s">
        <v>173</v>
      </c>
    </row>
    <row r="21" spans="1:16" x14ac:dyDescent="0.3">
      <c r="A21" s="7" t="s">
        <v>144</v>
      </c>
      <c r="B21" s="7" t="s">
        <v>19</v>
      </c>
      <c r="C21" s="7">
        <v>0.76466003491615497</v>
      </c>
      <c r="D21" s="7">
        <v>2.8821382151549999</v>
      </c>
      <c r="E21" s="11">
        <f>_xlfn.XLOOKUP($A21,'Salary projection'!$A:$A,'Salary projection'!D:D,0,0)*$R$2</f>
        <v>1021746.0511319891</v>
      </c>
      <c r="F21" s="11">
        <f>_xlfn.XLOOKUP($A21,'Salary projection'!$A:$A,'Salary projection'!E:E,0,0)*$R$2</f>
        <v>1134005.2691076805</v>
      </c>
      <c r="G21" s="11">
        <f>_xlfn.XLOOKUP($A21,'Salary projection'!$A:$A,'Salary projection'!F:F,0,0)*$R$2</f>
        <v>1258598.4050922079</v>
      </c>
      <c r="H21" s="11">
        <f>_xlfn.XLOOKUP($A21,'Salary projection'!$A:$A,'Salary projection'!G:G,0,0)*$R$2</f>
        <v>1396880.5864077806</v>
      </c>
      <c r="I21" s="11">
        <f>_xlfn.XLOOKUP($A21,'Salary projection'!$A:$A,'Salary projection'!H:H,0,0)*$R$2</f>
        <v>1550355.8281880945</v>
      </c>
      <c r="J21" s="11">
        <f>_xlfn.XLOOKUP($A21,'Salary projection'!$A:$A,'Salary projection'!I:I,0,0)*$R$2</f>
        <v>1720693.3916791701</v>
      </c>
      <c r="K21" s="11">
        <f>_xlfn.XLOOKUP($A21,'Salary projection'!$A:$A,'Salary projection'!J:J,0,0)*$R$2</f>
        <v>1909745.9398263721</v>
      </c>
      <c r="L21" s="13">
        <f>_xlfn.XLOOKUP($A21,'Salary projection'!$A:$A,'Salary projection'!K:K,0,0)*$R$2</f>
        <v>2119569.6876154067</v>
      </c>
      <c r="M21" s="13">
        <f>_xlfn.XLOOKUP($A21,'Salary projection'!$A:$A,'Salary projection'!L:L,0,0)*$R$2</f>
        <v>2352446.7663308787</v>
      </c>
      <c r="N21" s="11">
        <f>_xlfn.XLOOKUP($A21,'Salary projection'!$A:$A,'Salary projection'!M:M,0,0)*$R$2</f>
        <v>2610910.0449754801</v>
      </c>
      <c r="O21" s="7" t="str">
        <f t="shared" si="1"/>
        <v>Don't lend</v>
      </c>
      <c r="P21" s="7" t="s">
        <v>178</v>
      </c>
    </row>
    <row r="22" spans="1:16" x14ac:dyDescent="0.3">
      <c r="A22" s="7" t="s">
        <v>32</v>
      </c>
      <c r="B22" s="7" t="s">
        <v>28</v>
      </c>
      <c r="C22" s="7">
        <v>0.76466003491615497</v>
      </c>
      <c r="D22" s="7">
        <v>-1.6861323654318301</v>
      </c>
      <c r="E22" s="11">
        <f>_xlfn.XLOOKUP($A22,'Salary projection'!$A:$A,'Salary projection'!D:D,0,0)*$R$2</f>
        <v>697401.08373776474</v>
      </c>
      <c r="F22" s="11">
        <f>_xlfn.XLOOKUP($A22,'Salary projection'!$A:$A,'Salary projection'!E:E,0,0)*$R$2</f>
        <v>774024.52670489368</v>
      </c>
      <c r="G22" s="13">
        <f>_xlfn.XLOOKUP($A22,'Salary projection'!$A:$A,'Salary projection'!F:F,0,0)*$R$2</f>
        <v>859066.58580130944</v>
      </c>
      <c r="H22" s="13">
        <f>_xlfn.XLOOKUP($A22,'Salary projection'!$A:$A,'Salary projection'!G:G,0,0)*$R$2</f>
        <v>953452.21421089198</v>
      </c>
      <c r="I22" s="11">
        <f>_xlfn.XLOOKUP($A22,'Salary projection'!$A:$A,'Salary projection'!H:H,0,0)*$R$2</f>
        <v>1058207.9897051293</v>
      </c>
      <c r="J22" s="11">
        <f>_xlfn.XLOOKUP($A22,'Salary projection'!$A:$A,'Salary projection'!I:I,0,0)*$R$2</f>
        <v>1174473.2801345033</v>
      </c>
      <c r="K22" s="11">
        <f>_xlfn.XLOOKUP($A22,'Salary projection'!$A:$A,'Salary projection'!J:J,0,0)*$R$2</f>
        <v>1303512.6356721865</v>
      </c>
      <c r="L22" s="11">
        <f>_xlfn.XLOOKUP($A22,'Salary projection'!$A:$A,'Salary projection'!K:K,0,0)*$R$2</f>
        <v>1446729.5425933069</v>
      </c>
      <c r="M22" s="11">
        <f>_xlfn.XLOOKUP($A22,'Salary projection'!$A:$A,'Salary projection'!L:L,0,0)*$R$2</f>
        <v>1605681.6881816573</v>
      </c>
      <c r="N22" s="11">
        <f>_xlfn.XLOOKUP($A22,'Salary projection'!$A:$A,'Salary projection'!M:M,0,0)*$R$2</f>
        <v>1782097.902791403</v>
      </c>
      <c r="O22" s="7" t="str">
        <f t="shared" si="1"/>
        <v>Lend</v>
      </c>
      <c r="P22" s="7" t="s">
        <v>173</v>
      </c>
    </row>
    <row r="23" spans="1:16" x14ac:dyDescent="0.3">
      <c r="A23" s="7" t="s">
        <v>127</v>
      </c>
      <c r="B23" s="7" t="s">
        <v>28</v>
      </c>
      <c r="C23" s="7">
        <v>0.76466003491615497</v>
      </c>
      <c r="D23" s="7">
        <v>1.98650693525807</v>
      </c>
      <c r="E23" s="11">
        <f>_xlfn.XLOOKUP($A23,'Salary projection'!$A:$A,'Salary projection'!D:D,0,0)*$R$2</f>
        <v>629680.70593017922</v>
      </c>
      <c r="F23" s="11">
        <f>_xlfn.XLOOKUP($A23,'Salary projection'!$A:$A,'Salary projection'!E:E,0,0)*$R$2</f>
        <v>698863.71235705889</v>
      </c>
      <c r="G23" s="13">
        <f>_xlfn.XLOOKUP($A23,'Salary projection'!$A:$A,'Salary projection'!F:F,0,0)*$R$2</f>
        <v>775647.85430101177</v>
      </c>
      <c r="H23" s="13">
        <f>_xlfn.XLOOKUP($A23,'Salary projection'!$A:$A,'Salary projection'!G:G,0,0)*$R$2</f>
        <v>860868.26836758538</v>
      </c>
      <c r="I23" s="11">
        <f>_xlfn.XLOOKUP($A23,'Salary projection'!$A:$A,'Salary projection'!H:H,0,0)*$R$2</f>
        <v>955451.84760429023</v>
      </c>
      <c r="J23" s="11">
        <f>_xlfn.XLOOKUP($A23,'Salary projection'!$A:$A,'Salary projection'!I:I,0,0)*$R$2</f>
        <v>1060427.3227790229</v>
      </c>
      <c r="K23" s="11">
        <f>_xlfn.XLOOKUP($A23,'Salary projection'!$A:$A,'Salary projection'!J:J,0,0)*$R$2</f>
        <v>1176936.451288345</v>
      </c>
      <c r="L23" s="11">
        <f>_xlfn.XLOOKUP($A23,'Salary projection'!$A:$A,'Salary projection'!K:K,0,0)*$R$2</f>
        <v>1306246.4353908899</v>
      </c>
      <c r="M23" s="11">
        <f>_xlfn.XLOOKUP($A23,'Salary projection'!$A:$A,'Salary projection'!L:L,0,0)*$R$2</f>
        <v>1449763.70483182</v>
      </c>
      <c r="N23" s="11">
        <f>_xlfn.XLOOKUP($A23,'Salary projection'!$A:$A,'Salary projection'!M:M,0,0)*$R$2</f>
        <v>1609049.2137639578</v>
      </c>
      <c r="O23" s="7" t="str">
        <f t="shared" si="1"/>
        <v>Don't lend</v>
      </c>
      <c r="P23" s="7" t="s">
        <v>173</v>
      </c>
    </row>
    <row r="24" spans="1:16" x14ac:dyDescent="0.3">
      <c r="A24" s="7" t="s">
        <v>81</v>
      </c>
      <c r="B24" s="7" t="s">
        <v>19</v>
      </c>
      <c r="C24" s="7">
        <v>0.56543385112022904</v>
      </c>
      <c r="D24" s="7">
        <v>0.128608464838699</v>
      </c>
      <c r="E24" s="11">
        <f>_xlfn.XLOOKUP($A24,'Salary projection'!$A:$A,'Salary projection'!D:D,0,0)*$R$2</f>
        <v>4628747.2269886388</v>
      </c>
      <c r="F24" s="11">
        <f>_xlfn.XLOOKUP($A24,'Salary projection'!$A:$A,'Salary projection'!E:E,0,0)*$R$2</f>
        <v>5137307.5912134005</v>
      </c>
      <c r="G24" s="11">
        <f>_xlfn.XLOOKUP($A24,'Salary projection'!$A:$A,'Salary projection'!F:F,0,0)*$R$2</f>
        <v>5701743.4723712131</v>
      </c>
      <c r="H24" s="13">
        <f>_xlfn.XLOOKUP($A24,'Salary projection'!$A:$A,'Salary projection'!G:G,0,0)*$R$2</f>
        <v>6328193.9123775745</v>
      </c>
      <c r="I24" s="13">
        <f>_xlfn.XLOOKUP($A24,'Salary projection'!$A:$A,'Salary projection'!H:H,0,0)*$R$2</f>
        <v>7023472.4495590888</v>
      </c>
      <c r="J24" s="11">
        <f>_xlfn.XLOOKUP($A24,'Salary projection'!$A:$A,'Salary projection'!I:I,0,0)*$R$2</f>
        <v>7795141.2255605198</v>
      </c>
      <c r="K24" s="11">
        <f>_xlfn.XLOOKUP($A24,'Salary projection'!$A:$A,'Salary projection'!J:J,0,0)*$R$2</f>
        <v>8651593.2343762163</v>
      </c>
      <c r="L24" s="11">
        <f>_xlfn.XLOOKUP($A24,'Salary projection'!$A:$A,'Salary projection'!K:K,0,0)*$R$2</f>
        <v>9602143.6080809589</v>
      </c>
      <c r="M24" s="11">
        <f>_xlfn.XLOOKUP($A24,'Salary projection'!$A:$A,'Salary projection'!L:L,0,0)*$R$2</f>
        <v>10657130.93212221</v>
      </c>
      <c r="N24" s="11">
        <f>_xlfn.XLOOKUP($A24,'Salary projection'!$A:$A,'Salary projection'!M:M,0,0)*$R$2</f>
        <v>11828029.692121476</v>
      </c>
      <c r="O24" s="7" t="str">
        <f t="shared" si="1"/>
        <v>Don't lend</v>
      </c>
      <c r="P24" s="7" t="s">
        <v>174</v>
      </c>
    </row>
    <row r="25" spans="1:16" x14ac:dyDescent="0.3">
      <c r="A25" s="7" t="s">
        <v>95</v>
      </c>
      <c r="B25" s="7" t="s">
        <v>10</v>
      </c>
      <c r="C25" s="7">
        <v>0.56543385112022904</v>
      </c>
      <c r="D25" s="7">
        <v>0.75680669347032903</v>
      </c>
      <c r="E25" s="11">
        <f>_xlfn.XLOOKUP($A25,'Salary projection'!$A:$A,'Salary projection'!D:D,0,0)*$R$2</f>
        <v>2718319.7267325483</v>
      </c>
      <c r="F25" s="11">
        <f>_xlfn.XLOOKUP($A25,'Salary projection'!$A:$A,'Salary projection'!E:E,0,0)*$R$2</f>
        <v>3016981.4601376443</v>
      </c>
      <c r="G25" s="11">
        <f>_xlfn.XLOOKUP($A25,'Salary projection'!$A:$A,'Salary projection'!F:F,0,0)*$R$2</f>
        <v>3348457.1521522943</v>
      </c>
      <c r="H25" s="11">
        <f>_xlfn.XLOOKUP($A25,'Salary projection'!$A:$A,'Salary projection'!G:G,0,0)*$R$2</f>
        <v>3716352.0717453519</v>
      </c>
      <c r="I25" s="11">
        <f>_xlfn.XLOOKUP($A25,'Salary projection'!$A:$A,'Salary projection'!H:H,0,0)*$R$2</f>
        <v>4124667.5987143726</v>
      </c>
      <c r="J25" s="11">
        <f>_xlfn.XLOOKUP($A25,'Salary projection'!$A:$A,'Salary projection'!I:I,0,0)*$R$2</f>
        <v>4577844.7443743516</v>
      </c>
      <c r="K25" s="11">
        <f>_xlfn.XLOOKUP($A25,'Salary projection'!$A:$A,'Salary projection'!J:J,0,0)*$R$2</f>
        <v>5080812.4538636515</v>
      </c>
      <c r="L25" s="13">
        <f>_xlfn.XLOOKUP($A25,'Salary projection'!$A:$A,'Salary projection'!K:K,0,0)*$R$2</f>
        <v>5639041.2154233158</v>
      </c>
      <c r="M25" s="13">
        <f>_xlfn.XLOOKUP($A25,'Salary projection'!$A:$A,'Salary projection'!L:L,0,0)*$R$2</f>
        <v>6258602.5597268026</v>
      </c>
      <c r="N25" s="11">
        <f>_xlfn.XLOOKUP($A25,'Salary projection'!$A:$A,'Salary projection'!M:M,0,0)*$R$2</f>
        <v>6946235.0963998828</v>
      </c>
      <c r="O25" s="7" t="str">
        <f t="shared" si="1"/>
        <v>Don't lend</v>
      </c>
      <c r="P25" s="7" t="s">
        <v>178</v>
      </c>
    </row>
    <row r="26" spans="1:16" x14ac:dyDescent="0.3">
      <c r="A26" s="7" t="s">
        <v>49</v>
      </c>
      <c r="B26" s="7" t="s">
        <v>19</v>
      </c>
      <c r="C26" s="7">
        <v>0.56543385112022904</v>
      </c>
      <c r="D26" s="7">
        <v>-1.04838686396084</v>
      </c>
      <c r="E26" s="11">
        <f>_xlfn.XLOOKUP($A26,'Salary projection'!$A:$A,'Salary projection'!D:D,0,0)*$R$2</f>
        <v>873236.45067675808</v>
      </c>
      <c r="F26" s="11">
        <f>_xlfn.XLOOKUP($A26,'Salary projection'!$A:$A,'Salary projection'!E:E,0,0)*$R$2</f>
        <v>969178.92185365735</v>
      </c>
      <c r="G26" s="11">
        <f>_xlfn.XLOOKUP($A26,'Salary projection'!$A:$A,'Salary projection'!F:F,0,0)*$R$2</f>
        <v>1075662.5903985733</v>
      </c>
      <c r="H26" s="13">
        <f>_xlfn.XLOOKUP($A26,'Salary projection'!$A:$A,'Salary projection'!G:G,0,0)*$R$2</f>
        <v>1193845.6174531614</v>
      </c>
      <c r="I26" s="13">
        <f>_xlfn.XLOOKUP($A26,'Salary projection'!$A:$A,'Salary projection'!H:H,0,0)*$R$2</f>
        <v>1325013.4113002899</v>
      </c>
      <c r="J26" s="11">
        <f>_xlfn.XLOOKUP($A26,'Salary projection'!$A:$A,'Salary projection'!I:I,0,0)*$R$2</f>
        <v>1470592.6080048722</v>
      </c>
      <c r="K26" s="11">
        <f>_xlfn.XLOOKUP($A26,'Salary projection'!$A:$A,'Salary projection'!J:J,0,0)*$R$2</f>
        <v>1632166.5881074227</v>
      </c>
      <c r="L26" s="11">
        <f>_xlfn.XLOOKUP($A26,'Salary projection'!$A:$A,'Salary projection'!K:K,0,0)*$R$2</f>
        <v>1811492.6981364232</v>
      </c>
      <c r="M26" s="11">
        <f>_xlfn.XLOOKUP($A26,'Salary projection'!$A:$A,'Salary projection'!L:L,0,0)*$R$2</f>
        <v>2010521.3642479018</v>
      </c>
      <c r="N26" s="11">
        <f>_xlfn.XLOOKUP($A26,'Salary projection'!$A:$A,'Salary projection'!M:M,0,0)*$R$2</f>
        <v>2231417.3058802066</v>
      </c>
      <c r="O26" s="7" t="str">
        <f t="shared" si="1"/>
        <v>Lend</v>
      </c>
      <c r="P26" s="7" t="s">
        <v>174</v>
      </c>
    </row>
    <row r="27" spans="1:16" x14ac:dyDescent="0.3">
      <c r="A27" s="7" t="s">
        <v>93</v>
      </c>
      <c r="B27" s="7" t="s">
        <v>28</v>
      </c>
      <c r="C27" s="7">
        <v>0.56543385112022904</v>
      </c>
      <c r="D27" s="7">
        <v>0.71595667769750904</v>
      </c>
      <c r="E27" s="11">
        <f>_xlfn.XLOOKUP($A27,'Salary projection'!$A:$A,'Salary projection'!D:D,0,0)*$R$2</f>
        <v>571464.94255172869</v>
      </c>
      <c r="F27" s="11">
        <f>_xlfn.XLOOKUP($A27,'Salary projection'!$A:$A,'Salary projection'!E:E,0,0)*$R$2</f>
        <v>634251.78423348186</v>
      </c>
      <c r="G27" s="11">
        <f>_xlfn.XLOOKUP($A27,'Salary projection'!$A:$A,'Salary projection'!F:F,0,0)*$R$2</f>
        <v>703937.01494110702</v>
      </c>
      <c r="H27" s="13">
        <f>_xlfn.XLOOKUP($A27,'Salary projection'!$A:$A,'Salary projection'!G:G,0,0)*$R$2</f>
        <v>781278.56053737504</v>
      </c>
      <c r="I27" s="13">
        <f>_xlfn.XLOOKUP($A27,'Salary projection'!$A:$A,'Salary projection'!H:H,0,0)*$R$2</f>
        <v>867117.62018427148</v>
      </c>
      <c r="J27" s="11">
        <f>_xlfn.XLOOKUP($A27,'Salary projection'!$A:$A,'Salary projection'!I:I,0,0)*$R$2</f>
        <v>962387.815578699</v>
      </c>
      <c r="K27" s="11">
        <f>_xlfn.XLOOKUP($A27,'Salary projection'!$A:$A,'Salary projection'!J:J,0,0)*$R$2</f>
        <v>1068125.3454145179</v>
      </c>
      <c r="L27" s="11">
        <f>_xlfn.XLOOKUP($A27,'Salary projection'!$A:$A,'Salary projection'!K:K,0,0)*$R$2</f>
        <v>1185480.2555151291</v>
      </c>
      <c r="M27" s="11">
        <f>_xlfn.XLOOKUP($A27,'Salary projection'!$A:$A,'Salary projection'!L:L,0,0)*$R$2</f>
        <v>1315728.9472152942</v>
      </c>
      <c r="N27" s="11">
        <f>_xlfn.XLOOKUP($A27,'Salary projection'!$A:$A,'Salary projection'!M:M,0,0)*$R$2</f>
        <v>1460288.060038612</v>
      </c>
      <c r="O27" s="7" t="str">
        <f t="shared" si="1"/>
        <v>Don't lend</v>
      </c>
      <c r="P27" s="7" t="s">
        <v>174</v>
      </c>
    </row>
    <row r="28" spans="1:16" x14ac:dyDescent="0.3">
      <c r="A28" s="7" t="s">
        <v>146</v>
      </c>
      <c r="B28" s="7" t="s">
        <v>8</v>
      </c>
      <c r="C28" s="7">
        <v>0.36620766732430299</v>
      </c>
      <c r="D28" s="7">
        <v>3.0105225257867598</v>
      </c>
      <c r="E28" s="11">
        <f>_xlfn.XLOOKUP($A28,'Salary projection'!$A:$A,'Salary projection'!D:D,0,0)*$R$2</f>
        <v>3124641.9935780601</v>
      </c>
      <c r="F28" s="11">
        <f>_xlfn.XLOOKUP($A28,'Salary projection'!$A:$A,'Salary projection'!E:E,0,0)*$R$2</f>
        <v>3467946.3462246517</v>
      </c>
      <c r="G28" s="11">
        <f>_xlfn.XLOOKUP($A28,'Salary projection'!$A:$A,'Salary projection'!F:F,0,0)*$R$2</f>
        <v>3848969.5411540787</v>
      </c>
      <c r="H28" s="11">
        <f>_xlfn.XLOOKUP($A28,'Salary projection'!$A:$A,'Salary projection'!G:G,0,0)*$R$2</f>
        <v>4271855.7468051901</v>
      </c>
      <c r="I28" s="11">
        <f>_xlfn.XLOOKUP($A28,'Salary projection'!$A:$A,'Salary projection'!H:H,0,0)*$R$2</f>
        <v>4741204.4513194049</v>
      </c>
      <c r="J28" s="11">
        <f>_xlfn.XLOOKUP($A28,'Salary projection'!$A:$A,'Salary projection'!I:I,0,0)*$R$2</f>
        <v>5262120.4885072289</v>
      </c>
      <c r="K28" s="11">
        <f>_xlfn.XLOOKUP($A28,'Salary projection'!$A:$A,'Salary projection'!J:J,0,0)*$R$2</f>
        <v>5840269.5601666952</v>
      </c>
      <c r="L28" s="11">
        <f>_xlfn.XLOOKUP($A28,'Salary projection'!$A:$A,'Salary projection'!K:K,0,0)*$R$2</f>
        <v>6481939.8586378125</v>
      </c>
      <c r="M28" s="13">
        <f>_xlfn.XLOOKUP($A28,'Salary projection'!$A:$A,'Salary projection'!L:L,0,0)*$R$2</f>
        <v>7194110.4598258249</v>
      </c>
      <c r="N28" s="13">
        <f>_xlfn.XLOOKUP($A28,'Salary projection'!$A:$A,'Salary projection'!M:M,0,0)*$R$2</f>
        <v>7984527.2305645496</v>
      </c>
      <c r="O28" s="7" t="str">
        <f t="shared" si="1"/>
        <v>Don't lend</v>
      </c>
      <c r="P28" s="7" t="s">
        <v>179</v>
      </c>
    </row>
    <row r="29" spans="1:16" x14ac:dyDescent="0.3">
      <c r="A29" s="7" t="s">
        <v>82</v>
      </c>
      <c r="B29" s="7" t="s">
        <v>25</v>
      </c>
      <c r="C29" s="7">
        <v>0.36620766732430299</v>
      </c>
      <c r="D29" s="7">
        <v>0.178532403554756</v>
      </c>
      <c r="E29" s="11">
        <f>_xlfn.XLOOKUP($A29,'Salary projection'!$A:$A,'Salary projection'!D:D,0,0)*$R$2</f>
        <v>2750397.8004308776</v>
      </c>
      <c r="F29" s="11">
        <f>_xlfn.XLOOKUP($A29,'Salary projection'!$A:$A,'Salary projection'!E:E,0,0)*$R$2</f>
        <v>3052583.9511445123</v>
      </c>
      <c r="G29" s="11">
        <f>_xlfn.XLOOKUP($A29,'Salary projection'!$A:$A,'Salary projection'!F:F,0,0)*$R$2</f>
        <v>3387971.288126118</v>
      </c>
      <c r="H29" s="11">
        <f>_xlfn.XLOOKUP($A29,'Salary projection'!$A:$A,'Salary projection'!G:G,0,0)*$R$2</f>
        <v>3760207.6250395486</v>
      </c>
      <c r="I29" s="13">
        <f>_xlfn.XLOOKUP($A29,'Salary projection'!$A:$A,'Salary projection'!H:H,0,0)*$R$2</f>
        <v>4173341.5607621367</v>
      </c>
      <c r="J29" s="13">
        <f>_xlfn.XLOOKUP($A29,'Salary projection'!$A:$A,'Salary projection'!I:I,0,0)*$R$2</f>
        <v>4631866.5136479968</v>
      </c>
      <c r="K29" s="11">
        <f>_xlfn.XLOOKUP($A29,'Salary projection'!$A:$A,'Salary projection'!J:J,0,0)*$R$2</f>
        <v>5140769.5938349413</v>
      </c>
      <c r="L29" s="11">
        <f>_xlfn.XLOOKUP($A29,'Salary projection'!$A:$A,'Salary projection'!K:K,0,0)*$R$2</f>
        <v>5705585.8451507725</v>
      </c>
      <c r="M29" s="11">
        <f>_xlfn.XLOOKUP($A29,'Salary projection'!$A:$A,'Salary projection'!L:L,0,0)*$R$2</f>
        <v>6332458.446576722</v>
      </c>
      <c r="N29" s="11">
        <f>_xlfn.XLOOKUP($A29,'Salary projection'!$A:$A,'Salary projection'!M:M,0,0)*$R$2</f>
        <v>7028205.5280444585</v>
      </c>
      <c r="O29" s="7" t="str">
        <f t="shared" si="1"/>
        <v>Don't lend</v>
      </c>
      <c r="P29" s="7" t="s">
        <v>175</v>
      </c>
    </row>
    <row r="30" spans="1:16" x14ac:dyDescent="0.3">
      <c r="A30" s="7" t="s">
        <v>99</v>
      </c>
      <c r="B30" s="7" t="s">
        <v>100</v>
      </c>
      <c r="C30" s="7">
        <v>0.16698148352837699</v>
      </c>
      <c r="D30" s="7">
        <v>0.88985679193293599</v>
      </c>
      <c r="E30" s="11">
        <f>_xlfn.XLOOKUP($A30,'Salary projection'!$A:$A,'Salary projection'!D:D,0,0)*$R$2</f>
        <v>3332555.4342153831</v>
      </c>
      <c r="F30" s="11">
        <f>_xlfn.XLOOKUP($A30,'Salary projection'!$A:$A,'Salary projection'!E:E,0,0)*$R$2</f>
        <v>3698703.2323802845</v>
      </c>
      <c r="G30" s="11">
        <f>_xlfn.XLOOKUP($A30,'Salary projection'!$A:$A,'Salary projection'!F:F,0,0)*$R$2</f>
        <v>4105079.6817251686</v>
      </c>
      <c r="H30" s="11">
        <f>_xlfn.XLOOKUP($A30,'Salary projection'!$A:$A,'Salary projection'!G:G,0,0)*$R$2</f>
        <v>4556104.7033416582</v>
      </c>
      <c r="I30" s="11">
        <f>_xlfn.XLOOKUP($A30,'Salary projection'!$A:$A,'Salary projection'!H:H,0,0)*$R$2</f>
        <v>5056683.8349623326</v>
      </c>
      <c r="J30" s="11">
        <f>_xlfn.XLOOKUP($A30,'Salary projection'!$A:$A,'Salary projection'!I:I,0,0)*$R$2</f>
        <v>5612261.5856512487</v>
      </c>
      <c r="K30" s="11">
        <f>_xlfn.XLOOKUP($A30,'Salary projection'!$A:$A,'Salary projection'!J:J,0,0)*$R$2</f>
        <v>6228880.652573227</v>
      </c>
      <c r="L30" s="13">
        <f>_xlfn.XLOOKUP($A30,'Salary projection'!$A:$A,'Salary projection'!K:K,0,0)*$R$2</f>
        <v>6913247.6439083926</v>
      </c>
      <c r="M30" s="13">
        <f>_xlfn.XLOOKUP($A30,'Salary projection'!$A:$A,'Salary projection'!L:L,0,0)*$R$2</f>
        <v>7672806.0227419948</v>
      </c>
      <c r="N30" s="11">
        <f>_xlfn.XLOOKUP($A30,'Salary projection'!$A:$A,'Salary projection'!M:M,0,0)*$R$2</f>
        <v>8515817.0652979333</v>
      </c>
      <c r="O30" s="7" t="str">
        <f t="shared" si="1"/>
        <v>Don't lend</v>
      </c>
      <c r="P30" s="7" t="s">
        <v>178</v>
      </c>
    </row>
    <row r="31" spans="1:16" x14ac:dyDescent="0.3">
      <c r="A31" s="7" t="s">
        <v>61</v>
      </c>
      <c r="B31" s="7" t="s">
        <v>19</v>
      </c>
      <c r="C31" s="7">
        <v>-3.22447002675487E-2</v>
      </c>
      <c r="D31" s="7">
        <v>-0.48524665829392799</v>
      </c>
      <c r="E31" s="11">
        <f>_xlfn.XLOOKUP($A31,'Salary projection'!$A:$A,'Salary projection'!D:D,0,0)*$R$2</f>
        <v>3402651.9656302528</v>
      </c>
      <c r="F31" s="11">
        <f>_xlfn.XLOOKUP($A31,'Salary projection'!$A:$A,'Salary projection'!E:E,0,0)*$R$2</f>
        <v>3776501.268284183</v>
      </c>
      <c r="G31" s="11">
        <f>_xlfn.XLOOKUP($A31,'Salary projection'!$A:$A,'Salary projection'!F:F,0,0)*$R$2</f>
        <v>4191425.3862605635</v>
      </c>
      <c r="H31" s="11">
        <f>_xlfn.XLOOKUP($A31,'Salary projection'!$A:$A,'Salary projection'!G:G,0,0)*$R$2</f>
        <v>4651937.2086882377</v>
      </c>
      <c r="I31" s="11">
        <f>_xlfn.XLOOKUP($A31,'Salary projection'!$A:$A,'Salary projection'!H:H,0,0)*$R$2</f>
        <v>5163045.4557333766</v>
      </c>
      <c r="J31" s="11">
        <f>_xlfn.XLOOKUP($A31,'Salary projection'!$A:$A,'Salary projection'!I:I,0,0)*$R$2</f>
        <v>5730309.1555455169</v>
      </c>
      <c r="K31" s="11">
        <f>_xlfn.XLOOKUP($A31,'Salary projection'!$A:$A,'Salary projection'!J:J,0,0)*$R$2</f>
        <v>6359898.1065845713</v>
      </c>
      <c r="L31" s="13">
        <f>_xlfn.XLOOKUP($A31,'Salary projection'!$A:$A,'Salary projection'!K:K,0,0)*$R$2</f>
        <v>7058659.9829424731</v>
      </c>
      <c r="M31" s="13">
        <f>_xlfn.XLOOKUP($A31,'Salary projection'!$A:$A,'Salary projection'!L:L,0,0)*$R$2</f>
        <v>7834194.8125251597</v>
      </c>
      <c r="N31" s="11">
        <f>_xlfn.XLOOKUP($A31,'Salary projection'!$A:$A,'Salary projection'!M:M,0,0)*$R$2</f>
        <v>8694937.6381509043</v>
      </c>
      <c r="O31" s="7" t="str">
        <f t="shared" si="1"/>
        <v>Lend</v>
      </c>
      <c r="P31" s="7" t="s">
        <v>178</v>
      </c>
    </row>
    <row r="32" spans="1:16" x14ac:dyDescent="0.3">
      <c r="A32" s="7" t="s">
        <v>47</v>
      </c>
      <c r="B32" s="7" t="s">
        <v>28</v>
      </c>
      <c r="C32" s="7">
        <v>-3.22447002675487E-2</v>
      </c>
      <c r="D32" s="7">
        <v>-1.0978671620473399</v>
      </c>
      <c r="E32" s="11">
        <f>_xlfn.XLOOKUP($A32,'Salary projection'!$A:$A,'Salary projection'!D:D,0,0)*$R$2</f>
        <v>2156359.3986099535</v>
      </c>
      <c r="F32" s="11">
        <f>_xlfn.XLOOKUP($A32,'Salary projection'!$A:$A,'Salary projection'!E:E,0,0)*$R$2</f>
        <v>2393278.5621284191</v>
      </c>
      <c r="G32" s="11">
        <f>_xlfn.XLOOKUP($A32,'Salary projection'!$A:$A,'Salary projection'!F:F,0,0)*$R$2</f>
        <v>2656228.0293515786</v>
      </c>
      <c r="H32" s="11">
        <f>_xlfn.XLOOKUP($A32,'Salary projection'!$A:$A,'Salary projection'!G:G,0,0)*$R$2</f>
        <v>2948067.7492210716</v>
      </c>
      <c r="I32" s="11">
        <f>_xlfn.XLOOKUP($A32,'Salary projection'!$A:$A,'Salary projection'!H:H,0,0)*$R$2</f>
        <v>3271971.8932109196</v>
      </c>
      <c r="J32" s="11">
        <f>_xlfn.XLOOKUP($A32,'Salary projection'!$A:$A,'Salary projection'!I:I,0,0)*$R$2</f>
        <v>3631463.3789508063</v>
      </c>
      <c r="K32" s="11">
        <f>_xlfn.XLOOKUP($A32,'Salary projection'!$A:$A,'Salary projection'!J:J,0,0)*$R$2</f>
        <v>4030452.1869591456</v>
      </c>
      <c r="L32" s="11">
        <f>_xlfn.XLOOKUP($A32,'Salary projection'!$A:$A,'Salary projection'!K:K,0,0)*$R$2</f>
        <v>4473277.8872348405</v>
      </c>
      <c r="M32" s="13">
        <f>_xlfn.XLOOKUP($A32,'Salary projection'!$A:$A,'Salary projection'!L:L,0,0)*$R$2</f>
        <v>4964756.8382448182</v>
      </c>
      <c r="N32" s="13">
        <f>_xlfn.XLOOKUP($A32,'Salary projection'!$A:$A,'Salary projection'!M:M,0,0)*$R$2</f>
        <v>5510234.5716633666</v>
      </c>
      <c r="O32" s="7" t="str">
        <f t="shared" si="1"/>
        <v>Lend</v>
      </c>
      <c r="P32" s="7" t="s">
        <v>179</v>
      </c>
    </row>
    <row r="33" spans="1:16" x14ac:dyDescent="0.3">
      <c r="A33" s="7" t="s">
        <v>12</v>
      </c>
      <c r="B33" s="7" t="s">
        <v>10</v>
      </c>
      <c r="C33" s="7">
        <v>-3.22447002675487E-2</v>
      </c>
      <c r="D33" s="7">
        <v>-3.5214515711099899</v>
      </c>
      <c r="E33" s="11">
        <f>_xlfn.XLOOKUP($A33,'Salary projection'!$A:$A,'Salary projection'!D:D,0,0)*$R$2</f>
        <v>882741.06510589295</v>
      </c>
      <c r="F33" s="11">
        <f>_xlfn.XLOOKUP($A33,'Salary projection'!$A:$A,'Salary projection'!E:E,0,0)*$R$2</f>
        <v>979727.80807791487</v>
      </c>
      <c r="G33" s="11">
        <f>_xlfn.XLOOKUP($A33,'Salary projection'!$A:$A,'Salary projection'!F:F,0,0)*$R$2</f>
        <v>1087370.482538966</v>
      </c>
      <c r="H33" s="11">
        <f>_xlfn.XLOOKUP($A33,'Salary projection'!$A:$A,'Salary projection'!G:G,0,0)*$R$2</f>
        <v>1206839.8554662571</v>
      </c>
      <c r="I33" s="11">
        <f>_xlfn.XLOOKUP($A33,'Salary projection'!$A:$A,'Salary projection'!H:H,0,0)*$R$2</f>
        <v>1339435.3259811096</v>
      </c>
      <c r="J33" s="11">
        <f>_xlfn.XLOOKUP($A33,'Salary projection'!$A:$A,'Salary projection'!I:I,0,0)*$R$2</f>
        <v>1486599.0581600275</v>
      </c>
      <c r="K33" s="11">
        <f>_xlfn.XLOOKUP($A33,'Salary projection'!$A:$A,'Salary projection'!J:J,0,0)*$R$2</f>
        <v>1649931.6666174359</v>
      </c>
      <c r="L33" s="11">
        <f>_xlfn.XLOOKUP($A33,'Salary projection'!$A:$A,'Salary projection'!K:K,0,0)*$R$2</f>
        <v>1831209.625463079</v>
      </c>
      <c r="M33" s="13">
        <f>_xlfn.XLOOKUP($A33,'Salary projection'!$A:$A,'Salary projection'!L:L,0,0)*$R$2</f>
        <v>2032404.589981213</v>
      </c>
      <c r="N33" s="13">
        <f>_xlfn.XLOOKUP($A33,'Salary projection'!$A:$A,'Salary projection'!M:M,0,0)*$R$2</f>
        <v>2255704.841182305</v>
      </c>
      <c r="O33" s="7" t="str">
        <f t="shared" si="1"/>
        <v>Lend</v>
      </c>
      <c r="P33" s="7" t="s">
        <v>179</v>
      </c>
    </row>
    <row r="34" spans="1:16" x14ac:dyDescent="0.3">
      <c r="A34" s="7" t="s">
        <v>74</v>
      </c>
      <c r="B34" s="7" t="s">
        <v>75</v>
      </c>
      <c r="C34" s="7">
        <v>-3.22447002675487E-2</v>
      </c>
      <c r="D34" s="7">
        <v>-0.12533285585480899</v>
      </c>
      <c r="E34" s="11">
        <f>_xlfn.XLOOKUP($A34,'Salary projection'!$A:$A,'Salary projection'!D:D,0,0)*$R$2</f>
        <v>820961.07131651684</v>
      </c>
      <c r="F34" s="11">
        <f>_xlfn.XLOOKUP($A34,'Salary projection'!$A:$A,'Salary projection'!E:E,0,0)*$R$2</f>
        <v>911160.04762024083</v>
      </c>
      <c r="G34" s="11">
        <f>_xlfn.XLOOKUP($A34,'Salary projection'!$A:$A,'Salary projection'!F:F,0,0)*$R$2</f>
        <v>1011269.1836264133</v>
      </c>
      <c r="H34" s="11">
        <f>_xlfn.XLOOKUP($A34,'Salary projection'!$A:$A,'Salary projection'!G:G,0,0)*$R$2</f>
        <v>1122377.3083811351</v>
      </c>
      <c r="I34" s="11">
        <f>_xlfn.XLOOKUP($A34,'Salary projection'!$A:$A,'Salary projection'!H:H,0,0)*$R$2</f>
        <v>1245692.8805557825</v>
      </c>
      <c r="J34" s="11">
        <f>_xlfn.XLOOKUP($A34,'Salary projection'!$A:$A,'Salary projection'!I:I,0,0)*$R$2</f>
        <v>1382557.1321515189</v>
      </c>
      <c r="K34" s="11">
        <f>_xlfn.XLOOKUP($A34,'Salary projection'!$A:$A,'Salary projection'!J:J,0,0)*$R$2</f>
        <v>1534458.656302352</v>
      </c>
      <c r="L34" s="11">
        <f>_xlfn.XLOOKUP($A34,'Salary projection'!$A:$A,'Salary projection'!K:K,0,0)*$R$2</f>
        <v>1703049.5978398204</v>
      </c>
      <c r="M34" s="13">
        <f>_xlfn.XLOOKUP($A34,'Salary projection'!$A:$A,'Salary projection'!L:L,0,0)*$R$2</f>
        <v>1890163.6227146932</v>
      </c>
      <c r="N34" s="13">
        <f>_xlfn.XLOOKUP($A34,'Salary projection'!$A:$A,'Salary projection'!M:M,0,0)*$R$2</f>
        <v>2097835.86171867</v>
      </c>
      <c r="O34" s="7" t="str">
        <f t="shared" si="1"/>
        <v>Lend</v>
      </c>
      <c r="P34" s="7" t="s">
        <v>179</v>
      </c>
    </row>
    <row r="35" spans="1:16" x14ac:dyDescent="0.3">
      <c r="A35" s="7" t="s">
        <v>56</v>
      </c>
      <c r="B35" s="7" t="s">
        <v>28</v>
      </c>
      <c r="C35" s="7">
        <v>-0.43069706785939998</v>
      </c>
      <c r="D35" s="7">
        <v>-0.66775484009922104</v>
      </c>
      <c r="E35" s="11">
        <f>_xlfn.XLOOKUP($A35,'Salary projection'!$A:$A,'Salary projection'!D:D,0,0)*$R$2</f>
        <v>2268038.6181522869</v>
      </c>
      <c r="F35" s="11">
        <f>_xlfn.XLOOKUP($A35,'Salary projection'!$A:$A,'Salary projection'!E:E,0,0)*$R$2</f>
        <v>2517227.9752634442</v>
      </c>
      <c r="G35" s="11">
        <f>_xlfn.XLOOKUP($A35,'Salary projection'!$A:$A,'Salary projection'!F:F,0,0)*$R$2</f>
        <v>2793795.7620011917</v>
      </c>
      <c r="H35" s="11">
        <f>_xlfn.XLOOKUP($A35,'Salary projection'!$A:$A,'Salary projection'!G:G,0,0)*$R$2</f>
        <v>3100750.0458749449</v>
      </c>
      <c r="I35" s="11">
        <f>_xlfn.XLOOKUP($A35,'Salary projection'!$A:$A,'Salary projection'!H:H,0,0)*$R$2</f>
        <v>3441429.3907105485</v>
      </c>
      <c r="J35" s="11">
        <f>_xlfn.XLOOKUP($A35,'Salary projection'!$A:$A,'Salary projection'!I:I,0,0)*$R$2</f>
        <v>3819539.1682738783</v>
      </c>
      <c r="K35" s="11">
        <f>_xlfn.XLOOKUP($A35,'Salary projection'!$A:$A,'Salary projection'!J:J,0,0)*$R$2</f>
        <v>4239191.859451795</v>
      </c>
      <c r="L35" s="11">
        <f>_xlfn.XLOOKUP($A35,'Salary projection'!$A:$A,'Salary projection'!K:K,0,0)*$R$2</f>
        <v>4704951.7833230356</v>
      </c>
      <c r="M35" s="13">
        <f>_xlfn.XLOOKUP($A35,'Salary projection'!$A:$A,'Salary projection'!L:L,0,0)*$R$2</f>
        <v>5221884.7406112161</v>
      </c>
      <c r="N35" s="13">
        <f>_xlfn.XLOOKUP($A35,'Salary projection'!$A:$A,'Salary projection'!M:M,0,0)*$R$2</f>
        <v>5795613.1114630122</v>
      </c>
      <c r="O35" s="7" t="str">
        <f t="shared" si="1"/>
        <v>Lend</v>
      </c>
      <c r="P35" s="7" t="s">
        <v>179</v>
      </c>
    </row>
    <row r="36" spans="1:16" x14ac:dyDescent="0.3">
      <c r="A36" s="7" t="s">
        <v>26</v>
      </c>
      <c r="B36" s="7" t="s">
        <v>25</v>
      </c>
      <c r="C36" s="7">
        <v>-0.43069706785939998</v>
      </c>
      <c r="D36" s="7">
        <v>-2.0213384987995902</v>
      </c>
      <c r="E36" s="11">
        <f>_xlfn.XLOOKUP($A36,'Salary projection'!$A:$A,'Salary projection'!D:D,0,0)*$R$2</f>
        <v>1135801.4242816065</v>
      </c>
      <c r="F36" s="11">
        <f>_xlfn.XLOOKUP($A36,'Salary projection'!$A:$A,'Salary projection'!E:E,0,0)*$R$2</f>
        <v>1260591.9037987706</v>
      </c>
      <c r="G36" s="11">
        <f>_xlfn.XLOOKUP($A36,'Salary projection'!$A:$A,'Salary projection'!F:F,0,0)*$R$2</f>
        <v>1399093.1107769196</v>
      </c>
      <c r="H36" s="11">
        <f>_xlfn.XLOOKUP($A36,'Salary projection'!$A:$A,'Salary projection'!G:G,0,0)*$R$2</f>
        <v>1552811.4425649282</v>
      </c>
      <c r="I36" s="11">
        <f>_xlfn.XLOOKUP($A36,'Salary projection'!$A:$A,'Salary projection'!H:H,0,0)*$R$2</f>
        <v>1723418.8043579282</v>
      </c>
      <c r="J36" s="11">
        <f>_xlfn.XLOOKUP($A36,'Salary projection'!$A:$A,'Salary projection'!I:I,0,0)*$R$2</f>
        <v>1912770.793541031</v>
      </c>
      <c r="K36" s="13">
        <f>_xlfn.XLOOKUP($A36,'Salary projection'!$A:$A,'Salary projection'!J:J,0,0)*$R$2</f>
        <v>2122926.8819465255</v>
      </c>
      <c r="L36" s="13">
        <f>_xlfn.XLOOKUP($A36,'Salary projection'!$A:$A,'Salary projection'!K:K,0,0)*$R$2</f>
        <v>2356172.8155352664</v>
      </c>
      <c r="M36" s="11">
        <f>_xlfn.XLOOKUP($A36,'Salary projection'!$A:$A,'Salary projection'!L:L,0,0)*$R$2</f>
        <v>2615045.4751306046</v>
      </c>
      <c r="N36" s="11">
        <f>_xlfn.XLOOKUP($A36,'Salary projection'!$A:$A,'Salary projection'!M:M,0,0)*$R$2</f>
        <v>2902360.4686006503</v>
      </c>
      <c r="O36" s="7" t="str">
        <f t="shared" si="1"/>
        <v>Lend</v>
      </c>
      <c r="P36" s="7" t="s">
        <v>177</v>
      </c>
    </row>
    <row r="37" spans="1:16" x14ac:dyDescent="0.3">
      <c r="A37" s="7" t="s">
        <v>161</v>
      </c>
      <c r="B37" s="7" t="s">
        <v>25</v>
      </c>
      <c r="C37" s="7">
        <v>-0.43069706785939998</v>
      </c>
      <c r="D37" s="7">
        <v>4.9681672819311604</v>
      </c>
      <c r="E37" s="11">
        <f>_xlfn.XLOOKUP($A37,'Salary projection'!$A:$A,'Salary projection'!D:D,0,0)*$R$2</f>
        <v>666511.08684307663</v>
      </c>
      <c r="F37" s="11">
        <f>_xlfn.XLOOKUP($A37,'Salary projection'!$A:$A,'Salary projection'!E:E,0,0)*$R$2</f>
        <v>739740.64647605678</v>
      </c>
      <c r="G37" s="11">
        <f>_xlfn.XLOOKUP($A37,'Salary projection'!$A:$A,'Salary projection'!F:F,0,0)*$R$2</f>
        <v>821015.93634503358</v>
      </c>
      <c r="H37" s="11">
        <f>_xlfn.XLOOKUP($A37,'Salary projection'!$A:$A,'Salary projection'!G:G,0,0)*$R$2</f>
        <v>911220.94066833134</v>
      </c>
      <c r="I37" s="11">
        <f>_xlfn.XLOOKUP($A37,'Salary projection'!$A:$A,'Salary projection'!H:H,0,0)*$R$2</f>
        <v>1011336.7669924662</v>
      </c>
      <c r="J37" s="11">
        <f>_xlfn.XLOOKUP($A37,'Salary projection'!$A:$A,'Salary projection'!I:I,0,0)*$R$2</f>
        <v>1122452.3171302492</v>
      </c>
      <c r="K37" s="13">
        <f>_xlfn.XLOOKUP($A37,'Salary projection'!$A:$A,'Salary projection'!J:J,0,0)*$R$2</f>
        <v>1245776.130514645</v>
      </c>
      <c r="L37" s="13">
        <f>_xlfn.XLOOKUP($A37,'Salary projection'!$A:$A,'Salary projection'!K:K,0,0)*$R$2</f>
        <v>1382649.5287816783</v>
      </c>
      <c r="M37" s="11">
        <f>_xlfn.XLOOKUP($A37,'Salary projection'!$A:$A,'Salary projection'!L:L,0,0)*$R$2</f>
        <v>1534561.2045483987</v>
      </c>
      <c r="N37" s="11">
        <f>_xlfn.XLOOKUP($A37,'Salary projection'!$A:$A,'Salary projection'!M:M,0,0)*$R$2</f>
        <v>1703163.4130595864</v>
      </c>
      <c r="O37" s="7" t="str">
        <f t="shared" si="1"/>
        <v>Don't lend</v>
      </c>
      <c r="P37" s="7" t="s">
        <v>177</v>
      </c>
    </row>
    <row r="38" spans="1:16" x14ac:dyDescent="0.3">
      <c r="A38" s="7" t="s">
        <v>109</v>
      </c>
      <c r="B38" s="7" t="s">
        <v>28</v>
      </c>
      <c r="C38" s="7">
        <v>-0.82914943545125197</v>
      </c>
      <c r="D38" s="7">
        <v>1.4005743433464599</v>
      </c>
      <c r="E38" s="11">
        <f>_xlfn.XLOOKUP($A38,'Salary projection'!$A:$A,'Salary projection'!D:D,0,0)*$R$2</f>
        <v>1498164.8493923703</v>
      </c>
      <c r="F38" s="11">
        <f>_xlfn.XLOOKUP($A38,'Salary projection'!$A:$A,'Salary projection'!E:E,0,0)*$R$2</f>
        <v>1662768.1910985876</v>
      </c>
      <c r="G38" s="11">
        <f>_xlfn.XLOOKUP($A38,'Salary projection'!$A:$A,'Salary projection'!F:F,0,0)*$R$2</f>
        <v>1845456.4986293891</v>
      </c>
      <c r="H38" s="11">
        <f>_xlfn.XLOOKUP($A38,'Salary projection'!$A:$A,'Salary projection'!G:G,0,0)*$R$2</f>
        <v>2048216.7668141995</v>
      </c>
      <c r="I38" s="11">
        <f>_xlfn.XLOOKUP($A38,'Salary projection'!$A:$A,'Salary projection'!H:H,0,0)*$R$2</f>
        <v>2273254.3015641714</v>
      </c>
      <c r="J38" s="11">
        <f>_xlfn.XLOOKUP($A38,'Salary projection'!$A:$A,'Salary projection'!I:I,0,0)*$R$2</f>
        <v>2523016.7057063184</v>
      </c>
      <c r="K38" s="13">
        <f>_xlfn.XLOOKUP($A38,'Salary projection'!$A:$A,'Salary projection'!J:J,0,0)*$R$2</f>
        <v>2800220.500140762</v>
      </c>
      <c r="L38" s="13">
        <f>_xlfn.XLOOKUP($A38,'Salary projection'!$A:$A,'Salary projection'!K:K,0,0)*$R$2</f>
        <v>3107880.6698639859</v>
      </c>
      <c r="M38" s="11">
        <f>_xlfn.XLOOKUP($A38,'Salary projection'!$A:$A,'Salary projection'!L:L,0,0)*$R$2</f>
        <v>3449343.4562130668</v>
      </c>
      <c r="N38" s="11">
        <f>_xlfn.XLOOKUP($A38,'Salary projection'!$A:$A,'Salary projection'!M:M,0,0)*$R$2</f>
        <v>3828322.7519931169</v>
      </c>
      <c r="O38" s="7" t="str">
        <f t="shared" si="1"/>
        <v>Don't lend</v>
      </c>
      <c r="P38" s="7" t="s">
        <v>177</v>
      </c>
    </row>
    <row r="39" spans="1:16" x14ac:dyDescent="0.3">
      <c r="A39" s="7" t="s">
        <v>15</v>
      </c>
      <c r="B39" s="7" t="s">
        <v>10</v>
      </c>
      <c r="C39" s="7">
        <v>-0.82914943545125197</v>
      </c>
      <c r="D39" s="7">
        <v>-2.8086227101674401</v>
      </c>
      <c r="E39" s="11">
        <f>_xlfn.XLOOKUP($A39,'Salary projection'!$A:$A,'Salary projection'!D:D,0,0)*$R$2</f>
        <v>1053824.1248303186</v>
      </c>
      <c r="F39" s="11">
        <f>_xlfn.XLOOKUP($A39,'Salary projection'!$A:$A,'Salary projection'!E:E,0,0)*$R$2</f>
        <v>1169607.7601145494</v>
      </c>
      <c r="G39" s="11">
        <f>_xlfn.XLOOKUP($A39,'Salary projection'!$A:$A,'Salary projection'!F:F,0,0)*$R$2</f>
        <v>1298112.5410660328</v>
      </c>
      <c r="H39" s="11">
        <f>_xlfn.XLOOKUP($A39,'Salary projection'!$A:$A,'Salary projection'!G:G,0,0)*$R$2</f>
        <v>1440736.1397019783</v>
      </c>
      <c r="I39" s="11">
        <f>_xlfn.XLOOKUP($A39,'Salary projection'!$A:$A,'Salary projection'!H:H,0,0)*$R$2</f>
        <v>1599029.79023586</v>
      </c>
      <c r="J39" s="11">
        <f>_xlfn.XLOOKUP($A39,'Salary projection'!$A:$A,'Salary projection'!I:I,0,0)*$R$2</f>
        <v>1774715.1609528186</v>
      </c>
      <c r="K39" s="13">
        <f>_xlfn.XLOOKUP($A39,'Salary projection'!$A:$A,'Salary projection'!J:J,0,0)*$R$2</f>
        <v>1969703.0797976651</v>
      </c>
      <c r="L39" s="13">
        <f>_xlfn.XLOOKUP($A39,'Salary projection'!$A:$A,'Salary projection'!K:K,0,0)*$R$2</f>
        <v>2186114.3173428676</v>
      </c>
      <c r="M39" s="11">
        <f>_xlfn.XLOOKUP($A39,'Salary projection'!$A:$A,'Salary projection'!L:L,0,0)*$R$2</f>
        <v>2426302.6531808013</v>
      </c>
      <c r="N39" s="11">
        <f>_xlfn.XLOOKUP($A39,'Salary projection'!$A:$A,'Salary projection'!M:M,0,0)*$R$2</f>
        <v>2692880.4766200595</v>
      </c>
      <c r="O39" s="7" t="str">
        <f t="shared" si="1"/>
        <v>Lend</v>
      </c>
      <c r="P39" s="7" t="s">
        <v>177</v>
      </c>
    </row>
    <row r="40" spans="1:16" x14ac:dyDescent="0.3">
      <c r="A40" s="7" t="s">
        <v>58</v>
      </c>
      <c r="B40" s="7" t="s">
        <v>28</v>
      </c>
      <c r="C40" s="7">
        <v>-0.82914943545125197</v>
      </c>
      <c r="D40" s="7">
        <v>-0.63415617071928698</v>
      </c>
      <c r="E40" s="11">
        <f>_xlfn.XLOOKUP($A40,'Salary projection'!$A:$A,'Salary projection'!D:D,0,0)*$R$2</f>
        <v>615423.78428647702</v>
      </c>
      <c r="F40" s="11">
        <f>_xlfn.XLOOKUP($A40,'Salary projection'!$A:$A,'Salary projection'!E:E,0,0)*$R$2</f>
        <v>683040.38302067271</v>
      </c>
      <c r="G40" s="11">
        <f>_xlfn.XLOOKUP($A40,'Salary projection'!$A:$A,'Salary projection'!F:F,0,0)*$R$2</f>
        <v>758086.01609042299</v>
      </c>
      <c r="H40" s="11">
        <f>_xlfn.XLOOKUP($A40,'Salary projection'!$A:$A,'Salary projection'!G:G,0,0)*$R$2</f>
        <v>841376.91134794231</v>
      </c>
      <c r="I40" s="11">
        <f>_xlfn.XLOOKUP($A40,'Salary projection'!$A:$A,'Salary projection'!H:H,0,0)*$R$2</f>
        <v>933818.97558306123</v>
      </c>
      <c r="J40" s="11">
        <f>_xlfn.XLOOKUP($A40,'Salary projection'!$A:$A,'Salary projection'!I:I,0,0)*$R$2</f>
        <v>1036417.6475462907</v>
      </c>
      <c r="K40" s="11">
        <f>_xlfn.XLOOKUP($A40,'Salary projection'!$A:$A,'Salary projection'!J:J,0,0)*$R$2</f>
        <v>1150288.8335233263</v>
      </c>
      <c r="L40" s="13">
        <f>_xlfn.XLOOKUP($A40,'Salary projection'!$A:$A,'Salary projection'!K:K,0,0)*$R$2</f>
        <v>1276671.0444009078</v>
      </c>
      <c r="M40" s="13">
        <f>_xlfn.XLOOKUP($A40,'Salary projection'!$A:$A,'Salary projection'!L:L,0,0)*$R$2</f>
        <v>1416938.8662318548</v>
      </c>
      <c r="N40" s="11">
        <f>_xlfn.XLOOKUP($A40,'Salary projection'!$A:$A,'Salary projection'!M:M,0,0)*$R$2</f>
        <v>1572617.9108108124</v>
      </c>
      <c r="O40" s="7" t="str">
        <f t="shared" si="1"/>
        <v>Lend</v>
      </c>
      <c r="P40" s="7" t="s">
        <v>178</v>
      </c>
    </row>
    <row r="41" spans="1:16" x14ac:dyDescent="0.3">
      <c r="A41" s="7" t="s">
        <v>84</v>
      </c>
      <c r="B41" s="7" t="s">
        <v>10</v>
      </c>
      <c r="C41" s="7">
        <v>-0.82914943545125197</v>
      </c>
      <c r="D41" s="7">
        <v>0.34699619750983801</v>
      </c>
      <c r="E41" s="11">
        <f>_xlfn.XLOOKUP($A41,'Salary projection'!$A:$A,'Salary projection'!D:D,0,0)*$R$2</f>
        <v>192468.44218997934</v>
      </c>
      <c r="F41" s="11">
        <f>_xlfn.XLOOKUP($A41,'Salary projection'!$A:$A,'Salary projection'!E:E,0,0)*$R$2</f>
        <v>213614.94604121425</v>
      </c>
      <c r="G41" s="11">
        <f>_xlfn.XLOOKUP($A41,'Salary projection'!$A:$A,'Salary projection'!F:F,0,0)*$R$2</f>
        <v>237084.81584295072</v>
      </c>
      <c r="H41" s="11">
        <f>_xlfn.XLOOKUP($A41,'Salary projection'!$A:$A,'Salary projection'!G:G,0,0)*$R$2</f>
        <v>263133.31976518646</v>
      </c>
      <c r="I41" s="11">
        <f>_xlfn.XLOOKUP($A41,'Salary projection'!$A:$A,'Salary projection'!H:H,0,0)*$R$2</f>
        <v>292043.77228659438</v>
      </c>
      <c r="J41" s="13">
        <f>_xlfn.XLOOKUP($A41,'Salary projection'!$A:$A,'Salary projection'!I:I,0,0)*$R$2</f>
        <v>324130.61564189004</v>
      </c>
      <c r="K41" s="13">
        <f>_xlfn.XLOOKUP($A41,'Salary projection'!$A:$A,'Salary projection'!J:J,0,0)*$R$2</f>
        <v>359742.83982775826</v>
      </c>
      <c r="L41" s="11">
        <f>_xlfn.XLOOKUP($A41,'Salary projection'!$A:$A,'Salary projection'!K:K,0,0)*$R$2</f>
        <v>399267.77836476243</v>
      </c>
      <c r="M41" s="11">
        <f>_xlfn.XLOOKUP($A41,'Salary projection'!$A:$A,'Salary projection'!L:L,0,0)*$R$2</f>
        <v>443135.32109953737</v>
      </c>
      <c r="N41" s="11">
        <f>_xlfn.XLOOKUP($A41,'Salary projection'!$A:$A,'Salary projection'!M:M,0,0)*$R$2</f>
        <v>491822.58986747399</v>
      </c>
      <c r="O41" s="7" t="str">
        <f t="shared" si="1"/>
        <v>Don't lend</v>
      </c>
      <c r="P41" s="12" t="s">
        <v>176</v>
      </c>
    </row>
    <row r="42" spans="1:16" x14ac:dyDescent="0.3">
      <c r="A42" s="7" t="s">
        <v>24</v>
      </c>
      <c r="B42" s="7" t="s">
        <v>25</v>
      </c>
      <c r="C42" s="7">
        <v>-1.02837561924717</v>
      </c>
      <c r="D42" s="7">
        <v>-2.0569366752265501</v>
      </c>
      <c r="E42" s="11">
        <f>_xlfn.XLOOKUP($A42,'Salary projection'!$A:$A,'Salary projection'!D:D,0,0)*$R$2</f>
        <v>4012135.3658985198</v>
      </c>
      <c r="F42" s="11">
        <f>_xlfn.XLOOKUP($A42,'Salary projection'!$A:$A,'Salary projection'!E:E,0,0)*$R$2</f>
        <v>4452948.5974146947</v>
      </c>
      <c r="G42" s="11">
        <f>_xlfn.XLOOKUP($A42,'Salary projection'!$A:$A,'Salary projection'!F:F,0,0)*$R$2</f>
        <v>4942193.9697632408</v>
      </c>
      <c r="H42" s="11">
        <f>_xlfn.XLOOKUP($A42,'Salary projection'!$A:$A,'Salary projection'!G:G,0,0)*$R$2</f>
        <v>5485192.7212779941</v>
      </c>
      <c r="I42" s="11">
        <f>_xlfn.XLOOKUP($A42,'Salary projection'!$A:$A,'Salary projection'!H:H,0,0)*$R$2</f>
        <v>6087850.7346409243</v>
      </c>
      <c r="J42" s="13">
        <f>_xlfn.XLOOKUP($A42,'Salary projection'!$A:$A,'Salary projection'!I:I,0,0)*$R$2</f>
        <v>6756722.7717448343</v>
      </c>
      <c r="K42" s="13">
        <f>_xlfn.XLOOKUP($A42,'Salary projection'!$A:$A,'Salary projection'!J:J,0,0)*$R$2</f>
        <v>7499083.7660391368</v>
      </c>
      <c r="L42" s="11">
        <f>_xlfn.XLOOKUP($A42,'Salary projection'!$A:$A,'Salary projection'!K:K,0,0)*$R$2</f>
        <v>8323007.9477642179</v>
      </c>
      <c r="M42" s="11">
        <f>_xlfn.XLOOKUP($A42,'Salary projection'!$A:$A,'Salary projection'!L:L,0,0)*$R$2</f>
        <v>9237456.6626736932</v>
      </c>
      <c r="N42" s="11">
        <f>_xlfn.XLOOKUP($A42,'Salary projection'!$A:$A,'Salary projection'!M:M,0,0)*$R$2</f>
        <v>10252375.839397902</v>
      </c>
      <c r="O42" s="7" t="str">
        <f t="shared" si="1"/>
        <v>Lend</v>
      </c>
      <c r="P42" s="12" t="s">
        <v>176</v>
      </c>
    </row>
    <row r="43" spans="1:16" x14ac:dyDescent="0.3">
      <c r="A43" s="7" t="s">
        <v>43</v>
      </c>
      <c r="B43" s="7" t="s">
        <v>19</v>
      </c>
      <c r="C43" s="7">
        <v>-1.02837561924717</v>
      </c>
      <c r="D43" s="7">
        <v>-1.15142655660155</v>
      </c>
      <c r="E43" s="11">
        <f>_xlfn.XLOOKUP($A43,'Salary projection'!$A:$A,'Salary projection'!D:D,0,0)*$R$2</f>
        <v>3523835.7996017211</v>
      </c>
      <c r="F43" s="11">
        <f>_xlfn.XLOOKUP($A43,'Salary projection'!$A:$A,'Salary projection'!E:E,0,0)*$R$2</f>
        <v>3910999.5676434669</v>
      </c>
      <c r="G43" s="11">
        <f>_xlfn.XLOOKUP($A43,'Salary projection'!$A:$A,'Salary projection'!F:F,0,0)*$R$2</f>
        <v>4340701.0110505708</v>
      </c>
      <c r="H43" s="11">
        <f>_xlfn.XLOOKUP($A43,'Salary projection'!$A:$A,'Salary projection'!G:G,0,0)*$R$2</f>
        <v>4817613.7433552081</v>
      </c>
      <c r="I43" s="13">
        <f>_xlfn.XLOOKUP($A43,'Salary projection'!$A:$A,'Salary projection'!H:H,0,0)*$R$2</f>
        <v>5346924.8679138254</v>
      </c>
      <c r="J43" s="13">
        <f>_xlfn.XLOOKUP($A43,'Salary projection'!$A:$A,'Salary projection'!I:I,0,0)*$R$2</f>
        <v>5934391.3950237446</v>
      </c>
      <c r="K43" s="11">
        <f>_xlfn.XLOOKUP($A43,'Salary projection'!$A:$A,'Salary projection'!J:J,0,0)*$R$2</f>
        <v>6586402.8575872341</v>
      </c>
      <c r="L43" s="11">
        <f>_xlfn.XLOOKUP($A43,'Salary projection'!$A:$A,'Salary projection'!K:K,0,0)*$R$2</f>
        <v>7310050.8063573232</v>
      </c>
      <c r="M43" s="11">
        <f>_xlfn.XLOOKUP($A43,'Salary projection'!$A:$A,'Salary projection'!L:L,0,0)*$R$2</f>
        <v>8113205.9406248676</v>
      </c>
      <c r="N43" s="11">
        <f>_xlfn.XLOOKUP($A43,'Salary projection'!$A:$A,'Salary projection'!M:M,0,0)*$R$2</f>
        <v>9004603.713252645</v>
      </c>
      <c r="O43" s="7" t="str">
        <f t="shared" si="1"/>
        <v>Lend</v>
      </c>
      <c r="P43" s="7" t="s">
        <v>175</v>
      </c>
    </row>
    <row r="44" spans="1:16" x14ac:dyDescent="0.3">
      <c r="A44" s="7" t="s">
        <v>136</v>
      </c>
      <c r="B44" s="7" t="s">
        <v>19</v>
      </c>
      <c r="C44" s="7">
        <v>-1.02837561924717</v>
      </c>
      <c r="D44" s="7">
        <v>2.2901180374371402</v>
      </c>
      <c r="E44" s="11">
        <f>_xlfn.XLOOKUP($A44,'Salary projection'!$A:$A,'Salary projection'!D:D,0,0)*$R$2</f>
        <v>635621.08994838852</v>
      </c>
      <c r="F44" s="11">
        <f>_xlfn.XLOOKUP($A44,'Salary projection'!$A:$A,'Salary projection'!E:E,0,0)*$R$2</f>
        <v>705456.76624721987</v>
      </c>
      <c r="G44" s="11">
        <f>_xlfn.XLOOKUP($A44,'Salary projection'!$A:$A,'Salary projection'!F:F,0,0)*$R$2</f>
        <v>782965.28688875725</v>
      </c>
      <c r="H44" s="11">
        <f>_xlfn.XLOOKUP($A44,'Salary projection'!$A:$A,'Salary projection'!G:G,0,0)*$R$2</f>
        <v>868989.66712577047</v>
      </c>
      <c r="I44" s="13">
        <f>_xlfn.XLOOKUP($A44,'Salary projection'!$A:$A,'Salary projection'!H:H,0,0)*$R$2</f>
        <v>964465.54427980306</v>
      </c>
      <c r="J44" s="13">
        <f>_xlfn.XLOOKUP($A44,'Salary projection'!$A:$A,'Salary projection'!I:I,0,0)*$R$2</f>
        <v>1070431.3541259954</v>
      </c>
      <c r="K44" s="11">
        <f>_xlfn.XLOOKUP($A44,'Salary projection'!$A:$A,'Salary projection'!J:J,0,0)*$R$2</f>
        <v>1188039.6253571038</v>
      </c>
      <c r="L44" s="11">
        <f>_xlfn.XLOOKUP($A44,'Salary projection'!$A:$A,'Salary projection'!K:K,0,0)*$R$2</f>
        <v>1318569.5149700497</v>
      </c>
      <c r="M44" s="11">
        <f>_xlfn.XLOOKUP($A44,'Salary projection'!$A:$A,'Salary projection'!L:L,0,0)*$R$2</f>
        <v>1463440.7209151394</v>
      </c>
      <c r="N44" s="11">
        <f>_xlfn.XLOOKUP($A44,'Salary projection'!$A:$A,'Salary projection'!M:M,0,0)*$R$2</f>
        <v>1624228.9233277696</v>
      </c>
      <c r="O44" s="7" t="str">
        <f t="shared" si="1"/>
        <v>Don't lend</v>
      </c>
      <c r="P44" s="7" t="s">
        <v>175</v>
      </c>
    </row>
    <row r="45" spans="1:16" x14ac:dyDescent="0.3">
      <c r="A45" s="7" t="s">
        <v>108</v>
      </c>
      <c r="B45" s="7" t="s">
        <v>100</v>
      </c>
      <c r="C45" s="7">
        <v>-1.2276018030431</v>
      </c>
      <c r="D45" s="7">
        <v>1.37265661769513</v>
      </c>
      <c r="E45" s="11">
        <f>_xlfn.XLOOKUP($A45,'Salary projection'!$A:$A,'Salary projection'!D:D,0,0)*$R$2</f>
        <v>1414999.4731374409</v>
      </c>
      <c r="F45" s="11">
        <f>_xlfn.XLOOKUP($A45,'Salary projection'!$A:$A,'Salary projection'!E:E,0,0)*$R$2</f>
        <v>1570465.4366363345</v>
      </c>
      <c r="G45" s="11">
        <f>_xlfn.XLOOKUP($A45,'Salary projection'!$A:$A,'Salary projection'!F:F,0,0)*$R$2</f>
        <v>1743012.4424009537</v>
      </c>
      <c r="H45" s="11">
        <f>_xlfn.XLOOKUP($A45,'Salary projection'!$A:$A,'Salary projection'!G:G,0,0)*$R$2</f>
        <v>1934517.1841996126</v>
      </c>
      <c r="I45" s="13">
        <f>_xlfn.XLOOKUP($A45,'Salary projection'!$A:$A,'Salary projection'!H:H,0,0)*$R$2</f>
        <v>2147062.548107001</v>
      </c>
      <c r="J45" s="13">
        <f>_xlfn.XLOOKUP($A45,'Salary projection'!$A:$A,'Salary projection'!I:I,0,0)*$R$2</f>
        <v>2382960.2668487113</v>
      </c>
      <c r="K45" s="11">
        <f>_xlfn.XLOOKUP($A45,'Salary projection'!$A:$A,'Salary projection'!J:J,0,0)*$R$2</f>
        <v>2644776.0631781509</v>
      </c>
      <c r="L45" s="11">
        <f>_xlfn.XLOOKUP($A45,'Salary projection'!$A:$A,'Salary projection'!K:K,0,0)*$R$2</f>
        <v>2935357.5557557559</v>
      </c>
      <c r="M45" s="11">
        <f>_xlfn.XLOOKUP($A45,'Salary projection'!$A:$A,'Salary projection'!L:L,0,0)*$R$2</f>
        <v>3257865.2310466003</v>
      </c>
      <c r="N45" s="11">
        <f>_xlfn.XLOOKUP($A45,'Salary projection'!$A:$A,'Salary projection'!M:M,0,0)*$R$2</f>
        <v>3615806.8180997642</v>
      </c>
      <c r="O45" s="7" t="str">
        <f t="shared" si="1"/>
        <v>Don't lend</v>
      </c>
      <c r="P45" s="7" t="s">
        <v>175</v>
      </c>
    </row>
    <row r="46" spans="1:16" x14ac:dyDescent="0.3">
      <c r="A46" s="7" t="s">
        <v>21</v>
      </c>
      <c r="B46" s="7" t="s">
        <v>6</v>
      </c>
      <c r="C46" s="7">
        <v>-1.4268279868390299</v>
      </c>
      <c r="D46" s="7">
        <v>-2.45852950415403</v>
      </c>
      <c r="E46" s="11">
        <f>_xlfn.XLOOKUP($A46,'Salary projection'!$A:$A,'Salary projection'!D:D,0,0)*$R$2</f>
        <v>2662480.1169613809</v>
      </c>
      <c r="F46" s="11">
        <f>_xlfn.XLOOKUP($A46,'Salary projection'!$A:$A,'Salary projection'!E:E,0,0)*$R$2</f>
        <v>2955006.753570131</v>
      </c>
      <c r="G46" s="11">
        <f>_xlfn.XLOOKUP($A46,'Salary projection'!$A:$A,'Salary projection'!F:F,0,0)*$R$2</f>
        <v>3279673.2858274872</v>
      </c>
      <c r="H46" s="11">
        <f>_xlfn.XLOOKUP($A46,'Salary projection'!$A:$A,'Salary projection'!G:G,0,0)*$R$2</f>
        <v>3640010.9234184148</v>
      </c>
      <c r="I46" s="13">
        <f>_xlfn.XLOOKUP($A46,'Salary projection'!$A:$A,'Salary projection'!H:H,0,0)*$R$2</f>
        <v>4039938.8499645586</v>
      </c>
      <c r="J46" s="13">
        <f>_xlfn.XLOOKUP($A46,'Salary projection'!$A:$A,'Salary projection'!I:I,0,0)*$R$2</f>
        <v>4483806.8497128151</v>
      </c>
      <c r="K46" s="11">
        <f>_xlfn.XLOOKUP($A46,'Salary projection'!$A:$A,'Salary projection'!J:J,0,0)*$R$2</f>
        <v>4976442.6176173268</v>
      </c>
      <c r="L46" s="11">
        <f>_xlfn.XLOOKUP($A46,'Salary projection'!$A:$A,'Salary projection'!K:K,0,0)*$R$2</f>
        <v>5523204.2673792196</v>
      </c>
      <c r="M46" s="11">
        <f>_xlfn.XLOOKUP($A46,'Salary projection'!$A:$A,'Salary projection'!L:L,0,0)*$R$2</f>
        <v>6130038.6085436055</v>
      </c>
      <c r="N46" s="11">
        <f>_xlfn.XLOOKUP($A46,'Salary projection'!$A:$A,'Salary projection'!M:M,0,0)*$R$2</f>
        <v>6803545.8265000628</v>
      </c>
      <c r="O46" s="7" t="str">
        <f t="shared" si="1"/>
        <v>Lend</v>
      </c>
      <c r="P46" s="7" t="s">
        <v>175</v>
      </c>
    </row>
    <row r="47" spans="1:16" x14ac:dyDescent="0.3">
      <c r="A47" s="7" t="s">
        <v>48</v>
      </c>
      <c r="B47" s="7" t="s">
        <v>6</v>
      </c>
      <c r="C47" s="7">
        <v>-1.4268279868390299</v>
      </c>
      <c r="D47" s="7">
        <v>-1.0606732977859299</v>
      </c>
      <c r="E47" s="11">
        <f>_xlfn.XLOOKUP($A47,'Salary projection'!$A:$A,'Salary projection'!D:D,0,0)*$R$2</f>
        <v>1587270.6096655086</v>
      </c>
      <c r="F47" s="11">
        <f>_xlfn.XLOOKUP($A47,'Salary projection'!$A:$A,'Salary projection'!E:E,0,0)*$R$2</f>
        <v>1761663.9994510014</v>
      </c>
      <c r="G47" s="11">
        <f>_xlfn.XLOOKUP($A47,'Salary projection'!$A:$A,'Salary projection'!F:F,0,0)*$R$2</f>
        <v>1955217.9874455698</v>
      </c>
      <c r="H47" s="11">
        <f>_xlfn.XLOOKUP($A47,'Salary projection'!$A:$A,'Salary projection'!G:G,0,0)*$R$2</f>
        <v>2170037.7481869706</v>
      </c>
      <c r="I47" s="11">
        <f>_xlfn.XLOOKUP($A47,'Salary projection'!$A:$A,'Salary projection'!H:H,0,0)*$R$2</f>
        <v>2408459.7516968534</v>
      </c>
      <c r="J47" s="11">
        <f>_xlfn.XLOOKUP($A47,'Salary projection'!$A:$A,'Salary projection'!I:I,0,0)*$R$2</f>
        <v>2673077.1759108966</v>
      </c>
      <c r="K47" s="13">
        <f>_xlfn.XLOOKUP($A47,'Salary projection'!$A:$A,'Salary projection'!J:J,0,0)*$R$2</f>
        <v>2966768.1111721317</v>
      </c>
      <c r="L47" s="13">
        <f>_xlfn.XLOOKUP($A47,'Salary projection'!$A:$A,'Salary projection'!K:K,0,0)*$R$2</f>
        <v>3292726.8635513764</v>
      </c>
      <c r="M47" s="11">
        <f>_xlfn.XLOOKUP($A47,'Salary projection'!$A:$A,'Salary projection'!L:L,0,0)*$R$2</f>
        <v>3654498.697462853</v>
      </c>
      <c r="N47" s="11">
        <f>_xlfn.XLOOKUP($A47,'Salary projection'!$A:$A,'Salary projection'!M:M,0,0)*$R$2</f>
        <v>4056018.395450281</v>
      </c>
      <c r="O47" s="7" t="str">
        <f t="shared" si="1"/>
        <v>Lend</v>
      </c>
      <c r="P47" s="7" t="s">
        <v>177</v>
      </c>
    </row>
    <row r="48" spans="1:16" x14ac:dyDescent="0.3">
      <c r="A48" s="7" t="s">
        <v>55</v>
      </c>
      <c r="B48" s="7" t="s">
        <v>6</v>
      </c>
      <c r="C48" s="7">
        <v>-2.2237327220227301</v>
      </c>
      <c r="D48" s="7">
        <v>-0.69221047206918596</v>
      </c>
      <c r="E48" s="11">
        <f>_xlfn.XLOOKUP($A48,'Salary projection'!$A:$A,'Salary projection'!D:D,0,0)*$R$2</f>
        <v>1353219.4793480646</v>
      </c>
      <c r="F48" s="11">
        <f>_xlfn.XLOOKUP($A48,'Salary projection'!$A:$A,'Salary projection'!E:E,0,0)*$R$2</f>
        <v>1501897.6761786607</v>
      </c>
      <c r="G48" s="11">
        <f>_xlfn.XLOOKUP($A48,'Salary projection'!$A:$A,'Salary projection'!F:F,0,0)*$R$2</f>
        <v>1666911.1434884015</v>
      </c>
      <c r="H48" s="11">
        <f>_xlfn.XLOOKUP($A48,'Salary projection'!$A:$A,'Salary projection'!G:G,0,0)*$R$2</f>
        <v>1850054.6371144913</v>
      </c>
      <c r="I48" s="11">
        <f>_xlfn.XLOOKUP($A48,'Salary projection'!$A:$A,'Salary projection'!H:H,0,0)*$R$2</f>
        <v>2053320.1026816741</v>
      </c>
      <c r="J48" s="13">
        <f>_xlfn.XLOOKUP($A48,'Salary projection'!$A:$A,'Salary projection'!I:I,0,0)*$R$2</f>
        <v>2278918.3408402032</v>
      </c>
      <c r="K48" s="13">
        <f>_xlfn.XLOOKUP($A48,'Salary projection'!$A:$A,'Salary projection'!J:J,0,0)*$R$2</f>
        <v>2529303.052863067</v>
      </c>
      <c r="L48" s="11">
        <f>_xlfn.XLOOKUP($A48,'Salary projection'!$A:$A,'Salary projection'!K:K,0,0)*$R$2</f>
        <v>2807197.5281324983</v>
      </c>
      <c r="M48" s="11">
        <f>_xlfn.XLOOKUP($A48,'Salary projection'!$A:$A,'Salary projection'!L:L,0,0)*$R$2</f>
        <v>3115624.2637800816</v>
      </c>
      <c r="N48" s="11">
        <f>_xlfn.XLOOKUP($A48,'Salary projection'!$A:$A,'Salary projection'!M:M,0,0)*$R$2</f>
        <v>3457937.8386361301</v>
      </c>
      <c r="O48" s="7" t="str">
        <f t="shared" si="1"/>
        <v>Lend</v>
      </c>
      <c r="P48" s="12" t="s">
        <v>176</v>
      </c>
    </row>
    <row r="50" spans="1:14" ht="28.8" x14ac:dyDescent="0.3">
      <c r="A50" s="14" t="s">
        <v>183</v>
      </c>
      <c r="B50" s="3"/>
      <c r="C50" s="3"/>
      <c r="D50" s="3"/>
      <c r="E50" s="19">
        <f>SUMIFS(E$4:E$48,$P$4:$P$48,"=22, 23")</f>
        <v>4388755.7126529869</v>
      </c>
      <c r="F50" s="19">
        <f>SUMIFS(F$4:F$48,$P$4:$P$48,"=23, 24")</f>
        <v>5668707.7347603701</v>
      </c>
      <c r="G50" s="19">
        <f>SUMIFS(G$4:G$48,$P$4:$P$48,"=24, 25")</f>
        <v>6657400.1683307616</v>
      </c>
      <c r="H50" s="19">
        <f>SUMIFS(H$4:H$48,$P$4:$P$48,"=25, 26")</f>
        <v>13159914.547762604</v>
      </c>
      <c r="I50" s="19">
        <f>SUMIFS(I$4:I$48,$P$4:$P$48,"=26, 27")</f>
        <v>16671733.371027324</v>
      </c>
      <c r="J50" s="19">
        <f>SUMIFS(J$4:J$48,$P$4:$P$48,"=27, 28")</f>
        <v>15452226.818532825</v>
      </c>
      <c r="K50" s="19">
        <f>SUMIFS(K$4:K$48,$P$4:$P$48,"=28, 29")</f>
        <v>11105394.703571729</v>
      </c>
      <c r="L50" s="19">
        <f>SUMIFS(L$4:L$48,$P$4:$P$48,"=29, 30")</f>
        <v>23007189.574290495</v>
      </c>
      <c r="M50" s="19">
        <f>SUMIFS(M$4:M$48,$P$4:$P$48,"=30, 31")</f>
        <v>21303320.251377765</v>
      </c>
      <c r="N50" s="19">
        <f>SUMIFS(N$4:N$48,$P$4:$P$48,"=30, 31")</f>
        <v>23643915.616591901</v>
      </c>
    </row>
  </sheetData>
  <mergeCells count="1">
    <mergeCell ref="E2:N2"/>
  </mergeCells>
  <conditionalFormatting sqref="E4:N48">
    <cfRule type="expression" dxfId="1" priority="2">
      <formula>ISODD(ROW())</formula>
    </cfRule>
  </conditionalFormatting>
  <conditionalFormatting sqref="E50:N50">
    <cfRule type="expression" dxfId="0" priority="1">
      <formula>ISODD(ROW())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6FD67-15D2-4FA7-BFE9-DCE39BB6015A}">
  <dimension ref="B2:L6"/>
  <sheetViews>
    <sheetView showGridLines="0" tabSelected="1" workbookViewId="0">
      <selection activeCell="M17" sqref="M17"/>
    </sheetView>
  </sheetViews>
  <sheetFormatPr defaultRowHeight="14.4" x14ac:dyDescent="0.3"/>
  <cols>
    <col min="2" max="2" width="11.5546875" customWidth="1"/>
    <col min="3" max="5" width="10.44140625" bestFit="1" customWidth="1"/>
    <col min="6" max="12" width="11.44140625" bestFit="1" customWidth="1"/>
    <col min="14" max="14" width="8.88671875" customWidth="1"/>
  </cols>
  <sheetData>
    <row r="2" spans="2:12" x14ac:dyDescent="0.3">
      <c r="B2" s="16" t="s">
        <v>182</v>
      </c>
      <c r="C2" s="16">
        <f>'Player lending proj revenue'!E3</f>
        <v>2022</v>
      </c>
      <c r="D2" s="16">
        <f>'Player lending proj revenue'!F3</f>
        <v>2023</v>
      </c>
      <c r="E2" s="16">
        <f>'Player lending proj revenue'!G3</f>
        <v>2024</v>
      </c>
      <c r="F2" s="16">
        <f>'Player lending proj revenue'!H3</f>
        <v>2025</v>
      </c>
      <c r="G2" s="16">
        <f>'Player lending proj revenue'!I3</f>
        <v>2026</v>
      </c>
      <c r="H2" s="16">
        <f>'Player lending proj revenue'!J3</f>
        <v>2027</v>
      </c>
      <c r="I2" s="16">
        <f>'Player lending proj revenue'!K3</f>
        <v>2028</v>
      </c>
      <c r="J2" s="16">
        <f>'Player lending proj revenue'!L3</f>
        <v>2029</v>
      </c>
      <c r="K2" s="16">
        <f>'Player lending proj revenue'!M3</f>
        <v>2030</v>
      </c>
      <c r="L2" s="16">
        <f>'Player lending proj revenue'!N3</f>
        <v>2031</v>
      </c>
    </row>
    <row r="3" spans="2:12" ht="28.8" x14ac:dyDescent="0.3">
      <c r="B3" s="17" t="str">
        <f>'Player lending proj revenue'!A50</f>
        <v>Revenue (doubloons)</v>
      </c>
      <c r="C3" s="18">
        <v>1486253.68965235</v>
      </c>
      <c r="D3" s="18">
        <f>'Player lending proj revenue'!F50</f>
        <v>5668707.7347603701</v>
      </c>
      <c r="E3" s="18">
        <f>'Player lending proj revenue'!G50</f>
        <v>6657400.1683307616</v>
      </c>
      <c r="F3" s="18">
        <f>'Player lending proj revenue'!H50</f>
        <v>13159914.547762604</v>
      </c>
      <c r="G3" s="18">
        <f>'Player lending proj revenue'!I50</f>
        <v>16671733.371027324</v>
      </c>
      <c r="H3" s="18">
        <f>'Player lending proj revenue'!J50</f>
        <v>15452226.818532825</v>
      </c>
      <c r="I3" s="18">
        <f>'Player lending proj revenue'!K50</f>
        <v>11105394.703571729</v>
      </c>
      <c r="J3" s="18">
        <f>'Player lending proj revenue'!L50</f>
        <v>23007189.574290495</v>
      </c>
      <c r="K3" s="18">
        <f>'Player lending proj revenue'!M50</f>
        <v>21303320.251377765</v>
      </c>
      <c r="L3" s="18">
        <f>'Player lending proj revenue'!N50</f>
        <v>23643915.616591901</v>
      </c>
    </row>
    <row r="6" spans="2:12" x14ac:dyDescent="0.3">
      <c r="C6" s="1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Salary projection</vt:lpstr>
      <vt:lpstr>Player lending projection</vt:lpstr>
      <vt:lpstr>Player lending SELECTION</vt:lpstr>
      <vt:lpstr>Player lending proj revenue</vt:lpstr>
      <vt:lpstr>Revenue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Margarita Psaras</dc:creator>
  <cp:lastModifiedBy>Margarita Psaras</cp:lastModifiedBy>
  <dcterms:created xsi:type="dcterms:W3CDTF">2022-03-23T11:20:02Z</dcterms:created>
  <dcterms:modified xsi:type="dcterms:W3CDTF">2022-03-25T00:47:49Z</dcterms:modified>
</cp:coreProperties>
</file>