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1.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12.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3.xml" ContentType="application/vnd.openxmlformats-officedocument.drawing+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hidePivotFieldList="1"/>
  <xr:revisionPtr revIDLastSave="0" documentId="13_ncr:1_{5F8671B5-9967-4041-AB98-061F5EDAC7C4}" xr6:coauthVersionLast="47" xr6:coauthVersionMax="47" xr10:uidLastSave="{00000000-0000-0000-0000-000000000000}"/>
  <bookViews>
    <workbookView xWindow="-110" yWindow="-110" windowWidth="25820" windowHeight="15620" xr2:uid="{00000000-000D-0000-FFFF-FFFF00000000}"/>
  </bookViews>
  <sheets>
    <sheet name="Summary" sheetId="32" r:id="rId1"/>
    <sheet name="Data Dictionary" sheetId="5" r:id="rId2"/>
    <sheet name="Rarita Spot Rates" sheetId="23" state="hidden" r:id="rId3"/>
    <sheet name="Revenue" sheetId="6" r:id="rId4"/>
    <sheet name="Expense" sheetId="11" r:id="rId5"/>
    <sheet name="Real data" sheetId="24" r:id="rId6"/>
    <sheet name="Other Countries GDP" sheetId="17" state="hidden" r:id="rId7"/>
    <sheet name="rank" sheetId="14" state="hidden" r:id="rId8"/>
    <sheet name="Total revenue" sheetId="26" r:id="rId9"/>
    <sheet name="Total Expense" sheetId="28" r:id="rId10"/>
    <sheet name="Revene by year" sheetId="15" r:id="rId11"/>
    <sheet name="Expense by year" sheetId="19" r:id="rId12"/>
    <sheet name="correlation" sheetId="25" state="hidden" r:id="rId13"/>
    <sheet name="Revenue% by year" sheetId="18" r:id="rId14"/>
    <sheet name="Expense% by year" sheetId="20" r:id="rId15"/>
    <sheet name="Rarita only" sheetId="30" r:id="rId16"/>
  </sheets>
  <definedNames>
    <definedName name="_xlnm._FilterDatabase" localSheetId="4" hidden="1">Expense!$B$13:$Y$13</definedName>
    <definedName name="_xlnm._FilterDatabase" localSheetId="6" hidden="1">'Other Countries GDP'!$B$12:$K$12</definedName>
    <definedName name="_xlnm._FilterDatabase" localSheetId="10" hidden="1">'Revene by year'!$B$3:$Y$3</definedName>
    <definedName name="_xlnm._FilterDatabase" localSheetId="3" hidden="1">Revenue!$A$13:$AI$13</definedName>
    <definedName name="_xlchart.v1.0" hidden="1">'Total revenue'!$U$2</definedName>
    <definedName name="_xlchart.v1.1" hidden="1">'Total revenue'!$U$3:$U$23</definedName>
    <definedName name="_xlchart.v1.2" hidden="1">'Total revenue'!$V$2</definedName>
    <definedName name="_xlchart.v1.3" hidden="1">'Total revenue'!$V$3:$V$23</definedName>
    <definedName name="_xlchart.v1.4" hidden="1">'Total revenue'!$T$3:$T$23</definedName>
    <definedName name="_xlchart.v1.5" hidden="1">'Total Expense'!$Y$4:$Y$23</definedName>
    <definedName name="_xlchart.v1.6" hidden="1">'Total Expense'!$Q$3</definedName>
    <definedName name="_xlchart.v1.7" hidden="1">'Total Expense'!$Q$4:$Q$23</definedName>
    <definedName name="_xlchart.v1.8" hidden="1">'Total Expense'!$R$3</definedName>
    <definedName name="_xlchart.v1.9" hidden="1">'Total Expense'!$R$4:$R$23</definedName>
    <definedName name="E_start">Expense!$B$13</definedName>
    <definedName name="R_start">Revenue!$C$13</definedName>
    <definedName name="Slicer_Nation">#N/A</definedName>
    <definedName name="Slicer_Nation1">#N/A</definedName>
    <definedName name="Slicer_Nation2">#N/A</definedName>
    <definedName name="Slicer_Nation3">#N/A</definedName>
  </definedNames>
  <calcPr calcId="191029" calcMode="manual"/>
  <pivotCaches>
    <pivotCache cacheId="10" r:id="rId17"/>
    <pivotCache cacheId="11" r:id="rId18"/>
    <pivotCache cacheId="12" r:id="rId19"/>
    <pivotCache cacheId="13" r:id="rId20"/>
  </pivotCaches>
  <extLs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Y6" i="28" l="1"/>
  <c r="I4" i="30"/>
  <c r="J4" i="30"/>
  <c r="K4" i="30"/>
  <c r="L4" i="30"/>
  <c r="J3" i="30"/>
  <c r="K3" i="30"/>
  <c r="L3" i="30"/>
  <c r="I3" i="30"/>
  <c r="Y19" i="28"/>
  <c r="Y5" i="28"/>
  <c r="Y7" i="28"/>
  <c r="Y8" i="28"/>
  <c r="Y9" i="28"/>
  <c r="Y10" i="28"/>
  <c r="Y11" i="28"/>
  <c r="Y12" i="28"/>
  <c r="Y13" i="28"/>
  <c r="Y14" i="28"/>
  <c r="Y15" i="28"/>
  <c r="Y16" i="28"/>
  <c r="Y17" i="28"/>
  <c r="Y18" i="28"/>
  <c r="Y20" i="28"/>
  <c r="Y21" i="28"/>
  <c r="Y22" i="28"/>
  <c r="Y23" i="28"/>
  <c r="Y4" i="28"/>
  <c r="T4" i="26"/>
  <c r="T5" i="26"/>
  <c r="T6" i="26"/>
  <c r="T7" i="26"/>
  <c r="T8" i="26"/>
  <c r="T9" i="26"/>
  <c r="T10" i="26"/>
  <c r="T11" i="26"/>
  <c r="T12" i="26"/>
  <c r="T13" i="26"/>
  <c r="T14" i="26"/>
  <c r="T15" i="26"/>
  <c r="T16" i="26"/>
  <c r="T17" i="26"/>
  <c r="T18" i="26"/>
  <c r="T19" i="26"/>
  <c r="T20" i="26"/>
  <c r="T21" i="26"/>
  <c r="T22" i="26"/>
  <c r="T23" i="26"/>
  <c r="T3" i="26"/>
  <c r="X5" i="28"/>
  <c r="X6" i="28"/>
  <c r="X7" i="28"/>
  <c r="X8" i="28"/>
  <c r="X9" i="28"/>
  <c r="X10" i="28"/>
  <c r="X11" i="28"/>
  <c r="X12" i="28"/>
  <c r="X13" i="28"/>
  <c r="X14" i="28"/>
  <c r="X15" i="28"/>
  <c r="X16" i="28"/>
  <c r="X17" i="28"/>
  <c r="X18" i="28"/>
  <c r="X19" i="28"/>
  <c r="X20" i="28"/>
  <c r="X21" i="28"/>
  <c r="X22" i="28"/>
  <c r="X23" i="28"/>
  <c r="X4" i="28"/>
  <c r="X24" i="28" s="1"/>
  <c r="U8" i="26"/>
  <c r="U5" i="26"/>
  <c r="S29" i="26"/>
  <c r="U27" i="28"/>
  <c r="V27" i="28"/>
  <c r="W27" i="28"/>
  <c r="T27" i="28"/>
  <c r="U26" i="28"/>
  <c r="V26" i="28"/>
  <c r="W26" i="28"/>
  <c r="T26" i="28"/>
  <c r="U29" i="28"/>
  <c r="V29" i="28"/>
  <c r="W29" i="28"/>
  <c r="T29" i="28"/>
  <c r="R5" i="28"/>
  <c r="R6" i="28"/>
  <c r="R7" i="28"/>
  <c r="R8" i="28"/>
  <c r="R9" i="28"/>
  <c r="R10" i="28"/>
  <c r="R11" i="28"/>
  <c r="R12" i="28"/>
  <c r="R13" i="28"/>
  <c r="R14" i="28"/>
  <c r="R15" i="28"/>
  <c r="R16" i="28"/>
  <c r="R17" i="28"/>
  <c r="R18" i="28"/>
  <c r="R19" i="28"/>
  <c r="R20" i="28"/>
  <c r="R21" i="28"/>
  <c r="R22" i="28"/>
  <c r="R23" i="28"/>
  <c r="R4" i="28"/>
  <c r="Q5" i="28"/>
  <c r="Q6" i="28"/>
  <c r="Q7" i="28"/>
  <c r="Q8" i="28"/>
  <c r="Q9" i="28"/>
  <c r="Q10" i="28"/>
  <c r="Q11" i="28"/>
  <c r="Q12" i="28"/>
  <c r="Q13" i="28"/>
  <c r="Q14" i="28"/>
  <c r="Q15" i="28"/>
  <c r="Q16" i="28"/>
  <c r="Q17" i="28"/>
  <c r="Q18" i="28"/>
  <c r="Q19" i="28"/>
  <c r="Q20" i="28"/>
  <c r="Q21" i="28"/>
  <c r="Q22" i="28"/>
  <c r="Q23" i="28"/>
  <c r="Q4" i="28"/>
  <c r="B5" i="28"/>
  <c r="B6" i="28"/>
  <c r="B7" i="28"/>
  <c r="B8" i="28"/>
  <c r="B9" i="28"/>
  <c r="B10" i="28"/>
  <c r="B11" i="28"/>
  <c r="B12" i="28"/>
  <c r="B13" i="28"/>
  <c r="B14" i="28"/>
  <c r="B15" i="28"/>
  <c r="B16" i="28"/>
  <c r="B17" i="28"/>
  <c r="B18" i="28"/>
  <c r="B19" i="28"/>
  <c r="B20" i="28"/>
  <c r="B21" i="28"/>
  <c r="B22" i="28"/>
  <c r="B23" i="28"/>
  <c r="B4" i="28"/>
  <c r="H27" i="28"/>
  <c r="I27" i="28"/>
  <c r="J27" i="28"/>
  <c r="K27" i="28"/>
  <c r="G27" i="28"/>
  <c r="H26" i="28"/>
  <c r="I26" i="28"/>
  <c r="J26" i="28"/>
  <c r="K26" i="28"/>
  <c r="G26" i="28"/>
  <c r="K29" i="28"/>
  <c r="H29" i="28"/>
  <c r="I29" i="28"/>
  <c r="J29" i="28"/>
  <c r="G29" i="28"/>
  <c r="L5" i="28"/>
  <c r="M5" i="28"/>
  <c r="N5" i="28"/>
  <c r="O5" i="28"/>
  <c r="P5" i="28"/>
  <c r="L6" i="28"/>
  <c r="M6" i="28"/>
  <c r="N6" i="28"/>
  <c r="O6" i="28"/>
  <c r="P6" i="28"/>
  <c r="L7" i="28"/>
  <c r="M7" i="28"/>
  <c r="N7" i="28"/>
  <c r="O7" i="28"/>
  <c r="P7" i="28"/>
  <c r="L8" i="28"/>
  <c r="M8" i="28"/>
  <c r="N8" i="28"/>
  <c r="O8" i="28"/>
  <c r="P8" i="28"/>
  <c r="L9" i="28"/>
  <c r="M9" i="28"/>
  <c r="N9" i="28"/>
  <c r="O9" i="28"/>
  <c r="P9" i="28"/>
  <c r="L10" i="28"/>
  <c r="M10" i="28"/>
  <c r="N10" i="28"/>
  <c r="O10" i="28"/>
  <c r="P10" i="28"/>
  <c r="L11" i="28"/>
  <c r="M11" i="28"/>
  <c r="N11" i="28"/>
  <c r="O11" i="28"/>
  <c r="P11" i="28"/>
  <c r="L12" i="28"/>
  <c r="M12" i="28"/>
  <c r="N12" i="28"/>
  <c r="O12" i="28"/>
  <c r="P12" i="28"/>
  <c r="L13" i="28"/>
  <c r="M13" i="28"/>
  <c r="N13" i="28"/>
  <c r="O13" i="28"/>
  <c r="P13" i="28"/>
  <c r="L14" i="28"/>
  <c r="M14" i="28"/>
  <c r="N14" i="28"/>
  <c r="O14" i="28"/>
  <c r="P14" i="28"/>
  <c r="L15" i="28"/>
  <c r="M15" i="28"/>
  <c r="N15" i="28"/>
  <c r="O15" i="28"/>
  <c r="P15" i="28"/>
  <c r="L16" i="28"/>
  <c r="M16" i="28"/>
  <c r="N16" i="28"/>
  <c r="O16" i="28"/>
  <c r="P16" i="28"/>
  <c r="L17" i="28"/>
  <c r="M17" i="28"/>
  <c r="N17" i="28"/>
  <c r="O17" i="28"/>
  <c r="P17" i="28"/>
  <c r="L18" i="28"/>
  <c r="M18" i="28"/>
  <c r="N18" i="28"/>
  <c r="O18" i="28"/>
  <c r="P18" i="28"/>
  <c r="L19" i="28"/>
  <c r="M19" i="28"/>
  <c r="N19" i="28"/>
  <c r="O19" i="28"/>
  <c r="P19" i="28"/>
  <c r="L20" i="28"/>
  <c r="M20" i="28"/>
  <c r="N20" i="28"/>
  <c r="O20" i="28"/>
  <c r="P20" i="28"/>
  <c r="L21" i="28"/>
  <c r="M21" i="28"/>
  <c r="N21" i="28"/>
  <c r="O21" i="28"/>
  <c r="P21" i="28"/>
  <c r="L22" i="28"/>
  <c r="M22" i="28"/>
  <c r="N22" i="28"/>
  <c r="O22" i="28"/>
  <c r="P22" i="28"/>
  <c r="L23" i="28"/>
  <c r="M23" i="28"/>
  <c r="N23" i="28"/>
  <c r="O23" i="28"/>
  <c r="P23" i="28"/>
  <c r="M4" i="28"/>
  <c r="N4" i="28"/>
  <c r="O4" i="28"/>
  <c r="P4" i="28"/>
  <c r="L4" i="28"/>
  <c r="V4" i="26"/>
  <c r="V5" i="26"/>
  <c r="V6" i="26"/>
  <c r="V7" i="26"/>
  <c r="V8" i="26"/>
  <c r="V9" i="26"/>
  <c r="V10" i="26"/>
  <c r="V11" i="26"/>
  <c r="V12" i="26"/>
  <c r="V13" i="26"/>
  <c r="V14" i="26"/>
  <c r="V15" i="26"/>
  <c r="V16" i="26"/>
  <c r="V17" i="26"/>
  <c r="V18" i="26"/>
  <c r="V19" i="26"/>
  <c r="V20" i="26"/>
  <c r="V21" i="26"/>
  <c r="V22" i="26"/>
  <c r="V23" i="26"/>
  <c r="V3" i="26"/>
  <c r="U4" i="26"/>
  <c r="U6" i="26"/>
  <c r="U7" i="26"/>
  <c r="U9" i="26"/>
  <c r="U10" i="26"/>
  <c r="U11" i="26"/>
  <c r="U12" i="26"/>
  <c r="U13" i="26"/>
  <c r="U14" i="26"/>
  <c r="U15" i="26"/>
  <c r="U16" i="26"/>
  <c r="U17" i="26"/>
  <c r="U18" i="26"/>
  <c r="U19" i="26"/>
  <c r="U20" i="26"/>
  <c r="U21" i="26"/>
  <c r="U22" i="26"/>
  <c r="U23" i="26"/>
  <c r="U3" i="26"/>
  <c r="Q30" i="26"/>
  <c r="R30" i="26"/>
  <c r="S30" i="26"/>
  <c r="P30" i="26"/>
  <c r="Q26" i="26"/>
  <c r="R26" i="26"/>
  <c r="S26" i="26"/>
  <c r="P26" i="26"/>
  <c r="Q27" i="26"/>
  <c r="R27" i="26"/>
  <c r="S27" i="26"/>
  <c r="P27" i="26"/>
  <c r="S28" i="26"/>
  <c r="Q28" i="26"/>
  <c r="R28" i="26"/>
  <c r="P28" i="26"/>
  <c r="Q29" i="26"/>
  <c r="R29" i="26"/>
  <c r="P29" i="26"/>
  <c r="F27" i="26"/>
  <c r="G27" i="26"/>
  <c r="H27" i="26"/>
  <c r="I27" i="26"/>
  <c r="E27" i="26"/>
  <c r="F26" i="26"/>
  <c r="G26" i="26"/>
  <c r="H26" i="26"/>
  <c r="I26" i="26"/>
  <c r="E26" i="26"/>
  <c r="D36" i="26"/>
  <c r="D37" i="26"/>
  <c r="D38" i="26"/>
  <c r="D39" i="26"/>
  <c r="D40" i="26"/>
  <c r="D41" i="26"/>
  <c r="D42" i="26"/>
  <c r="D43" i="26"/>
  <c r="D44" i="26"/>
  <c r="D45" i="26"/>
  <c r="D46" i="26"/>
  <c r="D47" i="26"/>
  <c r="D48" i="26"/>
  <c r="D49" i="26"/>
  <c r="D50" i="26"/>
  <c r="D51" i="26"/>
  <c r="D52" i="26"/>
  <c r="D53" i="26"/>
  <c r="D54" i="26"/>
  <c r="D55" i="26"/>
  <c r="D35" i="26"/>
  <c r="E29" i="26"/>
  <c r="E28" i="26"/>
  <c r="F28" i="26"/>
  <c r="G28" i="26"/>
  <c r="H28" i="26"/>
  <c r="I28" i="26"/>
  <c r="I29" i="26"/>
  <c r="F29" i="26"/>
  <c r="G29" i="26"/>
  <c r="H29" i="26"/>
  <c r="J4" i="26"/>
  <c r="K4" i="26"/>
  <c r="L4" i="26"/>
  <c r="M4" i="26"/>
  <c r="N4" i="26"/>
  <c r="J5" i="26"/>
  <c r="K5" i="26"/>
  <c r="L5" i="26"/>
  <c r="M5" i="26"/>
  <c r="N5" i="26"/>
  <c r="J6" i="26"/>
  <c r="K6" i="26"/>
  <c r="L6" i="26"/>
  <c r="M6" i="26"/>
  <c r="N6" i="26"/>
  <c r="J8" i="26"/>
  <c r="K8" i="26"/>
  <c r="L8" i="26"/>
  <c r="M8" i="26"/>
  <c r="N8" i="26"/>
  <c r="J7" i="26"/>
  <c r="K7" i="26"/>
  <c r="L7" i="26"/>
  <c r="M7" i="26"/>
  <c r="N7" i="26"/>
  <c r="J9" i="26"/>
  <c r="K9" i="26"/>
  <c r="L9" i="26"/>
  <c r="M9" i="26"/>
  <c r="N9" i="26"/>
  <c r="J10" i="26"/>
  <c r="K10" i="26"/>
  <c r="L10" i="26"/>
  <c r="M10" i="26"/>
  <c r="N10" i="26"/>
  <c r="J11" i="26"/>
  <c r="K11" i="26"/>
  <c r="L11" i="26"/>
  <c r="M11" i="26"/>
  <c r="N11" i="26"/>
  <c r="J12" i="26"/>
  <c r="K12" i="26"/>
  <c r="L12" i="26"/>
  <c r="M12" i="26"/>
  <c r="N12" i="26"/>
  <c r="J13" i="26"/>
  <c r="K13" i="26"/>
  <c r="L13" i="26"/>
  <c r="M13" i="26"/>
  <c r="N13" i="26"/>
  <c r="J14" i="26"/>
  <c r="K14" i="26"/>
  <c r="L14" i="26"/>
  <c r="M14" i="26"/>
  <c r="N14" i="26"/>
  <c r="J15" i="26"/>
  <c r="K15" i="26"/>
  <c r="L15" i="26"/>
  <c r="M15" i="26"/>
  <c r="N15" i="26"/>
  <c r="J16" i="26"/>
  <c r="K16" i="26"/>
  <c r="L16" i="26"/>
  <c r="M16" i="26"/>
  <c r="N16" i="26"/>
  <c r="J17" i="26"/>
  <c r="K17" i="26"/>
  <c r="L17" i="26"/>
  <c r="M17" i="26"/>
  <c r="N17" i="26"/>
  <c r="J18" i="26"/>
  <c r="K18" i="26"/>
  <c r="L18" i="26"/>
  <c r="M18" i="26"/>
  <c r="N18" i="26"/>
  <c r="J19" i="26"/>
  <c r="K19" i="26"/>
  <c r="L19" i="26"/>
  <c r="M19" i="26"/>
  <c r="N19" i="26"/>
  <c r="J20" i="26"/>
  <c r="K20" i="26"/>
  <c r="L20" i="26"/>
  <c r="M20" i="26"/>
  <c r="N20" i="26"/>
  <c r="J21" i="26"/>
  <c r="K21" i="26"/>
  <c r="L21" i="26"/>
  <c r="M21" i="26"/>
  <c r="N21" i="26"/>
  <c r="J22" i="26"/>
  <c r="K22" i="26"/>
  <c r="L22" i="26"/>
  <c r="M22" i="26"/>
  <c r="N22" i="26"/>
  <c r="J23" i="26"/>
  <c r="K23" i="26"/>
  <c r="L23" i="26"/>
  <c r="M23" i="26"/>
  <c r="N23" i="26"/>
  <c r="K3" i="26"/>
  <c r="L3" i="26"/>
  <c r="M3" i="26"/>
  <c r="N3" i="26"/>
  <c r="J3" i="26"/>
  <c r="N24" i="25"/>
  <c r="N4" i="25"/>
  <c r="N7" i="25"/>
  <c r="N8" i="25"/>
  <c r="N11" i="25"/>
  <c r="N12" i="25"/>
  <c r="N13" i="25"/>
  <c r="N14" i="25"/>
  <c r="N15" i="25"/>
  <c r="N16" i="25"/>
  <c r="N17" i="25"/>
  <c r="N19" i="25"/>
  <c r="N20" i="25"/>
  <c r="N22" i="25"/>
  <c r="N3" i="25"/>
  <c r="L24" i="25"/>
  <c r="M24" i="25"/>
  <c r="H9" i="24"/>
  <c r="E3" i="24"/>
  <c r="G3" i="24" s="1"/>
  <c r="E4" i="24"/>
  <c r="G4" i="24" s="1"/>
  <c r="E5" i="24"/>
  <c r="G5" i="24" s="1"/>
  <c r="E6" i="24"/>
  <c r="I6" i="24" s="1"/>
  <c r="E7" i="24"/>
  <c r="G7" i="24" s="1"/>
  <c r="E8" i="24"/>
  <c r="I8" i="24" s="1"/>
  <c r="E9" i="24"/>
  <c r="G9" i="24" s="1"/>
  <c r="E10" i="24"/>
  <c r="G10" i="24" s="1"/>
  <c r="E11" i="24"/>
  <c r="G11" i="24" s="1"/>
  <c r="E2" i="24"/>
  <c r="H2" i="24" s="1"/>
  <c r="M3" i="24"/>
  <c r="M4" i="24"/>
  <c r="M5" i="24"/>
  <c r="M6" i="24"/>
  <c r="M7" i="24"/>
  <c r="M8" i="24"/>
  <c r="M9" i="24"/>
  <c r="M10" i="24"/>
  <c r="M11" i="24"/>
  <c r="M2" i="24"/>
  <c r="T5" i="15"/>
  <c r="T6" i="15"/>
  <c r="T7" i="15"/>
  <c r="T8" i="15"/>
  <c r="T9" i="15"/>
  <c r="T10" i="15"/>
  <c r="T11" i="15"/>
  <c r="T12" i="15"/>
  <c r="T13" i="15"/>
  <c r="T14" i="15"/>
  <c r="T15" i="15"/>
  <c r="T16" i="15"/>
  <c r="T17" i="15"/>
  <c r="T18" i="15"/>
  <c r="T19" i="15"/>
  <c r="T20" i="15"/>
  <c r="T21" i="15"/>
  <c r="T22" i="15"/>
  <c r="T23" i="15"/>
  <c r="T24" i="15"/>
  <c r="T4"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49" i="15"/>
  <c r="A49" i="15"/>
  <c r="B48" i="15"/>
  <c r="A48" i="15"/>
  <c r="B47" i="15"/>
  <c r="A47" i="15"/>
  <c r="B46" i="15"/>
  <c r="A46" i="15"/>
  <c r="B45" i="15"/>
  <c r="A45" i="15"/>
  <c r="B44" i="15"/>
  <c r="A44" i="15"/>
  <c r="B43" i="15"/>
  <c r="A43" i="15"/>
  <c r="B42" i="15"/>
  <c r="A42" i="15"/>
  <c r="B41" i="15"/>
  <c r="A41" i="15"/>
  <c r="B40" i="15"/>
  <c r="A40" i="15"/>
  <c r="B39" i="15"/>
  <c r="A39" i="15"/>
  <c r="B38" i="15"/>
  <c r="A38" i="15"/>
  <c r="B37" i="15"/>
  <c r="A37" i="15"/>
  <c r="B36" i="15"/>
  <c r="A36" i="15"/>
  <c r="B35" i="15"/>
  <c r="A35" i="15"/>
  <c r="B34" i="15"/>
  <c r="A34" i="15"/>
  <c r="B33" i="15"/>
  <c r="A33" i="15"/>
  <c r="B32" i="15"/>
  <c r="A32" i="15"/>
  <c r="B31" i="15"/>
  <c r="A31" i="15"/>
  <c r="B30" i="15"/>
  <c r="A30" i="15"/>
  <c r="B29" i="15"/>
  <c r="A29" i="15"/>
  <c r="B24" i="15"/>
  <c r="A24" i="15"/>
  <c r="A25" i="15"/>
  <c r="A26" i="15"/>
  <c r="A27" i="15"/>
  <c r="A50" i="15"/>
  <c r="A51" i="15"/>
  <c r="A52" i="15"/>
  <c r="A75" i="15"/>
  <c r="A76" i="15"/>
  <c r="A77" i="15"/>
  <c r="A100" i="15"/>
  <c r="A101" i="15"/>
  <c r="B23" i="15"/>
  <c r="A23" i="15"/>
  <c r="B22" i="15"/>
  <c r="A22" i="15"/>
  <c r="B21" i="15"/>
  <c r="A21" i="15"/>
  <c r="B20" i="15"/>
  <c r="A20" i="15"/>
  <c r="B19" i="15"/>
  <c r="A19" i="15"/>
  <c r="B18" i="15"/>
  <c r="A18" i="15"/>
  <c r="B17" i="15"/>
  <c r="A17" i="15"/>
  <c r="B16" i="15"/>
  <c r="A16" i="15"/>
  <c r="B15" i="15"/>
  <c r="A15" i="15"/>
  <c r="B14" i="15"/>
  <c r="A14" i="15"/>
  <c r="B13" i="15"/>
  <c r="A13" i="15"/>
  <c r="B12" i="15"/>
  <c r="A12" i="15"/>
  <c r="B11" i="15"/>
  <c r="A11" i="15"/>
  <c r="B10" i="15"/>
  <c r="A10" i="15"/>
  <c r="B9" i="15"/>
  <c r="A9" i="15"/>
  <c r="B8" i="15"/>
  <c r="A8" i="15"/>
  <c r="B7" i="15"/>
  <c r="A7" i="15"/>
  <c r="B6" i="15"/>
  <c r="A6" i="15"/>
  <c r="B5" i="15"/>
  <c r="A5" i="15"/>
  <c r="B4" i="15"/>
  <c r="A4" i="15"/>
  <c r="B71" i="19"/>
  <c r="A71" i="19"/>
  <c r="B70" i="19"/>
  <c r="A70" i="19"/>
  <c r="B69" i="19"/>
  <c r="A69" i="19"/>
  <c r="B68" i="19"/>
  <c r="A68" i="19"/>
  <c r="B67" i="19"/>
  <c r="A67" i="19"/>
  <c r="B66" i="19"/>
  <c r="A66" i="19"/>
  <c r="B65" i="19"/>
  <c r="A65" i="19"/>
  <c r="B64" i="19"/>
  <c r="A64" i="19"/>
  <c r="B63" i="19"/>
  <c r="A63" i="19"/>
  <c r="B62" i="19"/>
  <c r="A62" i="19"/>
  <c r="B61" i="19"/>
  <c r="A61" i="19"/>
  <c r="B60" i="19"/>
  <c r="A60" i="19"/>
  <c r="B59" i="19"/>
  <c r="A59" i="19"/>
  <c r="B58" i="19"/>
  <c r="A58" i="19"/>
  <c r="B57" i="19"/>
  <c r="A57" i="19"/>
  <c r="B56" i="19"/>
  <c r="A56" i="19"/>
  <c r="B55" i="19"/>
  <c r="A55" i="19"/>
  <c r="B54" i="19"/>
  <c r="A54" i="19"/>
  <c r="B53" i="19"/>
  <c r="A53" i="19"/>
  <c r="B52" i="19"/>
  <c r="A52" i="19"/>
  <c r="B47" i="19"/>
  <c r="A47" i="19"/>
  <c r="B46" i="19"/>
  <c r="A46" i="19"/>
  <c r="B45" i="19"/>
  <c r="A45" i="19"/>
  <c r="B44" i="19"/>
  <c r="A44" i="19"/>
  <c r="B43" i="19"/>
  <c r="A43" i="19"/>
  <c r="B42" i="19"/>
  <c r="A42" i="19"/>
  <c r="B41" i="19"/>
  <c r="A41" i="19"/>
  <c r="B40" i="19"/>
  <c r="A40" i="19"/>
  <c r="B39" i="19"/>
  <c r="A39" i="19"/>
  <c r="B38" i="19"/>
  <c r="A38" i="19"/>
  <c r="B37" i="19"/>
  <c r="A37" i="19"/>
  <c r="B36" i="19"/>
  <c r="A36" i="19"/>
  <c r="B35" i="19"/>
  <c r="A35" i="19"/>
  <c r="B34" i="19"/>
  <c r="A34" i="19"/>
  <c r="B33" i="19"/>
  <c r="A33" i="19"/>
  <c r="B32" i="19"/>
  <c r="A32" i="19"/>
  <c r="B31" i="19"/>
  <c r="A31" i="19"/>
  <c r="B30" i="19"/>
  <c r="A30" i="19"/>
  <c r="B29" i="19"/>
  <c r="A29" i="19"/>
  <c r="B28" i="19"/>
  <c r="A28" i="19"/>
  <c r="B72" i="19"/>
  <c r="A72" i="19"/>
  <c r="B48" i="19"/>
  <c r="A48" i="19"/>
  <c r="B24" i="19"/>
  <c r="A24" i="19"/>
  <c r="B23" i="19"/>
  <c r="A23" i="19"/>
  <c r="B22" i="19"/>
  <c r="A22" i="19"/>
  <c r="B21" i="19"/>
  <c r="A21" i="19"/>
  <c r="B20" i="19"/>
  <c r="A20" i="19"/>
  <c r="B19" i="19"/>
  <c r="A19" i="19"/>
  <c r="B18" i="19"/>
  <c r="A18" i="19"/>
  <c r="B17" i="19"/>
  <c r="A17" i="19"/>
  <c r="B16" i="19"/>
  <c r="A16" i="19"/>
  <c r="B15" i="19"/>
  <c r="A15" i="19"/>
  <c r="B14" i="19"/>
  <c r="A14" i="19"/>
  <c r="B13" i="19"/>
  <c r="A13" i="19"/>
  <c r="B12" i="19"/>
  <c r="A12" i="19"/>
  <c r="B11" i="19"/>
  <c r="A11" i="19"/>
  <c r="B10" i="19"/>
  <c r="A10" i="19"/>
  <c r="B9" i="19"/>
  <c r="A9" i="19"/>
  <c r="B8" i="19"/>
  <c r="A8" i="19"/>
  <c r="B7" i="19"/>
  <c r="A7" i="19"/>
  <c r="B6" i="19"/>
  <c r="A6" i="19"/>
  <c r="B5" i="19"/>
  <c r="A5" i="19"/>
  <c r="B4" i="19"/>
  <c r="A4" i="19"/>
  <c r="H28" i="28" l="1"/>
  <c r="J28" i="28"/>
  <c r="T28" i="28"/>
  <c r="W28" i="28"/>
  <c r="V28" i="28"/>
  <c r="U28" i="28"/>
  <c r="G8" i="24"/>
  <c r="H8" i="24"/>
  <c r="I7" i="24"/>
  <c r="G2" i="24"/>
  <c r="H7" i="24"/>
  <c r="I2" i="24"/>
  <c r="I5" i="24"/>
  <c r="I11" i="24"/>
  <c r="H5" i="24"/>
  <c r="H11" i="24"/>
  <c r="I4" i="24"/>
  <c r="I10" i="24"/>
  <c r="H4" i="24"/>
  <c r="H10" i="24"/>
  <c r="I9" i="24"/>
  <c r="G28" i="28"/>
  <c r="K28" i="28"/>
  <c r="I28" i="28"/>
  <c r="H6" i="24"/>
  <c r="G6" i="24"/>
  <c r="I3" i="24"/>
  <c r="H3" i="24"/>
  <c r="J25" i="15" l="1"/>
  <c r="J5" i="15"/>
  <c r="J6" i="15"/>
  <c r="J7" i="15"/>
  <c r="J8" i="15"/>
  <c r="J9" i="15"/>
  <c r="J10" i="15"/>
  <c r="J11" i="15"/>
  <c r="J12" i="15"/>
  <c r="J13" i="15"/>
  <c r="J14" i="15"/>
  <c r="J15" i="15"/>
  <c r="J16" i="15"/>
  <c r="J17" i="15"/>
  <c r="J18" i="15"/>
  <c r="J19" i="15"/>
  <c r="J20" i="15"/>
  <c r="J21" i="15"/>
  <c r="J22" i="15"/>
  <c r="J23" i="15"/>
  <c r="J24" i="15"/>
  <c r="J28" i="15"/>
  <c r="J29" i="15"/>
  <c r="J30" i="15"/>
  <c r="J31" i="15"/>
  <c r="J32" i="15"/>
  <c r="J33" i="15"/>
  <c r="J34" i="15"/>
  <c r="J35" i="15"/>
  <c r="J36" i="15"/>
  <c r="J37" i="15"/>
  <c r="J38" i="15"/>
  <c r="J39" i="15"/>
  <c r="J40" i="15"/>
  <c r="J41" i="15"/>
  <c r="J42" i="15"/>
  <c r="J43" i="15"/>
  <c r="J44" i="15"/>
  <c r="J45" i="15"/>
  <c r="J46" i="15"/>
  <c r="J47" i="15"/>
  <c r="J48" i="15"/>
  <c r="J49" i="15"/>
  <c r="J50" i="15"/>
  <c r="J51" i="15"/>
  <c r="J53" i="15"/>
  <c r="J54" i="15"/>
  <c r="J55" i="15"/>
  <c r="J56" i="15"/>
  <c r="J57" i="15"/>
  <c r="J58" i="15"/>
  <c r="J59" i="15"/>
  <c r="J60" i="15"/>
  <c r="J61" i="15"/>
  <c r="J62" i="15"/>
  <c r="J63" i="15"/>
  <c r="J64" i="15"/>
  <c r="J65" i="15"/>
  <c r="J66" i="15"/>
  <c r="J67" i="15"/>
  <c r="J68" i="15"/>
  <c r="J69" i="15"/>
  <c r="J70" i="15"/>
  <c r="J71" i="15"/>
  <c r="J72" i="15"/>
  <c r="J73" i="15"/>
  <c r="J74" i="15"/>
  <c r="J75" i="15"/>
  <c r="J76" i="15"/>
  <c r="J78" i="15"/>
  <c r="J79" i="15"/>
  <c r="J80" i="15"/>
  <c r="J81" i="15"/>
  <c r="J82" i="15"/>
  <c r="J83" i="15"/>
  <c r="J84" i="15"/>
  <c r="J85" i="15"/>
  <c r="J86" i="15"/>
  <c r="J87" i="15"/>
  <c r="J88" i="15"/>
  <c r="J89" i="15"/>
  <c r="J90" i="15"/>
  <c r="J91" i="15"/>
  <c r="J92" i="15"/>
  <c r="J93" i="15"/>
  <c r="J94" i="15"/>
  <c r="J95" i="15"/>
  <c r="J96" i="15"/>
  <c r="J97" i="15"/>
  <c r="J98" i="15"/>
  <c r="J99" i="15"/>
  <c r="J100" i="15"/>
  <c r="J101" i="15"/>
  <c r="J4" i="15"/>
  <c r="I7" i="18"/>
  <c r="I8" i="18"/>
  <c r="I9" i="18"/>
  <c r="I10" i="18"/>
  <c r="I11" i="18"/>
  <c r="I12" i="18"/>
  <c r="I13" i="18"/>
  <c r="I14" i="18"/>
  <c r="I15" i="18"/>
  <c r="I16" i="18"/>
  <c r="I17" i="18"/>
  <c r="I18" i="18"/>
  <c r="I19" i="18"/>
  <c r="I20" i="18"/>
  <c r="I23" i="18" s="1"/>
  <c r="I26" i="18" s="1"/>
  <c r="I29" i="18" s="1"/>
  <c r="I32" i="18" s="1"/>
  <c r="I35" i="18" s="1"/>
  <c r="I38" i="18" s="1"/>
  <c r="I41" i="18" s="1"/>
  <c r="I44" i="18" s="1"/>
  <c r="I47" i="18" s="1"/>
  <c r="I50" i="18" s="1"/>
  <c r="I53" i="18" s="1"/>
  <c r="I56" i="18" s="1"/>
  <c r="I59" i="18" s="1"/>
  <c r="I62" i="18" s="1"/>
  <c r="I65" i="18" s="1"/>
  <c r="I21" i="18"/>
  <c r="I24" i="18" s="1"/>
  <c r="I27" i="18" s="1"/>
  <c r="I30" i="18" s="1"/>
  <c r="I33" i="18" s="1"/>
  <c r="I36" i="18" s="1"/>
  <c r="I39" i="18" s="1"/>
  <c r="I42" i="18" s="1"/>
  <c r="I45" i="18" s="1"/>
  <c r="I48" i="18" s="1"/>
  <c r="I51" i="18" s="1"/>
  <c r="I54" i="18" s="1"/>
  <c r="I57" i="18" s="1"/>
  <c r="I60" i="18" s="1"/>
  <c r="I63" i="18" s="1"/>
  <c r="I22" i="18"/>
  <c r="I25" i="18" s="1"/>
  <c r="I28" i="18" s="1"/>
  <c r="I31" i="18" s="1"/>
  <c r="I34" i="18" s="1"/>
  <c r="I37" i="18" s="1"/>
  <c r="I40" i="18" s="1"/>
  <c r="I43" i="18" s="1"/>
  <c r="I46" i="18" s="1"/>
  <c r="I49" i="18" s="1"/>
  <c r="I52" i="18" s="1"/>
  <c r="I55" i="18" s="1"/>
  <c r="I58" i="18" s="1"/>
  <c r="I61" i="18" s="1"/>
  <c r="I64" i="18" s="1"/>
  <c r="I6"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3" i="18"/>
  <c r="R71" i="19" l="1"/>
  <c r="R70" i="19"/>
  <c r="R69" i="19"/>
  <c r="R68" i="19"/>
  <c r="R67" i="19"/>
  <c r="R66" i="19"/>
  <c r="R65" i="19"/>
  <c r="R64" i="19"/>
  <c r="R63" i="19"/>
  <c r="R62" i="19"/>
  <c r="R61" i="19"/>
  <c r="R60" i="19"/>
  <c r="R59" i="19"/>
  <c r="R58" i="19"/>
  <c r="R57" i="19"/>
  <c r="R56" i="19"/>
  <c r="R55" i="19"/>
  <c r="R54" i="19"/>
  <c r="R53" i="19"/>
  <c r="R52" i="19"/>
  <c r="R47" i="19"/>
  <c r="R46" i="19"/>
  <c r="R45" i="19"/>
  <c r="R44" i="19"/>
  <c r="R43" i="19"/>
  <c r="R42" i="19"/>
  <c r="R41" i="19"/>
  <c r="R40" i="19"/>
  <c r="R39" i="19"/>
  <c r="R38" i="19"/>
  <c r="R37" i="19"/>
  <c r="R36" i="19"/>
  <c r="R35" i="19"/>
  <c r="R34" i="19"/>
  <c r="R33" i="19"/>
  <c r="R32" i="19"/>
  <c r="R31" i="19"/>
  <c r="R30" i="19"/>
  <c r="R29" i="19"/>
  <c r="R28" i="19"/>
  <c r="T49" i="15"/>
  <c r="T48" i="15"/>
  <c r="T47" i="15"/>
  <c r="T46" i="15"/>
  <c r="T45" i="15"/>
  <c r="T44" i="15"/>
  <c r="T43" i="15"/>
  <c r="T42" i="15"/>
  <c r="T41" i="15"/>
  <c r="T40" i="15"/>
  <c r="T39" i="15"/>
  <c r="T38" i="15"/>
  <c r="T37" i="15"/>
  <c r="T36" i="15"/>
  <c r="T35" i="15"/>
  <c r="T34" i="15"/>
  <c r="T33" i="15"/>
  <c r="T32" i="15"/>
  <c r="T31" i="15"/>
  <c r="T30" i="15"/>
  <c r="T29" i="15"/>
  <c r="S99" i="15"/>
  <c r="R99" i="15"/>
  <c r="Q99" i="15"/>
  <c r="P99" i="15"/>
  <c r="O99" i="15"/>
  <c r="S98" i="15"/>
  <c r="R98" i="15"/>
  <c r="Q98" i="15"/>
  <c r="P98" i="15"/>
  <c r="O98" i="15"/>
  <c r="S97" i="15"/>
  <c r="R97" i="15"/>
  <c r="Q97" i="15"/>
  <c r="P97" i="15"/>
  <c r="O97" i="15"/>
  <c r="S96" i="15"/>
  <c r="R96" i="15"/>
  <c r="Q96" i="15"/>
  <c r="P96" i="15"/>
  <c r="O96" i="15"/>
  <c r="S95" i="15"/>
  <c r="R95" i="15"/>
  <c r="Q95" i="15"/>
  <c r="P95" i="15"/>
  <c r="O95" i="15"/>
  <c r="S94" i="15"/>
  <c r="R94" i="15"/>
  <c r="Q94" i="15"/>
  <c r="P94" i="15"/>
  <c r="O94" i="15"/>
  <c r="S93" i="15"/>
  <c r="R93" i="15"/>
  <c r="Q93" i="15"/>
  <c r="P93" i="15"/>
  <c r="O93" i="15"/>
  <c r="S92" i="15"/>
  <c r="R92" i="15"/>
  <c r="Q92" i="15"/>
  <c r="P92" i="15"/>
  <c r="O92" i="15"/>
  <c r="S91" i="15"/>
  <c r="R91" i="15"/>
  <c r="Q91" i="15"/>
  <c r="P91" i="15"/>
  <c r="O91" i="15"/>
  <c r="S90" i="15"/>
  <c r="R90" i="15"/>
  <c r="Q90" i="15"/>
  <c r="P90" i="15"/>
  <c r="O90" i="15"/>
  <c r="S89" i="15"/>
  <c r="R89" i="15"/>
  <c r="Q89" i="15"/>
  <c r="P89" i="15"/>
  <c r="O89" i="15"/>
  <c r="S88" i="15"/>
  <c r="R88" i="15"/>
  <c r="Q88" i="15"/>
  <c r="P88" i="15"/>
  <c r="O88" i="15"/>
  <c r="S87" i="15"/>
  <c r="R87" i="15"/>
  <c r="Q87" i="15"/>
  <c r="P87" i="15"/>
  <c r="O87" i="15"/>
  <c r="S86" i="15"/>
  <c r="R86" i="15"/>
  <c r="Q86" i="15"/>
  <c r="P86" i="15"/>
  <c r="O86" i="15"/>
  <c r="S85" i="15"/>
  <c r="R85" i="15"/>
  <c r="Q85" i="15"/>
  <c r="P85" i="15"/>
  <c r="O85" i="15"/>
  <c r="S84" i="15"/>
  <c r="R84" i="15"/>
  <c r="Q84" i="15"/>
  <c r="P84" i="15"/>
  <c r="O84" i="15"/>
  <c r="S83" i="15"/>
  <c r="R83" i="15"/>
  <c r="Q83" i="15"/>
  <c r="P83" i="15"/>
  <c r="O83" i="15"/>
  <c r="S82" i="15"/>
  <c r="R82" i="15"/>
  <c r="Q82" i="15"/>
  <c r="P82" i="15"/>
  <c r="O82" i="15"/>
  <c r="S81" i="15"/>
  <c r="R81" i="15"/>
  <c r="Q81" i="15"/>
  <c r="P81" i="15"/>
  <c r="O81" i="15"/>
  <c r="S80" i="15"/>
  <c r="R80" i="15"/>
  <c r="Q80" i="15"/>
  <c r="P80" i="15"/>
  <c r="O80" i="15"/>
  <c r="S79" i="15"/>
  <c r="R79" i="15"/>
  <c r="Q79" i="15"/>
  <c r="P79" i="15"/>
  <c r="O79" i="15"/>
  <c r="S74" i="15"/>
  <c r="R74" i="15"/>
  <c r="Q74" i="15"/>
  <c r="P74" i="15"/>
  <c r="O74" i="15"/>
  <c r="S73" i="15"/>
  <c r="R73" i="15"/>
  <c r="Q73" i="15"/>
  <c r="P73" i="15"/>
  <c r="O73" i="15"/>
  <c r="S72" i="15"/>
  <c r="R72" i="15"/>
  <c r="Q72" i="15"/>
  <c r="P72" i="15"/>
  <c r="O72" i="15"/>
  <c r="S71" i="15"/>
  <c r="R71" i="15"/>
  <c r="Q71" i="15"/>
  <c r="P71" i="15"/>
  <c r="O71" i="15"/>
  <c r="S70" i="15"/>
  <c r="R70" i="15"/>
  <c r="Q70" i="15"/>
  <c r="P70" i="15"/>
  <c r="O70" i="15"/>
  <c r="S69" i="15"/>
  <c r="R69" i="15"/>
  <c r="Q69" i="15"/>
  <c r="P69" i="15"/>
  <c r="O69" i="15"/>
  <c r="S68" i="15"/>
  <c r="R68" i="15"/>
  <c r="Q68" i="15"/>
  <c r="P68" i="15"/>
  <c r="O68" i="15"/>
  <c r="S67" i="15"/>
  <c r="R67" i="15"/>
  <c r="Q67" i="15"/>
  <c r="P67" i="15"/>
  <c r="O67" i="15"/>
  <c r="S66" i="15"/>
  <c r="R66" i="15"/>
  <c r="Q66" i="15"/>
  <c r="P66" i="15"/>
  <c r="O66" i="15"/>
  <c r="S65" i="15"/>
  <c r="R65" i="15"/>
  <c r="Q65" i="15"/>
  <c r="P65" i="15"/>
  <c r="O65" i="15"/>
  <c r="S64" i="15"/>
  <c r="R64" i="15"/>
  <c r="Q64" i="15"/>
  <c r="P64" i="15"/>
  <c r="O64" i="15"/>
  <c r="S63" i="15"/>
  <c r="R63" i="15"/>
  <c r="Q63" i="15"/>
  <c r="P63" i="15"/>
  <c r="O63" i="15"/>
  <c r="S62" i="15"/>
  <c r="R62" i="15"/>
  <c r="Q62" i="15"/>
  <c r="P62" i="15"/>
  <c r="O62" i="15"/>
  <c r="S61" i="15"/>
  <c r="R61" i="15"/>
  <c r="Q61" i="15"/>
  <c r="P61" i="15"/>
  <c r="O61" i="15"/>
  <c r="S60" i="15"/>
  <c r="R60" i="15"/>
  <c r="Q60" i="15"/>
  <c r="P60" i="15"/>
  <c r="O60" i="15"/>
  <c r="S59" i="15"/>
  <c r="R59" i="15"/>
  <c r="Q59" i="15"/>
  <c r="P59" i="15"/>
  <c r="O59" i="15"/>
  <c r="S58" i="15"/>
  <c r="R58" i="15"/>
  <c r="Q58" i="15"/>
  <c r="P58" i="15"/>
  <c r="O58" i="15"/>
  <c r="S57" i="15"/>
  <c r="R57" i="15"/>
  <c r="Q57" i="15"/>
  <c r="P57" i="15"/>
  <c r="O57" i="15"/>
  <c r="S56" i="15"/>
  <c r="R56" i="15"/>
  <c r="Q56" i="15"/>
  <c r="P56" i="15"/>
  <c r="O56" i="15"/>
  <c r="S55" i="15"/>
  <c r="R55" i="15"/>
  <c r="Q55" i="15"/>
  <c r="P55" i="15"/>
  <c r="O55" i="15"/>
  <c r="S54" i="15"/>
  <c r="R54" i="15"/>
  <c r="Q54" i="15"/>
  <c r="P54" i="15"/>
  <c r="O54" i="15"/>
  <c r="S49" i="15"/>
  <c r="R49" i="15"/>
  <c r="Q49" i="15"/>
  <c r="P49" i="15"/>
  <c r="O49" i="15"/>
  <c r="S48" i="15"/>
  <c r="R48" i="15"/>
  <c r="Q48" i="15"/>
  <c r="P48" i="15"/>
  <c r="O48" i="15"/>
  <c r="S47" i="15"/>
  <c r="R47" i="15"/>
  <c r="Q47" i="15"/>
  <c r="P47" i="15"/>
  <c r="O47" i="15"/>
  <c r="S46" i="15"/>
  <c r="R46" i="15"/>
  <c r="Q46" i="15"/>
  <c r="P46" i="15"/>
  <c r="O46" i="15"/>
  <c r="S45" i="15"/>
  <c r="R45" i="15"/>
  <c r="Q45" i="15"/>
  <c r="P45" i="15"/>
  <c r="O45" i="15"/>
  <c r="S44" i="15"/>
  <c r="R44" i="15"/>
  <c r="Q44" i="15"/>
  <c r="P44" i="15"/>
  <c r="O44" i="15"/>
  <c r="S43" i="15"/>
  <c r="R43" i="15"/>
  <c r="Q43" i="15"/>
  <c r="P43" i="15"/>
  <c r="O43" i="15"/>
  <c r="S42" i="15"/>
  <c r="R42" i="15"/>
  <c r="Q42" i="15"/>
  <c r="P42" i="15"/>
  <c r="O42" i="15"/>
  <c r="S41" i="15"/>
  <c r="R41" i="15"/>
  <c r="Q41" i="15"/>
  <c r="P41" i="15"/>
  <c r="O41" i="15"/>
  <c r="S40" i="15"/>
  <c r="R40" i="15"/>
  <c r="Q40" i="15"/>
  <c r="P40" i="15"/>
  <c r="O40" i="15"/>
  <c r="S39" i="15"/>
  <c r="R39" i="15"/>
  <c r="Q39" i="15"/>
  <c r="P39" i="15"/>
  <c r="O39" i="15"/>
  <c r="S38" i="15"/>
  <c r="R38" i="15"/>
  <c r="Q38" i="15"/>
  <c r="P38" i="15"/>
  <c r="O38" i="15"/>
  <c r="S37" i="15"/>
  <c r="R37" i="15"/>
  <c r="Q37" i="15"/>
  <c r="P37" i="15"/>
  <c r="O37" i="15"/>
  <c r="S36" i="15"/>
  <c r="R36" i="15"/>
  <c r="Q36" i="15"/>
  <c r="P36" i="15"/>
  <c r="O36" i="15"/>
  <c r="S35" i="15"/>
  <c r="R35" i="15"/>
  <c r="Q35" i="15"/>
  <c r="P35" i="15"/>
  <c r="O35" i="15"/>
  <c r="S34" i="15"/>
  <c r="R34" i="15"/>
  <c r="Q34" i="15"/>
  <c r="P34" i="15"/>
  <c r="O34" i="15"/>
  <c r="S33" i="15"/>
  <c r="R33" i="15"/>
  <c r="Q33" i="15"/>
  <c r="P33" i="15"/>
  <c r="O33" i="15"/>
  <c r="S32" i="15"/>
  <c r="R32" i="15"/>
  <c r="Q32" i="15"/>
  <c r="P32" i="15"/>
  <c r="O32" i="15"/>
  <c r="S31" i="15"/>
  <c r="R31" i="15"/>
  <c r="Q31" i="15"/>
  <c r="P31" i="15"/>
  <c r="O31" i="15"/>
  <c r="S30" i="15"/>
  <c r="R30" i="15"/>
  <c r="Q30" i="15"/>
  <c r="P30" i="15"/>
  <c r="O30" i="15"/>
  <c r="S29" i="15"/>
  <c r="R29" i="15"/>
  <c r="Q29" i="15"/>
  <c r="P29" i="15"/>
  <c r="O29" i="15"/>
  <c r="Q71" i="19"/>
  <c r="P71" i="19"/>
  <c r="O71" i="19"/>
  <c r="N71" i="19"/>
  <c r="M71" i="19"/>
  <c r="Q70" i="19"/>
  <c r="P70" i="19"/>
  <c r="O70" i="19"/>
  <c r="N70" i="19"/>
  <c r="M70" i="19"/>
  <c r="Q69" i="19"/>
  <c r="P69" i="19"/>
  <c r="O69" i="19"/>
  <c r="N69" i="19"/>
  <c r="M69" i="19"/>
  <c r="Q68" i="19"/>
  <c r="P68" i="19"/>
  <c r="O68" i="19"/>
  <c r="N68" i="19"/>
  <c r="M68" i="19"/>
  <c r="Q67" i="19"/>
  <c r="P67" i="19"/>
  <c r="O67" i="19"/>
  <c r="N67" i="19"/>
  <c r="M67" i="19"/>
  <c r="Q66" i="19"/>
  <c r="P66" i="19"/>
  <c r="O66" i="19"/>
  <c r="N66" i="19"/>
  <c r="M66" i="19"/>
  <c r="Q65" i="19"/>
  <c r="P65" i="19"/>
  <c r="O65" i="19"/>
  <c r="N65" i="19"/>
  <c r="M65" i="19"/>
  <c r="Q64" i="19"/>
  <c r="P64" i="19"/>
  <c r="O64" i="19"/>
  <c r="N64" i="19"/>
  <c r="M64" i="19"/>
  <c r="Q63" i="19"/>
  <c r="P63" i="19"/>
  <c r="O63" i="19"/>
  <c r="N63" i="19"/>
  <c r="M63" i="19"/>
  <c r="Q62" i="19"/>
  <c r="P62" i="19"/>
  <c r="O62" i="19"/>
  <c r="N62" i="19"/>
  <c r="M62" i="19"/>
  <c r="Q61" i="19"/>
  <c r="P61" i="19"/>
  <c r="O61" i="19"/>
  <c r="N61" i="19"/>
  <c r="M61" i="19"/>
  <c r="Q60" i="19"/>
  <c r="P60" i="19"/>
  <c r="O60" i="19"/>
  <c r="N60" i="19"/>
  <c r="M60" i="19"/>
  <c r="Q59" i="19"/>
  <c r="P59" i="19"/>
  <c r="O59" i="19"/>
  <c r="N59" i="19"/>
  <c r="M59" i="19"/>
  <c r="Q58" i="19"/>
  <c r="P58" i="19"/>
  <c r="O58" i="19"/>
  <c r="N58" i="19"/>
  <c r="M58" i="19"/>
  <c r="Q57" i="19"/>
  <c r="P57" i="19"/>
  <c r="O57" i="19"/>
  <c r="N57" i="19"/>
  <c r="M57" i="19"/>
  <c r="Q56" i="19"/>
  <c r="P56" i="19"/>
  <c r="O56" i="19"/>
  <c r="N56" i="19"/>
  <c r="M56" i="19"/>
  <c r="Q55" i="19"/>
  <c r="P55" i="19"/>
  <c r="O55" i="19"/>
  <c r="N55" i="19"/>
  <c r="M55" i="19"/>
  <c r="Q54" i="19"/>
  <c r="P54" i="19"/>
  <c r="O54" i="19"/>
  <c r="N54" i="19"/>
  <c r="M54" i="19"/>
  <c r="Q53" i="19"/>
  <c r="P53" i="19"/>
  <c r="O53" i="19"/>
  <c r="N53" i="19"/>
  <c r="M53" i="19"/>
  <c r="Q52" i="19"/>
  <c r="P52" i="19"/>
  <c r="O52" i="19"/>
  <c r="N52" i="19"/>
  <c r="M52" i="19"/>
  <c r="M29" i="19"/>
  <c r="N29" i="19"/>
  <c r="O29" i="19"/>
  <c r="P29" i="19"/>
  <c r="Q29" i="19"/>
  <c r="M30" i="19"/>
  <c r="N30" i="19"/>
  <c r="O30" i="19"/>
  <c r="P30" i="19"/>
  <c r="Q30" i="19"/>
  <c r="M31" i="19"/>
  <c r="N31" i="19"/>
  <c r="O31" i="19"/>
  <c r="P31" i="19"/>
  <c r="Q31" i="19"/>
  <c r="M32" i="19"/>
  <c r="N32" i="19"/>
  <c r="O32" i="19"/>
  <c r="P32" i="19"/>
  <c r="Q32" i="19"/>
  <c r="M33" i="19"/>
  <c r="N33" i="19"/>
  <c r="O33" i="19"/>
  <c r="P33" i="19"/>
  <c r="Q33" i="19"/>
  <c r="M34" i="19"/>
  <c r="N34" i="19"/>
  <c r="O34" i="19"/>
  <c r="P34" i="19"/>
  <c r="Q34" i="19"/>
  <c r="M35" i="19"/>
  <c r="N35" i="19"/>
  <c r="O35" i="19"/>
  <c r="P35" i="19"/>
  <c r="Q35" i="19"/>
  <c r="M36" i="19"/>
  <c r="N36" i="19"/>
  <c r="O36" i="19"/>
  <c r="P36" i="19"/>
  <c r="Q36" i="19"/>
  <c r="M37" i="19"/>
  <c r="N37" i="19"/>
  <c r="O37" i="19"/>
  <c r="P37" i="19"/>
  <c r="Q37" i="19"/>
  <c r="M38" i="19"/>
  <c r="N38" i="19"/>
  <c r="O38" i="19"/>
  <c r="P38" i="19"/>
  <c r="Q38" i="19"/>
  <c r="M39" i="19"/>
  <c r="N39" i="19"/>
  <c r="O39" i="19"/>
  <c r="P39" i="19"/>
  <c r="Q39" i="19"/>
  <c r="M40" i="19"/>
  <c r="N40" i="19"/>
  <c r="O40" i="19"/>
  <c r="P40" i="19"/>
  <c r="Q40" i="19"/>
  <c r="M41" i="19"/>
  <c r="N41" i="19"/>
  <c r="O41" i="19"/>
  <c r="P41" i="19"/>
  <c r="Q41" i="19"/>
  <c r="M42" i="19"/>
  <c r="N42" i="19"/>
  <c r="O42" i="19"/>
  <c r="P42" i="19"/>
  <c r="Q42" i="19"/>
  <c r="M43" i="19"/>
  <c r="N43" i="19"/>
  <c r="O43" i="19"/>
  <c r="P43" i="19"/>
  <c r="Q43" i="19"/>
  <c r="M44" i="19"/>
  <c r="N44" i="19"/>
  <c r="O44" i="19"/>
  <c r="P44" i="19"/>
  <c r="Q44" i="19"/>
  <c r="M45" i="19"/>
  <c r="N45" i="19"/>
  <c r="O45" i="19"/>
  <c r="P45" i="19"/>
  <c r="Q45" i="19"/>
  <c r="M46" i="19"/>
  <c r="N46" i="19"/>
  <c r="O46" i="19"/>
  <c r="P46" i="19"/>
  <c r="Q46" i="19"/>
  <c r="M47" i="19"/>
  <c r="N47" i="19"/>
  <c r="O47" i="19"/>
  <c r="P47" i="19"/>
  <c r="Q47" i="19"/>
  <c r="N28" i="19"/>
  <c r="O28" i="19"/>
  <c r="P28" i="19"/>
  <c r="Q28" i="19"/>
  <c r="M28" i="19"/>
  <c r="R5" i="19"/>
  <c r="R6" i="19"/>
  <c r="R7" i="19"/>
  <c r="R8" i="19"/>
  <c r="R9" i="19"/>
  <c r="R10" i="19"/>
  <c r="R11" i="19"/>
  <c r="R12" i="19"/>
  <c r="R13" i="19"/>
  <c r="R14" i="19"/>
  <c r="R15" i="19"/>
  <c r="R16" i="19"/>
  <c r="R17" i="19"/>
  <c r="R18" i="19"/>
  <c r="R19" i="19"/>
  <c r="R20" i="19"/>
  <c r="R21" i="19"/>
  <c r="R22" i="19"/>
  <c r="R23" i="19"/>
  <c r="R4" i="19"/>
  <c r="M5" i="19"/>
  <c r="N5" i="19"/>
  <c r="O5" i="19"/>
  <c r="P5" i="19"/>
  <c r="Q5" i="19"/>
  <c r="M6" i="19"/>
  <c r="N6" i="19"/>
  <c r="O6" i="19"/>
  <c r="P6" i="19"/>
  <c r="Q6" i="19"/>
  <c r="M7" i="19"/>
  <c r="N7" i="19"/>
  <c r="O7" i="19"/>
  <c r="P7" i="19"/>
  <c r="Q7" i="19"/>
  <c r="M8" i="19"/>
  <c r="N8" i="19"/>
  <c r="O8" i="19"/>
  <c r="P8" i="19"/>
  <c r="Q8" i="19"/>
  <c r="M9" i="19"/>
  <c r="N9" i="19"/>
  <c r="O9" i="19"/>
  <c r="P9" i="19"/>
  <c r="Q9" i="19"/>
  <c r="M10" i="19"/>
  <c r="N10" i="19"/>
  <c r="O10" i="19"/>
  <c r="P10" i="19"/>
  <c r="Q10" i="19"/>
  <c r="M11" i="19"/>
  <c r="N11" i="19"/>
  <c r="O11" i="19"/>
  <c r="P11" i="19"/>
  <c r="Q11" i="19"/>
  <c r="M12" i="19"/>
  <c r="N12" i="19"/>
  <c r="O12" i="19"/>
  <c r="P12" i="19"/>
  <c r="Q12" i="19"/>
  <c r="M13" i="19"/>
  <c r="N13" i="19"/>
  <c r="O13" i="19"/>
  <c r="P13" i="19"/>
  <c r="Q13" i="19"/>
  <c r="M14" i="19"/>
  <c r="N14" i="19"/>
  <c r="O14" i="19"/>
  <c r="P14" i="19"/>
  <c r="Q14" i="19"/>
  <c r="M15" i="19"/>
  <c r="N15" i="19"/>
  <c r="O15" i="19"/>
  <c r="P15" i="19"/>
  <c r="Q15" i="19"/>
  <c r="M16" i="19"/>
  <c r="N16" i="19"/>
  <c r="O16" i="19"/>
  <c r="P16" i="19"/>
  <c r="Q16" i="19"/>
  <c r="M17" i="19"/>
  <c r="N17" i="19"/>
  <c r="O17" i="19"/>
  <c r="P17" i="19"/>
  <c r="Q17" i="19"/>
  <c r="M18" i="19"/>
  <c r="N18" i="19"/>
  <c r="O18" i="19"/>
  <c r="P18" i="19"/>
  <c r="Q18" i="19"/>
  <c r="M19" i="19"/>
  <c r="N19" i="19"/>
  <c r="O19" i="19"/>
  <c r="P19" i="19"/>
  <c r="Q19" i="19"/>
  <c r="M20" i="19"/>
  <c r="N20" i="19"/>
  <c r="O20" i="19"/>
  <c r="P20" i="19"/>
  <c r="Q20" i="19"/>
  <c r="M21" i="19"/>
  <c r="N21" i="19"/>
  <c r="O21" i="19"/>
  <c r="P21" i="19"/>
  <c r="Q21" i="19"/>
  <c r="M22" i="19"/>
  <c r="N22" i="19"/>
  <c r="O22" i="19"/>
  <c r="P22" i="19"/>
  <c r="Q22" i="19"/>
  <c r="M23" i="19"/>
  <c r="N23" i="19"/>
  <c r="O23" i="19"/>
  <c r="P23" i="19"/>
  <c r="Q23" i="19"/>
  <c r="N4" i="19"/>
  <c r="O4" i="19"/>
  <c r="P4" i="19"/>
  <c r="Q4" i="19"/>
  <c r="M4" i="19"/>
  <c r="Z15" i="11"/>
  <c r="AA15" i="11"/>
  <c r="Z16" i="11"/>
  <c r="AA16" i="11"/>
  <c r="Z17" i="11"/>
  <c r="AA17" i="11"/>
  <c r="Z18" i="11"/>
  <c r="AA18" i="11"/>
  <c r="Z20" i="11"/>
  <c r="AA20" i="11"/>
  <c r="Z21" i="11"/>
  <c r="AA21" i="11"/>
  <c r="Z22" i="11"/>
  <c r="AA22" i="11"/>
  <c r="Z23" i="11"/>
  <c r="AA23" i="11"/>
  <c r="Z24" i="11"/>
  <c r="AA24" i="11"/>
  <c r="Z25" i="11"/>
  <c r="AA25" i="11"/>
  <c r="Z26" i="11"/>
  <c r="AA26" i="11"/>
  <c r="Z27" i="11"/>
  <c r="AA27" i="11"/>
  <c r="Z28" i="11"/>
  <c r="AA28" i="11"/>
  <c r="Z29" i="11"/>
  <c r="AA29" i="11"/>
  <c r="Z30" i="11"/>
  <c r="AA30" i="11"/>
  <c r="Z31" i="11"/>
  <c r="AA31" i="11"/>
  <c r="Z32" i="11"/>
  <c r="AA32" i="11"/>
  <c r="Z33" i="11"/>
  <c r="AA33" i="11"/>
  <c r="Z34" i="11"/>
  <c r="AA34" i="11"/>
  <c r="AA14" i="11"/>
  <c r="Z14" i="11"/>
  <c r="U15" i="11"/>
  <c r="V15" i="11"/>
  <c r="U16" i="11"/>
  <c r="V16" i="11"/>
  <c r="U17" i="11"/>
  <c r="V17" i="11"/>
  <c r="U18" i="11"/>
  <c r="V18" i="11"/>
  <c r="U20" i="11"/>
  <c r="V20" i="11"/>
  <c r="U21" i="11"/>
  <c r="V21" i="11"/>
  <c r="U22" i="11"/>
  <c r="V22" i="11"/>
  <c r="U23" i="11"/>
  <c r="V23" i="11"/>
  <c r="U24" i="11"/>
  <c r="V24" i="11"/>
  <c r="U25" i="11"/>
  <c r="V25" i="11"/>
  <c r="U26" i="11"/>
  <c r="V26" i="11"/>
  <c r="U27" i="11"/>
  <c r="V27" i="11"/>
  <c r="U28" i="11"/>
  <c r="V28" i="11"/>
  <c r="U29" i="11"/>
  <c r="V29" i="11"/>
  <c r="U30" i="11"/>
  <c r="V30" i="11"/>
  <c r="U31" i="11"/>
  <c r="V31" i="11"/>
  <c r="U32" i="11"/>
  <c r="V32" i="11"/>
  <c r="U33" i="11"/>
  <c r="V33" i="11"/>
  <c r="U34" i="11"/>
  <c r="V34" i="11"/>
  <c r="V14" i="11"/>
  <c r="U14" i="11"/>
  <c r="P20" i="11"/>
  <c r="Q20" i="11"/>
  <c r="P21" i="11"/>
  <c r="Q21" i="11"/>
  <c r="P22" i="11"/>
  <c r="Q22" i="11"/>
  <c r="P23" i="11"/>
  <c r="Q23" i="11"/>
  <c r="P24" i="11"/>
  <c r="Q24" i="11"/>
  <c r="P25" i="11"/>
  <c r="Q25" i="11"/>
  <c r="P26" i="11"/>
  <c r="Q26" i="11"/>
  <c r="P27" i="11"/>
  <c r="Q27" i="11"/>
  <c r="P28" i="11"/>
  <c r="Q28" i="11"/>
  <c r="P29" i="11"/>
  <c r="Q29" i="11"/>
  <c r="P30" i="11"/>
  <c r="Q30" i="11"/>
  <c r="P31" i="11"/>
  <c r="Q31" i="11"/>
  <c r="P32" i="11"/>
  <c r="Q32" i="11"/>
  <c r="P33" i="11"/>
  <c r="Q33" i="11"/>
  <c r="P34" i="11"/>
  <c r="Q34" i="11"/>
  <c r="P15" i="11"/>
  <c r="Q15" i="11"/>
  <c r="P16" i="11"/>
  <c r="Q16" i="11"/>
  <c r="P17" i="11"/>
  <c r="Q17" i="11"/>
  <c r="P18" i="11"/>
  <c r="Q18" i="11"/>
  <c r="Q14" i="11"/>
  <c r="P14" i="11"/>
  <c r="K14" i="11"/>
  <c r="K20" i="11"/>
  <c r="L20" i="11"/>
  <c r="K21" i="11"/>
  <c r="L21" i="11"/>
  <c r="K22" i="11"/>
  <c r="L22" i="11"/>
  <c r="K23" i="11"/>
  <c r="L23" i="11"/>
  <c r="K24" i="11"/>
  <c r="L24" i="11"/>
  <c r="K25" i="11"/>
  <c r="L25" i="11"/>
  <c r="K26" i="11"/>
  <c r="L26" i="11"/>
  <c r="K27" i="11"/>
  <c r="L27" i="11"/>
  <c r="K28" i="11"/>
  <c r="L28" i="11"/>
  <c r="K29" i="11"/>
  <c r="L29" i="11"/>
  <c r="K30" i="11"/>
  <c r="L30" i="11"/>
  <c r="K31" i="11"/>
  <c r="L31" i="11"/>
  <c r="K32" i="11"/>
  <c r="L32" i="11"/>
  <c r="K33" i="11"/>
  <c r="L33" i="11"/>
  <c r="K34" i="11"/>
  <c r="L34" i="11"/>
  <c r="K15" i="11"/>
  <c r="L15" i="11"/>
  <c r="K16" i="11"/>
  <c r="L16" i="11"/>
  <c r="K17" i="11"/>
  <c r="L17" i="11"/>
  <c r="K18" i="11"/>
  <c r="L18" i="11"/>
  <c r="L14" i="11"/>
  <c r="G14" i="11"/>
  <c r="F14" i="11"/>
  <c r="P28" i="15" l="1"/>
  <c r="P53" i="15" s="1"/>
  <c r="P78" i="15" s="1"/>
  <c r="Q28" i="15"/>
  <c r="Q53" i="15" s="1"/>
  <c r="Q78" i="15" s="1"/>
  <c r="R28" i="15"/>
  <c r="R53" i="15" s="1"/>
  <c r="R78" i="15" s="1"/>
  <c r="S28" i="15"/>
  <c r="S53" i="15" s="1"/>
  <c r="S78" i="15" s="1"/>
  <c r="O28" i="15"/>
  <c r="O53" i="15" s="1"/>
  <c r="O78" i="15" s="1"/>
  <c r="C27" i="15"/>
  <c r="C52" i="15" s="1"/>
  <c r="C77" i="15" s="1"/>
  <c r="O5" i="15"/>
  <c r="P5" i="15"/>
  <c r="Q5" i="15"/>
  <c r="R5" i="15"/>
  <c r="S5" i="15"/>
  <c r="O6" i="15"/>
  <c r="P6" i="15"/>
  <c r="Q6" i="15"/>
  <c r="R6" i="15"/>
  <c r="S6" i="15"/>
  <c r="O7" i="15"/>
  <c r="P7" i="15"/>
  <c r="Q7" i="15"/>
  <c r="R7" i="15"/>
  <c r="S7" i="15"/>
  <c r="O8" i="15"/>
  <c r="P8" i="15"/>
  <c r="Q8" i="15"/>
  <c r="R8" i="15"/>
  <c r="S8" i="15"/>
  <c r="O9" i="15"/>
  <c r="P9" i="15"/>
  <c r="Q9" i="15"/>
  <c r="R9" i="15"/>
  <c r="S9" i="15"/>
  <c r="O10" i="15"/>
  <c r="P10" i="15"/>
  <c r="Q10" i="15"/>
  <c r="R10" i="15"/>
  <c r="S10" i="15"/>
  <c r="O11" i="15"/>
  <c r="P11" i="15"/>
  <c r="Q11" i="15"/>
  <c r="R11" i="15"/>
  <c r="S11" i="15"/>
  <c r="O12" i="15"/>
  <c r="P12" i="15"/>
  <c r="Q12" i="15"/>
  <c r="R12" i="15"/>
  <c r="S12" i="15"/>
  <c r="O13" i="15"/>
  <c r="P13" i="15"/>
  <c r="Q13" i="15"/>
  <c r="R13" i="15"/>
  <c r="S13" i="15"/>
  <c r="O14" i="15"/>
  <c r="P14" i="15"/>
  <c r="Q14" i="15"/>
  <c r="R14" i="15"/>
  <c r="S14" i="15"/>
  <c r="O15" i="15"/>
  <c r="P15" i="15"/>
  <c r="Q15" i="15"/>
  <c r="R15" i="15"/>
  <c r="S15" i="15"/>
  <c r="O16" i="15"/>
  <c r="P16" i="15"/>
  <c r="Q16" i="15"/>
  <c r="R16" i="15"/>
  <c r="S16" i="15"/>
  <c r="O17" i="15"/>
  <c r="P17" i="15"/>
  <c r="Q17" i="15"/>
  <c r="R17" i="15"/>
  <c r="S17" i="15"/>
  <c r="O18" i="15"/>
  <c r="P18" i="15"/>
  <c r="Q18" i="15"/>
  <c r="R18" i="15"/>
  <c r="S18" i="15"/>
  <c r="O19" i="15"/>
  <c r="P19" i="15"/>
  <c r="Q19" i="15"/>
  <c r="R19" i="15"/>
  <c r="S19" i="15"/>
  <c r="O20" i="15"/>
  <c r="P20" i="15"/>
  <c r="Q20" i="15"/>
  <c r="R20" i="15"/>
  <c r="S20" i="15"/>
  <c r="O21" i="15"/>
  <c r="P21" i="15"/>
  <c r="Q21" i="15"/>
  <c r="R21" i="15"/>
  <c r="S21" i="15"/>
  <c r="O22" i="15"/>
  <c r="P22" i="15"/>
  <c r="Q22" i="15"/>
  <c r="R22" i="15"/>
  <c r="S22" i="15"/>
  <c r="O23" i="15"/>
  <c r="P23" i="15"/>
  <c r="Q23" i="15"/>
  <c r="R23" i="15"/>
  <c r="S23" i="15"/>
  <c r="O24" i="15"/>
  <c r="P24" i="15"/>
  <c r="Q24" i="15"/>
  <c r="R24" i="15"/>
  <c r="S24" i="15"/>
  <c r="P4" i="15"/>
  <c r="Q4" i="15"/>
  <c r="R4" i="15"/>
  <c r="S4" i="15"/>
  <c r="O4" i="15"/>
  <c r="F15" i="11"/>
  <c r="G15" i="11"/>
  <c r="F16" i="11"/>
  <c r="G16" i="11"/>
  <c r="F17" i="11"/>
  <c r="G17" i="11"/>
  <c r="F18" i="11"/>
  <c r="G18" i="11"/>
  <c r="F20" i="11"/>
  <c r="G20" i="11"/>
  <c r="F21" i="11"/>
  <c r="G21" i="11"/>
  <c r="F22" i="11"/>
  <c r="G22" i="11"/>
  <c r="F23" i="11"/>
  <c r="G23" i="11"/>
  <c r="F24" i="11"/>
  <c r="G24" i="11"/>
  <c r="F25" i="11"/>
  <c r="G25" i="11"/>
  <c r="F26" i="11"/>
  <c r="G26" i="11"/>
  <c r="F27" i="11"/>
  <c r="G27" i="11"/>
  <c r="F28" i="11"/>
  <c r="G28" i="11"/>
  <c r="F29" i="11"/>
  <c r="G29" i="11"/>
  <c r="F30" i="11"/>
  <c r="G30" i="11"/>
  <c r="F31" i="11"/>
  <c r="G31" i="11"/>
  <c r="F32" i="11"/>
  <c r="G32" i="11"/>
  <c r="F33" i="11"/>
  <c r="G33" i="11"/>
  <c r="F34" i="11"/>
  <c r="G34" i="11"/>
  <c r="H21" i="6"/>
  <c r="K32" i="17"/>
  <c r="J32" i="17"/>
  <c r="I32" i="17"/>
  <c r="H32" i="17"/>
  <c r="K31" i="17"/>
  <c r="J31" i="17"/>
  <c r="I31" i="17"/>
  <c r="H31" i="17"/>
  <c r="K30" i="17"/>
  <c r="J30" i="17"/>
  <c r="I30" i="17"/>
  <c r="H30" i="17"/>
  <c r="K29" i="17"/>
  <c r="J29" i="17"/>
  <c r="I29" i="17"/>
  <c r="H29" i="17"/>
  <c r="K28" i="17"/>
  <c r="J28" i="17"/>
  <c r="I28" i="17"/>
  <c r="H28" i="17"/>
  <c r="K27" i="17"/>
  <c r="J27" i="17"/>
  <c r="I27" i="17"/>
  <c r="H27" i="17"/>
  <c r="K26" i="17"/>
  <c r="J26" i="17"/>
  <c r="I26" i="17"/>
  <c r="H26" i="17"/>
  <c r="K25" i="17"/>
  <c r="J25" i="17"/>
  <c r="I25" i="17"/>
  <c r="H25" i="17"/>
  <c r="K24" i="17"/>
  <c r="J24" i="17"/>
  <c r="I24" i="17"/>
  <c r="H24" i="17"/>
  <c r="K23" i="17"/>
  <c r="J23" i="17"/>
  <c r="I23" i="17"/>
  <c r="H23" i="17"/>
  <c r="K22" i="17"/>
  <c r="J22" i="17"/>
  <c r="I22" i="17"/>
  <c r="H22" i="17"/>
  <c r="K21" i="17"/>
  <c r="J21" i="17"/>
  <c r="I21" i="17"/>
  <c r="H21" i="17"/>
  <c r="K20" i="17"/>
  <c r="J20" i="17"/>
  <c r="I20" i="17"/>
  <c r="H20" i="17"/>
  <c r="K19" i="17"/>
  <c r="J19" i="17"/>
  <c r="I19" i="17"/>
  <c r="H19" i="17"/>
  <c r="K18" i="17"/>
  <c r="J18" i="17"/>
  <c r="I18" i="17"/>
  <c r="H18" i="17"/>
  <c r="K17" i="17"/>
  <c r="J17" i="17"/>
  <c r="I17" i="17"/>
  <c r="H17" i="17"/>
  <c r="K16" i="17"/>
  <c r="J16" i="17"/>
  <c r="I16" i="17"/>
  <c r="H16" i="17"/>
  <c r="K15" i="17"/>
  <c r="J15" i="17"/>
  <c r="I15" i="17"/>
  <c r="H15" i="17"/>
  <c r="K14" i="17"/>
  <c r="J14" i="17"/>
  <c r="I14" i="17"/>
  <c r="H14" i="17"/>
  <c r="K13" i="17"/>
  <c r="J13" i="17"/>
  <c r="I13" i="17"/>
  <c r="H13" i="17"/>
  <c r="AE30" i="6" l="1"/>
  <c r="AE34" i="6"/>
  <c r="AE33" i="6"/>
  <c r="AE21" i="6"/>
  <c r="AE31" i="6"/>
  <c r="AE22" i="6"/>
  <c r="AE27" i="6"/>
  <c r="AE18" i="6"/>
  <c r="AE15" i="6"/>
  <c r="AE28" i="6"/>
  <c r="AE25" i="6"/>
  <c r="AE20" i="6"/>
  <c r="AE24" i="6"/>
  <c r="AE19" i="6"/>
  <c r="AE16" i="6"/>
  <c r="AE26" i="6"/>
  <c r="AE32" i="6"/>
  <c r="AE23" i="6"/>
  <c r="AE14" i="6"/>
  <c r="AE17" i="6"/>
  <c r="AE29" i="6"/>
  <c r="AD30" i="6"/>
  <c r="AD34" i="6"/>
  <c r="AD33" i="6"/>
  <c r="AD21" i="6"/>
  <c r="AD31" i="6"/>
  <c r="AD22" i="6"/>
  <c r="AD27" i="6"/>
  <c r="AD18" i="6"/>
  <c r="AD15" i="6"/>
  <c r="AD28" i="6"/>
  <c r="AD25" i="6"/>
  <c r="AD20" i="6"/>
  <c r="AD24" i="6"/>
  <c r="AD19" i="6"/>
  <c r="AD16" i="6"/>
  <c r="AD26" i="6"/>
  <c r="AD32" i="6"/>
  <c r="AD23" i="6"/>
  <c r="AD14" i="6"/>
  <c r="AD17" i="6"/>
  <c r="AD29" i="6"/>
  <c r="AC17" i="6"/>
  <c r="AC14" i="6"/>
  <c r="AC23" i="6"/>
  <c r="AC32" i="6"/>
  <c r="AC26" i="6"/>
  <c r="AC16" i="6"/>
  <c r="AC19" i="6"/>
  <c r="AC24" i="6"/>
  <c r="AC20" i="6"/>
  <c r="AC25" i="6"/>
  <c r="AC28" i="6"/>
  <c r="AC15" i="6"/>
  <c r="AC18" i="6"/>
  <c r="AC27" i="6"/>
  <c r="AC22" i="6"/>
  <c r="AC31" i="6"/>
  <c r="AC21" i="6"/>
  <c r="AC33" i="6"/>
  <c r="AC34" i="6"/>
  <c r="AC30" i="6"/>
  <c r="AC29" i="6"/>
  <c r="X30" i="6"/>
  <c r="X34" i="6"/>
  <c r="X33" i="6"/>
  <c r="X21" i="6"/>
  <c r="X31" i="6"/>
  <c r="X22" i="6"/>
  <c r="X27" i="6"/>
  <c r="X18" i="6"/>
  <c r="X15" i="6"/>
  <c r="X28" i="6"/>
  <c r="X25" i="6"/>
  <c r="X20" i="6"/>
  <c r="X24" i="6"/>
  <c r="X19" i="6"/>
  <c r="X16" i="6"/>
  <c r="X26" i="6"/>
  <c r="X32" i="6"/>
  <c r="X23" i="6"/>
  <c r="X14" i="6"/>
  <c r="X17" i="6"/>
  <c r="X29" i="6"/>
  <c r="W30" i="6"/>
  <c r="W34" i="6"/>
  <c r="W33" i="6"/>
  <c r="W21" i="6"/>
  <c r="W31" i="6"/>
  <c r="W22" i="6"/>
  <c r="W27" i="6"/>
  <c r="W18" i="6"/>
  <c r="W15" i="6"/>
  <c r="W28" i="6"/>
  <c r="W25" i="6"/>
  <c r="W20" i="6"/>
  <c r="W24" i="6"/>
  <c r="W19" i="6"/>
  <c r="W16" i="6"/>
  <c r="W26" i="6"/>
  <c r="W32" i="6"/>
  <c r="W23" i="6"/>
  <c r="W14" i="6"/>
  <c r="W17" i="6"/>
  <c r="W29" i="6"/>
  <c r="V17" i="6"/>
  <c r="V14" i="6"/>
  <c r="V23" i="6"/>
  <c r="V32" i="6"/>
  <c r="V26" i="6"/>
  <c r="V16" i="6"/>
  <c r="V19" i="6"/>
  <c r="V24" i="6"/>
  <c r="V20" i="6"/>
  <c r="V25" i="6"/>
  <c r="V28" i="6"/>
  <c r="V15" i="6"/>
  <c r="V18" i="6"/>
  <c r="V27" i="6"/>
  <c r="V22" i="6"/>
  <c r="V31" i="6"/>
  <c r="V21" i="6"/>
  <c r="V33" i="6"/>
  <c r="V34" i="6"/>
  <c r="V30" i="6"/>
  <c r="V29" i="6"/>
  <c r="AL34" i="6"/>
  <c r="AL33" i="6"/>
  <c r="AL32" i="6"/>
  <c r="AL31" i="6"/>
  <c r="AL30" i="6"/>
  <c r="AL29" i="6"/>
  <c r="AL28" i="6"/>
  <c r="AL27" i="6"/>
  <c r="AL26" i="6"/>
  <c r="AL25" i="6"/>
  <c r="AL24" i="6"/>
  <c r="AL23" i="6"/>
  <c r="AL22" i="6"/>
  <c r="AL21" i="6"/>
  <c r="AL20" i="6"/>
  <c r="AL19" i="6"/>
  <c r="AL18" i="6"/>
  <c r="AL17" i="6"/>
  <c r="AL16" i="6"/>
  <c r="AL15" i="6"/>
  <c r="AL14" i="6"/>
  <c r="AK19" i="6"/>
  <c r="AK30" i="6"/>
  <c r="AK33" i="6"/>
  <c r="AK14" i="6"/>
  <c r="AK27" i="6"/>
  <c r="AK18" i="6"/>
  <c r="AK20" i="6"/>
  <c r="AK29" i="6"/>
  <c r="AK28" i="6"/>
  <c r="AK15" i="6"/>
  <c r="AK34" i="6"/>
  <c r="AK21" i="6"/>
  <c r="AK23" i="6"/>
  <c r="AK32" i="6"/>
  <c r="AK26" i="6"/>
  <c r="AK24" i="6"/>
  <c r="AK16" i="6"/>
  <c r="AK22" i="6"/>
  <c r="AK31" i="6"/>
  <c r="AK25" i="6"/>
  <c r="AK17" i="6"/>
  <c r="AJ25" i="6"/>
  <c r="AJ31" i="6"/>
  <c r="AJ22" i="6"/>
  <c r="AJ16" i="6"/>
  <c r="AJ24" i="6"/>
  <c r="AJ26" i="6"/>
  <c r="AJ32" i="6"/>
  <c r="AJ23" i="6"/>
  <c r="AJ21" i="6"/>
  <c r="AJ34" i="6"/>
  <c r="AJ15" i="6"/>
  <c r="AJ28" i="6"/>
  <c r="AJ29" i="6"/>
  <c r="AJ20" i="6"/>
  <c r="AJ18" i="6"/>
  <c r="AJ27" i="6"/>
  <c r="AJ14" i="6"/>
  <c r="AJ33" i="6"/>
  <c r="AJ30" i="6"/>
  <c r="AJ19" i="6"/>
  <c r="AJ17" i="6"/>
  <c r="O30" i="6"/>
  <c r="O34" i="6"/>
  <c r="O33" i="6"/>
  <c r="O21" i="6"/>
  <c r="O31" i="6"/>
  <c r="O22" i="6"/>
  <c r="O27" i="6"/>
  <c r="O18" i="6"/>
  <c r="O15" i="6"/>
  <c r="O28" i="6"/>
  <c r="O25" i="6"/>
  <c r="O20" i="6"/>
  <c r="O24" i="6"/>
  <c r="O19" i="6"/>
  <c r="O16" i="6"/>
  <c r="O26" i="6"/>
  <c r="O32" i="6"/>
  <c r="O23" i="6"/>
  <c r="O14" i="6"/>
  <c r="O17" i="6"/>
  <c r="O29" i="6"/>
  <c r="P30" i="6"/>
  <c r="P34" i="6"/>
  <c r="P33" i="6"/>
  <c r="P21" i="6"/>
  <c r="P31" i="6"/>
  <c r="P22" i="6"/>
  <c r="P27" i="6"/>
  <c r="P18" i="6"/>
  <c r="P15" i="6"/>
  <c r="P28" i="6"/>
  <c r="P25" i="6"/>
  <c r="P20" i="6"/>
  <c r="P24" i="6"/>
  <c r="P19" i="6"/>
  <c r="P16" i="6"/>
  <c r="P26" i="6"/>
  <c r="P32" i="6"/>
  <c r="P23" i="6"/>
  <c r="P14" i="6"/>
  <c r="P17" i="6"/>
  <c r="P29" i="6"/>
  <c r="Q17" i="6"/>
  <c r="Q14" i="6"/>
  <c r="Q23" i="6"/>
  <c r="Q32" i="6"/>
  <c r="Q26" i="6"/>
  <c r="Q16" i="6"/>
  <c r="Q19" i="6"/>
  <c r="Q24" i="6"/>
  <c r="Q20" i="6"/>
  <c r="Q25" i="6"/>
  <c r="Q28" i="6"/>
  <c r="Q15" i="6"/>
  <c r="Q18" i="6"/>
  <c r="Q27" i="6"/>
  <c r="Q22" i="6"/>
  <c r="Q31" i="6"/>
  <c r="Q21" i="6"/>
  <c r="Q33" i="6"/>
  <c r="Q34" i="6"/>
  <c r="Q30" i="6"/>
  <c r="Q29" i="6"/>
  <c r="I14" i="6"/>
  <c r="J30" i="6"/>
  <c r="J21" i="6"/>
  <c r="J34" i="6"/>
  <c r="J33" i="6"/>
  <c r="J25" i="6"/>
  <c r="J31" i="6"/>
  <c r="J20" i="6"/>
  <c r="J23" i="6"/>
  <c r="J27" i="6"/>
  <c r="J18" i="6"/>
  <c r="J22" i="6"/>
  <c r="J28" i="6"/>
  <c r="J32" i="6"/>
  <c r="J24" i="6"/>
  <c r="J26" i="6"/>
  <c r="J15" i="6"/>
  <c r="J29" i="6"/>
  <c r="J17" i="6"/>
  <c r="J14" i="6"/>
  <c r="J16" i="6"/>
  <c r="J19" i="6"/>
  <c r="I30" i="6"/>
  <c r="I21" i="6"/>
  <c r="I34" i="6"/>
  <c r="I33" i="6"/>
  <c r="I25" i="6"/>
  <c r="I31" i="6"/>
  <c r="I20" i="6"/>
  <c r="I23" i="6"/>
  <c r="I27" i="6"/>
  <c r="I18" i="6"/>
  <c r="I22" i="6"/>
  <c r="I28" i="6"/>
  <c r="I32" i="6"/>
  <c r="I24" i="6"/>
  <c r="I26" i="6"/>
  <c r="I15" i="6"/>
  <c r="I29" i="6"/>
  <c r="I17" i="6"/>
  <c r="I16" i="6"/>
  <c r="I19" i="6"/>
  <c r="H16" i="6"/>
  <c r="H14" i="6"/>
  <c r="H17" i="6"/>
  <c r="H29" i="6"/>
  <c r="H15" i="6"/>
  <c r="H26" i="6"/>
  <c r="H24" i="6"/>
  <c r="H32" i="6"/>
  <c r="H28" i="6"/>
  <c r="H22" i="6"/>
  <c r="H18" i="6"/>
  <c r="H27" i="6"/>
  <c r="H23" i="6"/>
  <c r="H20" i="6"/>
  <c r="H31" i="6"/>
  <c r="H25" i="6"/>
  <c r="H33" i="6"/>
  <c r="H34" i="6"/>
  <c r="H30" i="6"/>
  <c r="H19" i="6"/>
  <c r="B16" i="6"/>
  <c r="B14" i="6"/>
  <c r="B17" i="6"/>
  <c r="B29" i="6"/>
  <c r="B15" i="6"/>
  <c r="B26" i="6"/>
  <c r="B24" i="6"/>
  <c r="B32" i="6"/>
  <c r="B28" i="6"/>
  <c r="B22" i="6"/>
  <c r="B18" i="6"/>
  <c r="B27" i="6"/>
  <c r="B23" i="6"/>
  <c r="B20" i="6"/>
  <c r="B31" i="6"/>
  <c r="B25" i="6"/>
  <c r="B33" i="6"/>
  <c r="B34" i="6"/>
  <c r="B21" i="6"/>
  <c r="B30" i="6"/>
  <c r="B19" i="6"/>
  <c r="E42" i="19"/>
  <c r="D17" i="18"/>
  <c r="D70" i="18"/>
  <c r="D17" i="20"/>
  <c r="I86" i="15"/>
  <c r="G33" i="18"/>
  <c r="H39" i="15"/>
  <c r="G21" i="20"/>
  <c r="I61" i="15"/>
  <c r="C31" i="18"/>
  <c r="E71" i="15"/>
  <c r="C48" i="20"/>
  <c r="D58" i="19"/>
  <c r="E12" i="20"/>
  <c r="D60" i="19"/>
  <c r="C64" i="18"/>
  <c r="C62" i="18"/>
  <c r="G23" i="18"/>
  <c r="E91" i="15"/>
  <c r="F62" i="18"/>
  <c r="D46" i="20"/>
  <c r="G88" i="15"/>
  <c r="H11" i="19"/>
  <c r="C65" i="18"/>
  <c r="E9" i="20"/>
  <c r="F60" i="18"/>
  <c r="D39" i="19"/>
  <c r="D13" i="19"/>
  <c r="F35" i="18"/>
  <c r="G70" i="19"/>
  <c r="I16" i="15"/>
  <c r="F52" i="19"/>
  <c r="C56" i="18"/>
  <c r="H30" i="19"/>
  <c r="E21" i="19"/>
  <c r="G61" i="19"/>
  <c r="C5" i="18"/>
  <c r="E83" i="15"/>
  <c r="F41" i="19"/>
  <c r="H9" i="15"/>
  <c r="G22" i="15"/>
  <c r="C69" i="18"/>
  <c r="F54" i="15"/>
  <c r="E28" i="18"/>
  <c r="E56" i="19"/>
  <c r="D66" i="19"/>
  <c r="F5" i="20"/>
  <c r="C17" i="20"/>
  <c r="D6" i="19"/>
  <c r="F47" i="19"/>
  <c r="I98" i="15"/>
  <c r="H98" i="15"/>
  <c r="C59" i="18"/>
  <c r="C61" i="18"/>
  <c r="G46" i="20"/>
  <c r="E73" i="18"/>
  <c r="C6" i="18"/>
  <c r="F12" i="19"/>
  <c r="F87" i="15"/>
  <c r="G65" i="19"/>
  <c r="F14" i="18"/>
  <c r="H44" i="15"/>
  <c r="G13" i="19"/>
  <c r="E66" i="15"/>
  <c r="F41" i="20"/>
  <c r="E56" i="15"/>
  <c r="E8" i="18"/>
  <c r="G58" i="19"/>
  <c r="C47" i="20"/>
  <c r="G45" i="20"/>
  <c r="E55" i="15"/>
  <c r="G31" i="19"/>
  <c r="H54" i="19"/>
  <c r="D69" i="19"/>
  <c r="I15" i="15"/>
  <c r="F39" i="18"/>
  <c r="G10" i="15"/>
  <c r="F36" i="20"/>
  <c r="I87" i="15"/>
  <c r="F72" i="15"/>
  <c r="E8" i="20"/>
  <c r="F48" i="15"/>
  <c r="E37" i="18"/>
  <c r="F65" i="19"/>
  <c r="H5" i="19"/>
  <c r="I37" i="15"/>
  <c r="E33" i="15"/>
  <c r="F36" i="18"/>
  <c r="I56" i="15"/>
  <c r="H64" i="15"/>
  <c r="I38" i="15"/>
  <c r="E20" i="15"/>
  <c r="G56" i="19"/>
  <c r="G9" i="20"/>
  <c r="G80" i="15"/>
  <c r="D7" i="18"/>
  <c r="E15" i="20"/>
  <c r="F96" i="15"/>
  <c r="G47" i="15"/>
  <c r="H42" i="15"/>
  <c r="G35" i="20"/>
  <c r="G5" i="20"/>
  <c r="F46" i="15"/>
  <c r="D54" i="18"/>
  <c r="D3" i="18"/>
  <c r="G14" i="15"/>
  <c r="D11" i="18"/>
  <c r="H63" i="15"/>
  <c r="F38" i="15"/>
  <c r="H39" i="19"/>
  <c r="F6" i="20"/>
  <c r="E9" i="15"/>
  <c r="G46" i="18"/>
  <c r="G66" i="18"/>
  <c r="E54" i="15"/>
  <c r="E48" i="18"/>
  <c r="H66" i="15"/>
  <c r="D60" i="18"/>
  <c r="G13" i="18"/>
  <c r="G57" i="15"/>
  <c r="E35" i="20"/>
  <c r="H59" i="15"/>
  <c r="H18" i="19"/>
  <c r="E29" i="19"/>
  <c r="G97" i="15"/>
  <c r="H40" i="19"/>
  <c r="F72" i="18"/>
  <c r="E61" i="19"/>
  <c r="D53" i="19"/>
  <c r="G69" i="19"/>
  <c r="H79" i="15"/>
  <c r="E67" i="15"/>
  <c r="D20" i="19"/>
  <c r="E22" i="20"/>
  <c r="E10" i="15"/>
  <c r="I54" i="15"/>
  <c r="F44" i="15"/>
  <c r="F89" i="15"/>
  <c r="E20" i="20"/>
  <c r="G5" i="19"/>
  <c r="E67" i="19"/>
  <c r="D56" i="19"/>
  <c r="E20" i="19"/>
  <c r="E43" i="19"/>
  <c r="G92" i="15"/>
  <c r="F98" i="15"/>
  <c r="H69" i="19"/>
  <c r="G46" i="15"/>
  <c r="H31" i="19"/>
  <c r="F8" i="15"/>
  <c r="H22" i="19"/>
  <c r="G39" i="15"/>
  <c r="E94" i="15"/>
  <c r="C12" i="18"/>
  <c r="F81" i="15"/>
  <c r="G4" i="15"/>
  <c r="F39" i="19"/>
  <c r="F62" i="15"/>
  <c r="F68" i="18"/>
  <c r="D41" i="20"/>
  <c r="G37" i="18"/>
  <c r="C13" i="18"/>
  <c r="I10" i="15"/>
  <c r="I31" i="15"/>
  <c r="F71" i="19"/>
  <c r="G68" i="18"/>
  <c r="D43" i="18"/>
  <c r="D43" i="20"/>
  <c r="F57" i="15"/>
  <c r="C60" i="18"/>
  <c r="E47" i="20"/>
  <c r="F18" i="15"/>
  <c r="F18" i="20"/>
  <c r="I80" i="15"/>
  <c r="F18" i="18"/>
  <c r="H88" i="15"/>
  <c r="F21" i="19"/>
  <c r="I23" i="15"/>
  <c r="D59" i="19"/>
  <c r="D8" i="20"/>
  <c r="F6" i="18"/>
  <c r="H62" i="15"/>
  <c r="E66" i="19"/>
  <c r="H95" i="15"/>
  <c r="D12" i="20"/>
  <c r="H32" i="15"/>
  <c r="H8" i="19"/>
  <c r="D19" i="20"/>
  <c r="H99" i="15"/>
  <c r="F34" i="18"/>
  <c r="G38" i="15"/>
  <c r="H10" i="15"/>
  <c r="E44" i="15"/>
  <c r="H12" i="19"/>
  <c r="G37" i="15"/>
  <c r="E7" i="19"/>
  <c r="G71" i="18"/>
  <c r="I73" i="15"/>
  <c r="F14" i="19"/>
  <c r="I63" i="15"/>
  <c r="G28" i="18"/>
  <c r="H16" i="19"/>
  <c r="G42" i="19"/>
  <c r="D29" i="19"/>
  <c r="C40" i="18"/>
  <c r="C10" i="20"/>
  <c r="H53" i="19"/>
  <c r="G13" i="15"/>
  <c r="F42" i="20"/>
  <c r="E65" i="19"/>
  <c r="I8" i="15"/>
  <c r="F63" i="18"/>
  <c r="F69" i="18"/>
  <c r="D47" i="18"/>
  <c r="G47" i="20"/>
  <c r="F18" i="19"/>
  <c r="G57" i="19"/>
  <c r="F60" i="15"/>
  <c r="D30" i="19"/>
  <c r="G38" i="20"/>
  <c r="D18" i="18"/>
  <c r="H68" i="15"/>
  <c r="H69" i="15"/>
  <c r="G57" i="18"/>
  <c r="D28" i="19"/>
  <c r="H52" i="19"/>
  <c r="C40" i="20"/>
  <c r="D36" i="18"/>
  <c r="D23" i="18"/>
  <c r="G87" i="15"/>
  <c r="G39" i="18"/>
  <c r="G10" i="18"/>
  <c r="G30" i="19"/>
  <c r="I69" i="15"/>
  <c r="C13" i="20"/>
  <c r="G99" i="15"/>
  <c r="I12" i="15"/>
  <c r="G62" i="15"/>
  <c r="G6" i="19"/>
  <c r="F20" i="15"/>
  <c r="E16" i="15"/>
  <c r="F22" i="18"/>
  <c r="F21" i="20"/>
  <c r="D6" i="20"/>
  <c r="F33" i="20"/>
  <c r="G71" i="19"/>
  <c r="I14" i="15"/>
  <c r="G63" i="19"/>
  <c r="H71" i="19"/>
  <c r="G40" i="15"/>
  <c r="C44" i="20"/>
  <c r="D9" i="20"/>
  <c r="H11" i="15"/>
  <c r="G35" i="15"/>
  <c r="F8" i="18"/>
  <c r="H93" i="15"/>
  <c r="F61" i="19"/>
  <c r="D47" i="19"/>
  <c r="E6" i="20"/>
  <c r="I7" i="15"/>
  <c r="F30" i="19"/>
  <c r="D38" i="18"/>
  <c r="G37" i="20"/>
  <c r="D10" i="20"/>
  <c r="D44" i="18"/>
  <c r="E11" i="19"/>
  <c r="C48" i="18"/>
  <c r="F8" i="20"/>
  <c r="G6" i="20"/>
  <c r="I49" i="15"/>
  <c r="F40" i="20"/>
  <c r="E47" i="15"/>
  <c r="E88" i="15"/>
  <c r="E74" i="15"/>
  <c r="G24" i="15"/>
  <c r="E38" i="20"/>
  <c r="G29" i="19"/>
  <c r="C9" i="18"/>
  <c r="E44" i="20"/>
  <c r="D33" i="18"/>
  <c r="E58" i="19"/>
  <c r="E45" i="15"/>
  <c r="F29" i="20"/>
  <c r="C35" i="18"/>
  <c r="F47" i="18"/>
  <c r="D43" i="19"/>
  <c r="D9" i="19"/>
  <c r="E70" i="19"/>
  <c r="G5" i="15"/>
  <c r="G6" i="18"/>
  <c r="E38" i="15"/>
  <c r="F29" i="19"/>
  <c r="E64" i="15"/>
  <c r="H47" i="15"/>
  <c r="C28" i="20"/>
  <c r="C33" i="20"/>
  <c r="F61" i="15"/>
  <c r="G7" i="20"/>
  <c r="E23" i="19"/>
  <c r="C67" i="18"/>
  <c r="G60" i="15"/>
  <c r="C14" i="20"/>
  <c r="F68" i="15"/>
  <c r="G17" i="15"/>
  <c r="C42" i="20"/>
  <c r="G67" i="15"/>
  <c r="C20" i="20"/>
  <c r="E34" i="15"/>
  <c r="D10" i="18"/>
  <c r="F16" i="20"/>
  <c r="F97" i="15"/>
  <c r="E62" i="19"/>
  <c r="G33" i="15"/>
  <c r="E73" i="15"/>
  <c r="E60" i="15"/>
  <c r="D14" i="18"/>
  <c r="E90" i="15"/>
  <c r="F34" i="19"/>
  <c r="G29" i="18"/>
  <c r="G43" i="20"/>
  <c r="G90" i="15"/>
  <c r="H14" i="15"/>
  <c r="I24" i="15"/>
  <c r="G72" i="15"/>
  <c r="D15" i="20"/>
  <c r="H8" i="15"/>
  <c r="F32" i="15"/>
  <c r="E37" i="20"/>
  <c r="F11" i="18"/>
  <c r="H4" i="15"/>
  <c r="F82" i="15"/>
  <c r="C38" i="20"/>
  <c r="E22" i="15"/>
  <c r="F28" i="19"/>
  <c r="H65" i="15"/>
  <c r="H16" i="15"/>
  <c r="I91" i="15"/>
  <c r="I20" i="15"/>
  <c r="D46" i="18"/>
  <c r="G42" i="18"/>
  <c r="C5" i="20"/>
  <c r="E29" i="15"/>
  <c r="C23" i="18"/>
  <c r="H38" i="19"/>
  <c r="E45" i="18"/>
  <c r="G46" i="19"/>
  <c r="C71" i="18"/>
  <c r="G16" i="20"/>
  <c r="C31" i="20"/>
  <c r="G43" i="19"/>
  <c r="F55" i="18"/>
  <c r="D14" i="20"/>
  <c r="D12" i="18"/>
  <c r="I88" i="15"/>
  <c r="I92" i="15"/>
  <c r="F24" i="15"/>
  <c r="F55" i="19"/>
  <c r="G91" i="15"/>
  <c r="E36" i="19"/>
  <c r="D39" i="20"/>
  <c r="F5" i="15"/>
  <c r="E19" i="15"/>
  <c r="G16" i="19"/>
  <c r="H96" i="15"/>
  <c r="H29" i="15"/>
  <c r="F30" i="18"/>
  <c r="F49" i="15"/>
  <c r="E12" i="19"/>
  <c r="H9" i="19"/>
  <c r="E29" i="18"/>
  <c r="C68" i="18"/>
  <c r="F10" i="15"/>
  <c r="E32" i="15"/>
  <c r="D38" i="19"/>
  <c r="G98" i="15"/>
  <c r="G89" i="15"/>
  <c r="H85" i="15"/>
  <c r="E36" i="18"/>
  <c r="F23" i="19"/>
  <c r="H12" i="15"/>
  <c r="G30" i="18"/>
  <c r="F86" i="15"/>
  <c r="G47" i="19"/>
  <c r="H47" i="19"/>
  <c r="H38" i="15"/>
  <c r="C63" i="18"/>
  <c r="D34" i="18"/>
  <c r="C8" i="18"/>
  <c r="H5" i="15"/>
  <c r="D7" i="19"/>
  <c r="H81" i="15"/>
  <c r="E49" i="15"/>
  <c r="H83" i="15"/>
  <c r="I45" i="15"/>
  <c r="D19" i="18"/>
  <c r="D9" i="18"/>
  <c r="G23" i="15"/>
  <c r="I96" i="15"/>
  <c r="I18" i="15"/>
  <c r="E12" i="15"/>
  <c r="F42" i="15"/>
  <c r="F4" i="15"/>
  <c r="G31" i="20"/>
  <c r="H13" i="15"/>
  <c r="F35" i="19"/>
  <c r="G48" i="15"/>
  <c r="F41" i="15"/>
  <c r="G66" i="15"/>
  <c r="E30" i="18"/>
  <c r="D39" i="18"/>
  <c r="F68" i="19"/>
  <c r="F55" i="15"/>
  <c r="D18" i="20"/>
  <c r="E21" i="15"/>
  <c r="D28" i="18"/>
  <c r="H70" i="15"/>
  <c r="H91" i="15"/>
  <c r="E70" i="15"/>
  <c r="G42" i="15"/>
  <c r="E61" i="15"/>
  <c r="D31" i="18"/>
  <c r="F64" i="18"/>
  <c r="G12" i="15"/>
  <c r="G40" i="18"/>
  <c r="F6" i="19"/>
  <c r="C55" i="18"/>
  <c r="D28" i="20"/>
  <c r="D23" i="19"/>
  <c r="G38" i="19"/>
  <c r="H46" i="15"/>
  <c r="F53" i="19"/>
  <c r="I90" i="15"/>
  <c r="H22" i="15"/>
  <c r="F48" i="20"/>
  <c r="E58" i="18"/>
  <c r="D33" i="20"/>
  <c r="I42" i="15"/>
  <c r="G41" i="15"/>
  <c r="C44" i="18"/>
  <c r="H74" i="15"/>
  <c r="G14" i="19"/>
  <c r="G41" i="20"/>
  <c r="I36" i="15"/>
  <c r="D22" i="19"/>
  <c r="H41" i="19"/>
  <c r="H84" i="15"/>
  <c r="C54" i="18"/>
  <c r="C6" i="20"/>
  <c r="E71" i="18"/>
  <c r="F70" i="18"/>
  <c r="G93" i="15"/>
  <c r="F41" i="18"/>
  <c r="E15" i="18"/>
  <c r="G55" i="18"/>
  <c r="E54" i="18"/>
  <c r="G81" i="15"/>
  <c r="I66" i="15"/>
  <c r="F10" i="18"/>
  <c r="F37" i="19"/>
  <c r="C45" i="18"/>
  <c r="E23" i="18"/>
  <c r="D22" i="20"/>
  <c r="H70" i="19"/>
  <c r="E60" i="18"/>
  <c r="D20" i="20"/>
  <c r="F22" i="19"/>
  <c r="C42" i="18"/>
  <c r="C53" i="18"/>
  <c r="F44" i="18"/>
  <c r="E10" i="20"/>
  <c r="E19" i="18"/>
  <c r="F39" i="20"/>
  <c r="E21" i="18"/>
  <c r="H43" i="19"/>
  <c r="E39" i="20"/>
  <c r="D31" i="19"/>
  <c r="F20" i="20"/>
  <c r="E72" i="15"/>
  <c r="F3" i="18"/>
  <c r="H33" i="19"/>
  <c r="F34" i="15"/>
  <c r="E96" i="15"/>
  <c r="D8" i="19"/>
  <c r="D29" i="20"/>
  <c r="I55" i="15"/>
  <c r="G56" i="15"/>
  <c r="G33" i="19"/>
  <c r="E43" i="15"/>
  <c r="G48" i="20"/>
  <c r="D35" i="20"/>
  <c r="F56" i="15"/>
  <c r="E63" i="15"/>
  <c r="E39" i="15"/>
  <c r="C17" i="18"/>
  <c r="E65" i="15"/>
  <c r="F56" i="18"/>
  <c r="E42" i="20"/>
  <c r="D55" i="18"/>
  <c r="F19" i="19"/>
  <c r="E16" i="19"/>
  <c r="D63" i="19"/>
  <c r="F20" i="19"/>
  <c r="H46" i="19"/>
  <c r="E43" i="18"/>
  <c r="G17" i="19"/>
  <c r="C46" i="18"/>
  <c r="F54" i="19"/>
  <c r="G22" i="18"/>
  <c r="D64" i="18"/>
  <c r="G12" i="18"/>
  <c r="H45" i="15"/>
  <c r="G14" i="18"/>
  <c r="G12" i="20"/>
  <c r="C29" i="20"/>
  <c r="F22" i="20"/>
  <c r="F85" i="15"/>
  <c r="G28" i="19"/>
  <c r="D11" i="20"/>
  <c r="F13" i="15"/>
  <c r="D14" i="19"/>
  <c r="G9" i="18"/>
  <c r="F99" i="15"/>
  <c r="D30" i="18"/>
  <c r="H61" i="15"/>
  <c r="F16" i="18"/>
  <c r="E29" i="20"/>
  <c r="F66" i="18"/>
  <c r="D56" i="18"/>
  <c r="D10" i="19"/>
  <c r="F43" i="20"/>
  <c r="I89" i="15"/>
  <c r="E14" i="18"/>
  <c r="H21" i="19"/>
  <c r="H73" i="15"/>
  <c r="E42" i="18"/>
  <c r="G34" i="19"/>
  <c r="F66" i="19"/>
  <c r="E57" i="19"/>
  <c r="F40" i="19"/>
  <c r="G17" i="18"/>
  <c r="F46" i="18"/>
  <c r="E48" i="15"/>
  <c r="G20" i="19"/>
  <c r="E18" i="18"/>
  <c r="D15" i="18"/>
  <c r="E31" i="18"/>
  <c r="F31" i="20"/>
  <c r="C21" i="20"/>
  <c r="G95" i="15"/>
  <c r="G37" i="19"/>
  <c r="C23" i="20"/>
  <c r="H97" i="15"/>
  <c r="F57" i="19"/>
  <c r="F58" i="15"/>
  <c r="G43" i="18"/>
  <c r="D53" i="18"/>
  <c r="E22" i="18"/>
  <c r="E41" i="19"/>
  <c r="D16" i="18"/>
  <c r="F37" i="20"/>
  <c r="F10" i="20"/>
  <c r="C16" i="18"/>
  <c r="G69" i="18"/>
  <c r="D70" i="19"/>
  <c r="E59" i="18"/>
  <c r="F19" i="15"/>
  <c r="E5" i="19"/>
  <c r="E40" i="15"/>
  <c r="F56" i="19"/>
  <c r="H36" i="15"/>
  <c r="E35" i="15"/>
  <c r="D68" i="18"/>
  <c r="E46" i="20"/>
  <c r="E18" i="15"/>
  <c r="G84" i="15"/>
  <c r="I94" i="15"/>
  <c r="G15" i="15"/>
  <c r="H54" i="15"/>
  <c r="H44" i="19"/>
  <c r="E67" i="18"/>
  <c r="I21" i="15"/>
  <c r="G67" i="18"/>
  <c r="E10" i="18"/>
  <c r="E62" i="18"/>
  <c r="E6" i="18"/>
  <c r="E35" i="19"/>
  <c r="G36" i="19"/>
  <c r="F43" i="19"/>
  <c r="H56" i="19"/>
  <c r="E37" i="15"/>
  <c r="E69" i="15"/>
  <c r="H57" i="19"/>
  <c r="G7" i="15"/>
  <c r="C38" i="18"/>
  <c r="G41" i="19"/>
  <c r="F63" i="15"/>
  <c r="G21" i="18"/>
  <c r="H15" i="19"/>
  <c r="G32" i="18"/>
  <c r="G82" i="15"/>
  <c r="F79" i="15"/>
  <c r="C35" i="20"/>
  <c r="F36" i="15"/>
  <c r="F7" i="18"/>
  <c r="F58" i="18"/>
  <c r="F21" i="18"/>
  <c r="H35" i="15"/>
  <c r="G55" i="15"/>
  <c r="C72" i="18"/>
  <c r="H35" i="19"/>
  <c r="E11" i="18"/>
  <c r="G45" i="15"/>
  <c r="E8" i="15"/>
  <c r="E12" i="18"/>
  <c r="D35" i="18"/>
  <c r="H57" i="15"/>
  <c r="D29" i="18"/>
  <c r="E16" i="20"/>
  <c r="E45" i="20"/>
  <c r="G28" i="20"/>
  <c r="G10" i="19"/>
  <c r="H92" i="15"/>
  <c r="C58" i="18"/>
  <c r="D34" i="19"/>
  <c r="F9" i="15"/>
  <c r="D67" i="18"/>
  <c r="E46" i="19"/>
  <c r="H17" i="15"/>
  <c r="F42" i="19"/>
  <c r="D42" i="18"/>
  <c r="F44" i="19"/>
  <c r="E5" i="18"/>
  <c r="H68" i="19"/>
  <c r="D19" i="19"/>
  <c r="F45" i="15"/>
  <c r="C30" i="18"/>
  <c r="E82" i="15"/>
  <c r="E18" i="20"/>
  <c r="D40" i="19"/>
  <c r="F7" i="15"/>
  <c r="G42" i="20"/>
  <c r="E70" i="18"/>
  <c r="C3" i="18"/>
  <c r="F57" i="18"/>
  <c r="G45" i="18"/>
  <c r="F40" i="18"/>
  <c r="E53" i="19"/>
  <c r="E64" i="18"/>
  <c r="G73" i="18"/>
  <c r="I39" i="15"/>
  <c r="H15" i="15"/>
  <c r="C10" i="18"/>
  <c r="G72" i="18"/>
  <c r="E15" i="19"/>
  <c r="I67" i="15"/>
  <c r="H32" i="19"/>
  <c r="C9" i="20"/>
  <c r="E99" i="15"/>
  <c r="G44" i="20"/>
  <c r="G34" i="20"/>
  <c r="F70" i="15"/>
  <c r="E59" i="15"/>
  <c r="H45" i="19"/>
  <c r="H6" i="15"/>
  <c r="G15" i="18"/>
  <c r="G20" i="15"/>
  <c r="G54" i="18"/>
  <c r="I32" i="15"/>
  <c r="H28" i="19"/>
  <c r="E5" i="20"/>
  <c r="G35" i="18"/>
  <c r="H21" i="15"/>
  <c r="F59" i="18"/>
  <c r="F13" i="19"/>
  <c r="F23" i="15"/>
  <c r="E10" i="19"/>
  <c r="E11" i="15"/>
  <c r="I33" i="15"/>
  <c r="F43" i="15"/>
  <c r="D64" i="19"/>
  <c r="C11" i="20"/>
  <c r="F9" i="20"/>
  <c r="I4" i="15"/>
  <c r="I13" i="15"/>
  <c r="E68" i="19"/>
  <c r="G5" i="18"/>
  <c r="D35" i="19"/>
  <c r="C43" i="20"/>
  <c r="I34" i="15"/>
  <c r="F64" i="19"/>
  <c r="E3" i="18"/>
  <c r="E6" i="15"/>
  <c r="C15" i="18"/>
  <c r="D21" i="18"/>
  <c r="G48" i="18"/>
  <c r="F9" i="18"/>
  <c r="E62" i="15"/>
  <c r="I57" i="15"/>
  <c r="G13" i="20"/>
  <c r="G49" i="15"/>
  <c r="D69" i="18"/>
  <c r="C7" i="18"/>
  <c r="H55" i="15"/>
  <c r="F36" i="19"/>
  <c r="E33" i="20"/>
  <c r="F59" i="19"/>
  <c r="G34" i="15"/>
  <c r="H4" i="19"/>
  <c r="G45" i="19"/>
  <c r="F29" i="15"/>
  <c r="I64" i="15"/>
  <c r="F61" i="18"/>
  <c r="G18" i="20"/>
  <c r="H18" i="15"/>
  <c r="G16" i="18"/>
  <c r="D40" i="20"/>
  <c r="G47" i="18"/>
  <c r="G4" i="20"/>
  <c r="F64" i="15"/>
  <c r="I79" i="15"/>
  <c r="E48" i="20"/>
  <c r="E24" i="15"/>
  <c r="G83" i="15"/>
  <c r="F65" i="18"/>
  <c r="C41" i="20"/>
  <c r="F53" i="18"/>
  <c r="E79" i="15"/>
  <c r="G31" i="15"/>
  <c r="F39" i="15"/>
  <c r="H67" i="19"/>
  <c r="C46" i="20"/>
  <c r="G20" i="18"/>
  <c r="D62" i="18"/>
  <c r="D36" i="19"/>
  <c r="D21" i="19"/>
  <c r="F60" i="19"/>
  <c r="D20" i="18"/>
  <c r="E13" i="18"/>
  <c r="F7" i="19"/>
  <c r="E7" i="18"/>
  <c r="E45" i="19"/>
  <c r="D32" i="19"/>
  <c r="D66" i="18"/>
  <c r="E14" i="20"/>
  <c r="F10" i="19"/>
  <c r="C39" i="18"/>
  <c r="G17" i="20"/>
  <c r="H20" i="19"/>
  <c r="F69" i="19"/>
  <c r="G63" i="18"/>
  <c r="H30" i="15"/>
  <c r="F16" i="15"/>
  <c r="G60" i="18"/>
  <c r="C3" i="20"/>
  <c r="G43" i="15"/>
  <c r="E57" i="15"/>
  <c r="D12" i="19"/>
  <c r="H34" i="15"/>
  <c r="F47" i="20"/>
  <c r="F58" i="19"/>
  <c r="F45" i="20"/>
  <c r="H64" i="19"/>
  <c r="D32" i="20"/>
  <c r="G53" i="19"/>
  <c r="E38" i="18"/>
  <c r="H72" i="15"/>
  <c r="E32" i="18"/>
  <c r="E53" i="18"/>
  <c r="E97" i="15"/>
  <c r="G61" i="15"/>
  <c r="E69" i="19"/>
  <c r="F32" i="20"/>
  <c r="E47" i="18"/>
  <c r="C19" i="18"/>
  <c r="D41" i="18"/>
  <c r="C15" i="20"/>
  <c r="G22" i="19"/>
  <c r="E44" i="19"/>
  <c r="D32" i="18"/>
  <c r="H55" i="19"/>
  <c r="I70" i="15"/>
  <c r="I95" i="15"/>
  <c r="F15" i="15"/>
  <c r="F30" i="15"/>
  <c r="G62" i="19"/>
  <c r="I65" i="15"/>
  <c r="E43" i="20"/>
  <c r="F69" i="15"/>
  <c r="F23" i="18"/>
  <c r="E52" i="19"/>
  <c r="D16" i="20"/>
  <c r="C18" i="18"/>
  <c r="C73" i="18"/>
  <c r="H67" i="15"/>
  <c r="E46" i="18"/>
  <c r="E41" i="20"/>
  <c r="G59" i="15"/>
  <c r="H19" i="19"/>
  <c r="G11" i="20"/>
  <c r="F32" i="19"/>
  <c r="D37" i="18"/>
  <c r="D44" i="20"/>
  <c r="F48" i="18"/>
  <c r="G62" i="18"/>
  <c r="E17" i="15"/>
  <c r="D61" i="19"/>
  <c r="D6" i="18"/>
  <c r="C36" i="20"/>
  <c r="C43" i="18"/>
  <c r="F91" i="15"/>
  <c r="C18" i="20"/>
  <c r="G34" i="18"/>
  <c r="G30" i="15"/>
  <c r="G9" i="15"/>
  <c r="E34" i="20"/>
  <c r="I35" i="15"/>
  <c r="G4" i="19"/>
  <c r="D58" i="18"/>
  <c r="F38" i="18"/>
  <c r="F4" i="18"/>
  <c r="C37" i="20"/>
  <c r="H40" i="15"/>
  <c r="G11" i="19"/>
  <c r="H66" i="19"/>
  <c r="E6" i="19"/>
  <c r="I85" i="15"/>
  <c r="E4" i="18"/>
  <c r="C4" i="20"/>
  <c r="G79" i="15"/>
  <c r="I99" i="15"/>
  <c r="G10" i="20"/>
  <c r="C7" i="20"/>
  <c r="E44" i="18"/>
  <c r="H7" i="19"/>
  <c r="E11" i="20"/>
  <c r="G21" i="15"/>
  <c r="G33" i="20"/>
  <c r="G8" i="15"/>
  <c r="H42" i="19"/>
  <c r="I83" i="15"/>
  <c r="F66" i="15"/>
  <c r="G58" i="18"/>
  <c r="F80" i="15"/>
  <c r="F47" i="15"/>
  <c r="C29" i="18"/>
  <c r="G71" i="15"/>
  <c r="G29" i="15"/>
  <c r="D38" i="20"/>
  <c r="D46" i="19"/>
  <c r="E57" i="18"/>
  <c r="G31" i="18"/>
  <c r="E23" i="15"/>
  <c r="E23" i="20"/>
  <c r="I41" i="15"/>
  <c r="E66" i="18"/>
  <c r="E40" i="19"/>
  <c r="F33" i="18"/>
  <c r="F67" i="15"/>
  <c r="E32" i="20"/>
  <c r="E19" i="19"/>
  <c r="H87" i="15"/>
  <c r="D5" i="18"/>
  <c r="G68" i="15"/>
  <c r="G30" i="20"/>
  <c r="E55" i="18"/>
  <c r="E39" i="18"/>
  <c r="G41" i="18"/>
  <c r="D41" i="19"/>
  <c r="F23" i="20"/>
  <c r="E92" i="15"/>
  <c r="I82" i="15"/>
  <c r="H80" i="15"/>
  <c r="G58" i="15"/>
  <c r="F13" i="20"/>
  <c r="E4" i="20"/>
  <c r="G32" i="20"/>
  <c r="G35" i="19"/>
  <c r="G3" i="20"/>
  <c r="D18" i="19"/>
  <c r="F22" i="15"/>
  <c r="F15" i="18"/>
  <c r="C36" i="18"/>
  <c r="G44" i="18"/>
  <c r="G39" i="20"/>
  <c r="C47" i="18"/>
  <c r="F13" i="18"/>
  <c r="H19" i="15"/>
  <c r="E14" i="19"/>
  <c r="G18" i="18"/>
  <c r="G59" i="19"/>
  <c r="E40" i="20"/>
  <c r="G54" i="19"/>
  <c r="F38" i="20"/>
  <c r="D17" i="19"/>
  <c r="D16" i="19"/>
  <c r="I29" i="15"/>
  <c r="E68" i="15"/>
  <c r="G12" i="19"/>
  <c r="F17" i="15"/>
  <c r="G85" i="15"/>
  <c r="C57" i="18"/>
  <c r="C32" i="20"/>
  <c r="G67" i="19"/>
  <c r="D61" i="18"/>
  <c r="G22" i="20"/>
  <c r="E7" i="20"/>
  <c r="C20" i="18"/>
  <c r="H48" i="15"/>
  <c r="G32" i="15"/>
  <c r="E7" i="15"/>
  <c r="D22" i="18"/>
  <c r="G63" i="15"/>
  <c r="E17" i="18"/>
  <c r="E8" i="19"/>
  <c r="D34" i="20"/>
  <c r="E64" i="19"/>
  <c r="F74" i="15"/>
  <c r="G65" i="15"/>
  <c r="G7" i="18"/>
  <c r="G36" i="20"/>
  <c r="D37" i="19"/>
  <c r="G70" i="15"/>
  <c r="E13" i="15"/>
  <c r="G70" i="18"/>
  <c r="I40" i="15"/>
  <c r="C22" i="18"/>
  <c r="G60" i="19"/>
  <c r="D45" i="20"/>
  <c r="G11" i="18"/>
  <c r="E16" i="18"/>
  <c r="F71" i="15"/>
  <c r="F34" i="20"/>
  <c r="F84" i="15"/>
  <c r="H59" i="19"/>
  <c r="E31" i="19"/>
  <c r="E30" i="15"/>
  <c r="C39" i="20"/>
  <c r="F71" i="18"/>
  <c r="D5" i="19"/>
  <c r="E60" i="19"/>
  <c r="F12" i="18"/>
  <c r="F21" i="15"/>
  <c r="H49" i="15"/>
  <c r="G40" i="19"/>
  <c r="G66" i="19"/>
  <c r="D65" i="18"/>
  <c r="C66" i="18"/>
  <c r="E13" i="20"/>
  <c r="D30" i="20"/>
  <c r="F73" i="18"/>
  <c r="F14" i="20"/>
  <c r="G69" i="15"/>
  <c r="E93" i="15"/>
  <c r="C4" i="18"/>
  <c r="D3" i="20"/>
  <c r="G18" i="15"/>
  <c r="G16" i="15"/>
  <c r="E18" i="19"/>
  <c r="E15" i="15"/>
  <c r="E80" i="15"/>
  <c r="G44" i="19"/>
  <c r="E17" i="20"/>
  <c r="F43" i="18"/>
  <c r="H17" i="19"/>
  <c r="F19" i="18"/>
  <c r="F92" i="15"/>
  <c r="D68" i="19"/>
  <c r="F90" i="15"/>
  <c r="H13" i="19"/>
  <c r="D71" i="19"/>
  <c r="H56" i="15"/>
  <c r="E20" i="18"/>
  <c r="G3" i="18"/>
  <c r="C22" i="20"/>
  <c r="C21" i="18"/>
  <c r="I46" i="15"/>
  <c r="F17" i="20"/>
  <c r="F15" i="19"/>
  <c r="D4" i="19"/>
  <c r="E33" i="18"/>
  <c r="C11" i="18"/>
  <c r="G8" i="18"/>
  <c r="G8" i="19"/>
  <c r="G61" i="18"/>
  <c r="E5" i="15"/>
  <c r="I5" i="15"/>
  <c r="I19" i="15"/>
  <c r="E28" i="20"/>
  <c r="D13" i="20"/>
  <c r="F15" i="20"/>
  <c r="I22" i="15"/>
  <c r="C70" i="18"/>
  <c r="H34" i="19"/>
  <c r="F4" i="19"/>
  <c r="D52" i="19"/>
  <c r="F5" i="19"/>
  <c r="E28" i="19"/>
  <c r="G40" i="20"/>
  <c r="G38" i="18"/>
  <c r="G6" i="15"/>
  <c r="E13" i="19"/>
  <c r="F16" i="19"/>
  <c r="F19" i="20"/>
  <c r="G14" i="20"/>
  <c r="E54" i="19"/>
  <c r="D57" i="18"/>
  <c r="F4" i="20"/>
  <c r="H82" i="15"/>
  <c r="E46" i="15"/>
  <c r="F35" i="20"/>
  <c r="H62" i="19"/>
  <c r="F95" i="15"/>
  <c r="G20" i="20"/>
  <c r="D73" i="18"/>
  <c r="I11" i="15"/>
  <c r="D45" i="18"/>
  <c r="F7" i="20"/>
  <c r="E21" i="20"/>
  <c r="E38" i="19"/>
  <c r="E63" i="18"/>
  <c r="I47" i="15"/>
  <c r="F17" i="18"/>
  <c r="G55" i="19"/>
  <c r="D62" i="19"/>
  <c r="D7" i="20"/>
  <c r="G36" i="15"/>
  <c r="E3" i="20"/>
  <c r="G86" i="15"/>
  <c r="F31" i="18"/>
  <c r="E81" i="15"/>
  <c r="F73" i="15"/>
  <c r="D55" i="19"/>
  <c r="G53" i="18"/>
  <c r="C28" i="18"/>
  <c r="G96" i="15"/>
  <c r="H63" i="19"/>
  <c r="G73" i="15"/>
  <c r="E14" i="15"/>
  <c r="E41" i="18"/>
  <c r="G15" i="19"/>
  <c r="I17" i="15"/>
  <c r="E61" i="18"/>
  <c r="I6" i="15"/>
  <c r="F45" i="19"/>
  <c r="C30" i="20"/>
  <c r="F33" i="19"/>
  <c r="F28" i="20"/>
  <c r="F14" i="15"/>
  <c r="D67" i="19"/>
  <c r="E69" i="18"/>
  <c r="F28" i="18"/>
  <c r="E34" i="18"/>
  <c r="E41" i="15"/>
  <c r="E58" i="15"/>
  <c r="H58" i="15"/>
  <c r="G68" i="19"/>
  <c r="E56" i="18"/>
  <c r="H60" i="15"/>
  <c r="G59" i="18"/>
  <c r="E65" i="18"/>
  <c r="E87" i="15"/>
  <c r="E59" i="19"/>
  <c r="G7" i="19"/>
  <c r="E95" i="15"/>
  <c r="F94" i="15"/>
  <c r="I81" i="15"/>
  <c r="E36" i="20"/>
  <c r="G19" i="19"/>
  <c r="F17" i="19"/>
  <c r="E36" i="15"/>
  <c r="E9" i="19"/>
  <c r="E34" i="19"/>
  <c r="E9" i="18"/>
  <c r="F33" i="15"/>
  <c r="D21" i="20"/>
  <c r="F8" i="19"/>
  <c r="D65" i="19"/>
  <c r="F38" i="19"/>
  <c r="D71" i="18"/>
  <c r="H33" i="15"/>
  <c r="D42" i="20"/>
  <c r="E19" i="20"/>
  <c r="E71" i="19"/>
  <c r="I44" i="15"/>
  <c r="F30" i="20"/>
  <c r="G21" i="19"/>
  <c r="F9" i="19"/>
  <c r="C19" i="20"/>
  <c r="D31" i="20"/>
  <c r="H6" i="19"/>
  <c r="H94" i="15"/>
  <c r="C34" i="18"/>
  <c r="F45" i="18"/>
  <c r="F67" i="18"/>
  <c r="F40" i="15"/>
  <c r="H89" i="15"/>
  <c r="G19" i="18"/>
  <c r="G18" i="19"/>
  <c r="I74" i="15"/>
  <c r="C14" i="18"/>
  <c r="D5" i="20"/>
  <c r="D48" i="18"/>
  <c r="G65" i="18"/>
  <c r="F31" i="19"/>
  <c r="H43" i="15"/>
  <c r="F93" i="15"/>
  <c r="E85" i="15"/>
  <c r="F67" i="19"/>
  <c r="G23" i="20"/>
  <c r="G64" i="18"/>
  <c r="C8" i="20"/>
  <c r="F32" i="18"/>
  <c r="G19" i="15"/>
  <c r="I68" i="15"/>
  <c r="D40" i="18"/>
  <c r="F37" i="18"/>
  <c r="G94" i="15"/>
  <c r="D23" i="20"/>
  <c r="D11" i="19"/>
  <c r="E42" i="15"/>
  <c r="D4" i="18"/>
  <c r="F5" i="18"/>
  <c r="G23" i="19"/>
  <c r="I84" i="15"/>
  <c r="E84" i="15"/>
  <c r="G19" i="20"/>
  <c r="D57" i="19"/>
  <c r="E40" i="18"/>
  <c r="F83" i="15"/>
  <c r="H37" i="15"/>
  <c r="D36" i="20"/>
  <c r="F35" i="15"/>
  <c r="H90" i="15"/>
  <c r="E47" i="19"/>
  <c r="H36" i="19"/>
  <c r="E72" i="18"/>
  <c r="C16" i="20"/>
  <c r="D63" i="18"/>
  <c r="D4" i="20"/>
  <c r="E55" i="19"/>
  <c r="D47" i="20"/>
  <c r="H41" i="15"/>
  <c r="H20" i="15"/>
  <c r="F6" i="15"/>
  <c r="F54" i="18"/>
  <c r="G11" i="15"/>
  <c r="E31" i="20"/>
  <c r="I97" i="15"/>
  <c r="F29" i="18"/>
  <c r="H60" i="19"/>
  <c r="G29" i="20"/>
  <c r="E35" i="18"/>
  <c r="I71" i="15"/>
  <c r="F3" i="20"/>
  <c r="I72" i="15"/>
  <c r="H23" i="15"/>
  <c r="H24" i="15"/>
  <c r="G36" i="18"/>
  <c r="I62" i="15"/>
  <c r="H23" i="19"/>
  <c r="F59" i="15"/>
  <c r="E30" i="20"/>
  <c r="D72" i="18"/>
  <c r="F88" i="15"/>
  <c r="I30" i="15"/>
  <c r="F11" i="20"/>
  <c r="F44" i="20"/>
  <c r="E31" i="15"/>
  <c r="H31" i="15"/>
  <c r="F12" i="20"/>
  <c r="C32" i="18"/>
  <c r="G4" i="18"/>
  <c r="H58" i="19"/>
  <c r="D48" i="20"/>
  <c r="F37" i="15"/>
  <c r="F62" i="19"/>
  <c r="C37" i="18"/>
  <c r="G15" i="20"/>
  <c r="D15" i="19"/>
  <c r="D8" i="18"/>
  <c r="E68" i="18"/>
  <c r="G74" i="15"/>
  <c r="D37" i="20"/>
  <c r="H71" i="15"/>
  <c r="E4" i="19"/>
  <c r="E33" i="19"/>
  <c r="E86" i="15"/>
  <c r="G32" i="19"/>
  <c r="H37" i="19"/>
  <c r="G64" i="15"/>
  <c r="D13" i="18"/>
  <c r="I58" i="15"/>
  <c r="D54" i="19"/>
  <c r="F11" i="15"/>
  <c r="F31" i="15"/>
  <c r="G39" i="19"/>
  <c r="G9" i="19"/>
  <c r="I59" i="15"/>
  <c r="F46" i="20"/>
  <c r="I60" i="15"/>
  <c r="G64" i="19"/>
  <c r="I93" i="15"/>
  <c r="I9" i="15"/>
  <c r="F42" i="18"/>
  <c r="E17" i="19"/>
  <c r="E22" i="19"/>
  <c r="E32" i="19"/>
  <c r="I43" i="15"/>
  <c r="F70" i="19"/>
  <c r="E37" i="19"/>
  <c r="E63" i="19"/>
  <c r="C41" i="18"/>
  <c r="D44" i="19"/>
  <c r="H7" i="15"/>
  <c r="C12" i="20"/>
  <c r="H10" i="19"/>
  <c r="D42" i="19"/>
  <c r="F65" i="15"/>
  <c r="E30" i="19"/>
  <c r="I48" i="15"/>
  <c r="G8" i="20"/>
  <c r="E98" i="15"/>
  <c r="D59" i="18"/>
  <c r="E4" i="15"/>
  <c r="H29" i="19"/>
  <c r="C45" i="20"/>
  <c r="G44" i="15"/>
  <c r="C34" i="20"/>
  <c r="D33" i="19"/>
  <c r="C33" i="18"/>
  <c r="E39" i="19"/>
  <c r="H65" i="19"/>
  <c r="F12" i="15"/>
  <c r="F46" i="19"/>
  <c r="G52" i="19"/>
  <c r="F11" i="19"/>
  <c r="D45" i="19"/>
  <c r="F20" i="18"/>
  <c r="H14" i="19"/>
  <c r="G56" i="18"/>
  <c r="G54" i="15"/>
  <c r="F63" i="19"/>
  <c r="H86" i="15"/>
  <c r="E89" i="15"/>
  <c r="H61" i="19"/>
  <c r="X4" i="15" l="1"/>
  <c r="H25" i="15"/>
  <c r="H26" i="15" s="1"/>
  <c r="M4" i="15"/>
  <c r="T11" i="19"/>
  <c r="I11" i="19"/>
  <c r="K5" i="19"/>
  <c r="V5" i="19"/>
  <c r="K16" i="15"/>
  <c r="V16" i="15"/>
  <c r="J15" i="19"/>
  <c r="U15" i="19"/>
  <c r="U79" i="15"/>
  <c r="E100" i="15"/>
  <c r="E101" i="15" s="1"/>
  <c r="Y8" i="15"/>
  <c r="N8" i="15"/>
  <c r="W86" i="15"/>
  <c r="L86" i="15"/>
  <c r="W43" i="15"/>
  <c r="L43" i="15"/>
  <c r="T41" i="19"/>
  <c r="I41" i="19"/>
  <c r="W24" i="15"/>
  <c r="L24" i="15"/>
  <c r="U86" i="15"/>
  <c r="Y31" i="15"/>
  <c r="N31" i="15"/>
  <c r="T69" i="19"/>
  <c r="I69" i="19"/>
  <c r="U30" i="15"/>
  <c r="N5" i="15"/>
  <c r="Y5" i="15"/>
  <c r="V24" i="15"/>
  <c r="K24" i="15"/>
  <c r="W16" i="19"/>
  <c r="L16" i="19"/>
  <c r="K91" i="15"/>
  <c r="V91" i="15"/>
  <c r="S63" i="19"/>
  <c r="W46" i="15"/>
  <c r="L46" i="15"/>
  <c r="V96" i="15"/>
  <c r="K96" i="15"/>
  <c r="V44" i="15"/>
  <c r="K44" i="15"/>
  <c r="K10" i="15"/>
  <c r="V10" i="15"/>
  <c r="I53" i="19"/>
  <c r="T53" i="19"/>
  <c r="W10" i="19"/>
  <c r="L10" i="19"/>
  <c r="S9" i="19"/>
  <c r="W23" i="15"/>
  <c r="L23" i="15"/>
  <c r="L81" i="15"/>
  <c r="W81" i="15"/>
  <c r="U61" i="15"/>
  <c r="V38" i="15"/>
  <c r="K38" i="15"/>
  <c r="U63" i="19"/>
  <c r="J63" i="19"/>
  <c r="V82" i="15"/>
  <c r="K82" i="15"/>
  <c r="S35" i="19"/>
  <c r="S5" i="19"/>
  <c r="G100" i="15"/>
  <c r="G101" i="15" s="1"/>
  <c r="W79" i="15"/>
  <c r="L79" i="15"/>
  <c r="M20" i="15"/>
  <c r="X20" i="15"/>
  <c r="L4" i="15"/>
  <c r="G25" i="15"/>
  <c r="G26" i="15" s="1"/>
  <c r="W4" i="15"/>
  <c r="V52" i="19"/>
  <c r="K52" i="19"/>
  <c r="N91" i="15"/>
  <c r="Y91" i="15"/>
  <c r="J21" i="19"/>
  <c r="U21" i="19"/>
  <c r="W66" i="15"/>
  <c r="L66" i="15"/>
  <c r="X39" i="15"/>
  <c r="M39" i="15"/>
  <c r="S64" i="19"/>
  <c r="W31" i="19"/>
  <c r="L31" i="19"/>
  <c r="W42" i="15"/>
  <c r="L42" i="15"/>
  <c r="Y80" i="15"/>
  <c r="N80" i="15"/>
  <c r="M30" i="15"/>
  <c r="X30" i="15"/>
  <c r="M21" i="15"/>
  <c r="X21" i="15"/>
  <c r="I33" i="19"/>
  <c r="T33" i="19"/>
  <c r="K70" i="19"/>
  <c r="V70" i="19"/>
  <c r="U91" i="15"/>
  <c r="U13" i="19"/>
  <c r="J13" i="19"/>
  <c r="K84" i="15"/>
  <c r="V84" i="15"/>
  <c r="S55" i="19"/>
  <c r="L15" i="19"/>
  <c r="W15" i="19"/>
  <c r="F24" i="20"/>
  <c r="Y10" i="15"/>
  <c r="N10" i="15"/>
  <c r="K81" i="15"/>
  <c r="V81" i="15"/>
  <c r="U62" i="19"/>
  <c r="J62" i="19"/>
  <c r="K65" i="19"/>
  <c r="V65" i="19"/>
  <c r="U57" i="15"/>
  <c r="U84" i="15"/>
  <c r="N35" i="15"/>
  <c r="Y35" i="15"/>
  <c r="M34" i="15"/>
  <c r="X34" i="15"/>
  <c r="I22" i="19"/>
  <c r="T22" i="19"/>
  <c r="U62" i="15"/>
  <c r="U54" i="15"/>
  <c r="E75" i="15"/>
  <c r="E76" i="15" s="1"/>
  <c r="L63" i="15"/>
  <c r="W63" i="15"/>
  <c r="J16" i="19"/>
  <c r="U16" i="19"/>
  <c r="S57" i="19"/>
  <c r="N90" i="15"/>
  <c r="Y90" i="15"/>
  <c r="V68" i="19"/>
  <c r="K68" i="19"/>
  <c r="S18" i="19"/>
  <c r="K43" i="19"/>
  <c r="V43" i="19"/>
  <c r="U49" i="15"/>
  <c r="K31" i="19"/>
  <c r="V31" i="19"/>
  <c r="Y41" i="15"/>
  <c r="N41" i="15"/>
  <c r="V67" i="19"/>
  <c r="K67" i="19"/>
  <c r="U73" i="15"/>
  <c r="V11" i="19"/>
  <c r="K11" i="19"/>
  <c r="M63" i="15"/>
  <c r="X63" i="15"/>
  <c r="E49" i="20"/>
  <c r="L54" i="19"/>
  <c r="W54" i="19"/>
  <c r="W38" i="19"/>
  <c r="L38" i="19"/>
  <c r="S36" i="19"/>
  <c r="K30" i="15"/>
  <c r="V30" i="15"/>
  <c r="M24" i="15"/>
  <c r="X24" i="15"/>
  <c r="L45" i="19"/>
  <c r="W45" i="19"/>
  <c r="Y68" i="15"/>
  <c r="N68" i="15"/>
  <c r="U55" i="19"/>
  <c r="J55" i="19"/>
  <c r="L40" i="15"/>
  <c r="W40" i="15"/>
  <c r="W42" i="19"/>
  <c r="L42" i="19"/>
  <c r="X43" i="15"/>
  <c r="M43" i="15"/>
  <c r="J4" i="19"/>
  <c r="F24" i="19"/>
  <c r="F25" i="19" s="1"/>
  <c r="U4" i="19"/>
  <c r="U58" i="15"/>
  <c r="S15" i="19"/>
  <c r="N19" i="15"/>
  <c r="Y19" i="15"/>
  <c r="M68" i="15"/>
  <c r="X68" i="15"/>
  <c r="W18" i="19"/>
  <c r="L18" i="19"/>
  <c r="M91" i="15"/>
  <c r="X91" i="15"/>
  <c r="V64" i="15"/>
  <c r="K64" i="15"/>
  <c r="Y59" i="15"/>
  <c r="N59" i="15"/>
  <c r="K61" i="15"/>
  <c r="V61" i="15"/>
  <c r="V28" i="19"/>
  <c r="K28" i="19"/>
  <c r="N65" i="15"/>
  <c r="Y65" i="15"/>
  <c r="W6" i="19"/>
  <c r="L6" i="19"/>
  <c r="M80" i="15"/>
  <c r="X80" i="15"/>
  <c r="S40" i="19"/>
  <c r="V48" i="15"/>
  <c r="K48" i="15"/>
  <c r="U67" i="19"/>
  <c r="J67" i="19"/>
  <c r="V42" i="15"/>
  <c r="K42" i="15"/>
  <c r="J44" i="19"/>
  <c r="U44" i="19"/>
  <c r="S32" i="19"/>
  <c r="L56" i="19"/>
  <c r="W56" i="19"/>
  <c r="U59" i="15"/>
  <c r="X54" i="15"/>
  <c r="H75" i="15"/>
  <c r="H76" i="15" s="1"/>
  <c r="M54" i="15"/>
  <c r="W47" i="15"/>
  <c r="L47" i="15"/>
  <c r="H50" i="15"/>
  <c r="H51" i="15" s="1"/>
  <c r="M29" i="15"/>
  <c r="X29" i="15"/>
  <c r="K97" i="15"/>
  <c r="V97" i="15"/>
  <c r="X9" i="15"/>
  <c r="M9" i="15"/>
  <c r="U6" i="15"/>
  <c r="K16" i="19"/>
  <c r="V16" i="19"/>
  <c r="N92" i="15"/>
  <c r="Y92" i="15"/>
  <c r="N74" i="15"/>
  <c r="Y74" i="15"/>
  <c r="V37" i="19"/>
  <c r="K37" i="19"/>
  <c r="K10" i="19"/>
  <c r="V10" i="19"/>
  <c r="J40" i="19"/>
  <c r="U40" i="19"/>
  <c r="W68" i="19"/>
  <c r="L68" i="19"/>
  <c r="N86" i="15"/>
  <c r="Y86" i="15"/>
  <c r="U56" i="15"/>
  <c r="Y46" i="15"/>
  <c r="N46" i="15"/>
  <c r="W60" i="19"/>
  <c r="L60" i="19"/>
  <c r="L5" i="15"/>
  <c r="W5" i="15"/>
  <c r="T65" i="19"/>
  <c r="I65" i="19"/>
  <c r="K8" i="19"/>
  <c r="V8" i="19"/>
  <c r="N33" i="15"/>
  <c r="Y33" i="15"/>
  <c r="U39" i="15"/>
  <c r="V18" i="19"/>
  <c r="K18" i="19"/>
  <c r="U96" i="15"/>
  <c r="X33" i="15"/>
  <c r="M33" i="15"/>
  <c r="W46" i="19"/>
  <c r="L46" i="19"/>
  <c r="X35" i="15"/>
  <c r="M35" i="15"/>
  <c r="I13" i="19"/>
  <c r="T13" i="19"/>
  <c r="I54" i="19"/>
  <c r="T54" i="19"/>
  <c r="U82" i="15"/>
  <c r="L41" i="19"/>
  <c r="W41" i="19"/>
  <c r="J68" i="19"/>
  <c r="U68" i="19"/>
  <c r="I9" i="19"/>
  <c r="T9" i="19"/>
  <c r="S53" i="19"/>
  <c r="M19" i="15"/>
  <c r="X19" i="15"/>
  <c r="W21" i="15"/>
  <c r="L21" i="15"/>
  <c r="Y17" i="15"/>
  <c r="N17" i="15"/>
  <c r="V63" i="15"/>
  <c r="K63" i="15"/>
  <c r="J34" i="19"/>
  <c r="U34" i="19"/>
  <c r="U69" i="15"/>
  <c r="V19" i="15"/>
  <c r="K19" i="15"/>
  <c r="X85" i="15"/>
  <c r="M85" i="15"/>
  <c r="Y64" i="15"/>
  <c r="N64" i="15"/>
  <c r="U8" i="19"/>
  <c r="J8" i="19"/>
  <c r="U37" i="15"/>
  <c r="U10" i="19"/>
  <c r="J10" i="19"/>
  <c r="U74" i="15"/>
  <c r="L61" i="15"/>
  <c r="W61" i="15"/>
  <c r="I100" i="15"/>
  <c r="I101" i="15" s="1"/>
  <c r="Y79" i="15"/>
  <c r="N79" i="15"/>
  <c r="S28" i="19"/>
  <c r="U89" i="15"/>
  <c r="I16" i="19"/>
  <c r="T16" i="19"/>
  <c r="L69" i="19"/>
  <c r="W69" i="19"/>
  <c r="N54" i="15"/>
  <c r="Y54" i="15"/>
  <c r="I75" i="15"/>
  <c r="I76" i="15" s="1"/>
  <c r="L37" i="15"/>
  <c r="W37" i="15"/>
  <c r="U46" i="15"/>
  <c r="T68" i="19"/>
  <c r="I68" i="19"/>
  <c r="L14" i="15"/>
  <c r="W14" i="15"/>
  <c r="W80" i="15"/>
  <c r="L80" i="15"/>
  <c r="L96" i="15"/>
  <c r="W96" i="15"/>
  <c r="X92" i="15"/>
  <c r="M92" i="15"/>
  <c r="M47" i="15"/>
  <c r="X47" i="15"/>
  <c r="F49" i="20"/>
  <c r="E25" i="15"/>
  <c r="E26" i="15" s="1"/>
  <c r="U4" i="15"/>
  <c r="U5" i="19"/>
  <c r="J5" i="19"/>
  <c r="L19" i="15"/>
  <c r="W19" i="15"/>
  <c r="X16" i="15"/>
  <c r="M16" i="15"/>
  <c r="U66" i="15"/>
  <c r="Y62" i="15"/>
  <c r="N62" i="15"/>
  <c r="X13" i="15"/>
  <c r="M13" i="15"/>
  <c r="K35" i="15"/>
  <c r="V35" i="15"/>
  <c r="X22" i="15"/>
  <c r="M22" i="15"/>
  <c r="S70" i="19"/>
  <c r="K94" i="15"/>
  <c r="V94" i="15"/>
  <c r="L62" i="15"/>
  <c r="W62" i="15"/>
  <c r="N82" i="15"/>
  <c r="Y82" i="15"/>
  <c r="I58" i="19"/>
  <c r="T58" i="19"/>
  <c r="U60" i="19"/>
  <c r="J60" i="19"/>
  <c r="L57" i="19"/>
  <c r="W57" i="19"/>
  <c r="Y99" i="15"/>
  <c r="N99" i="15"/>
  <c r="W67" i="15"/>
  <c r="L67" i="15"/>
  <c r="N47" i="15"/>
  <c r="Y47" i="15"/>
  <c r="U81" i="15"/>
  <c r="K60" i="19"/>
  <c r="V60" i="19"/>
  <c r="M23" i="15"/>
  <c r="X23" i="15"/>
  <c r="W13" i="19"/>
  <c r="L13" i="19"/>
  <c r="V57" i="19"/>
  <c r="K57" i="19"/>
  <c r="N44" i="15"/>
  <c r="Y44" i="15"/>
  <c r="Y16" i="15"/>
  <c r="N16" i="15"/>
  <c r="W9" i="19"/>
  <c r="L9" i="19"/>
  <c r="U36" i="19"/>
  <c r="J36" i="19"/>
  <c r="K67" i="15"/>
  <c r="V67" i="15"/>
  <c r="J54" i="19"/>
  <c r="U54" i="19"/>
  <c r="V89" i="15"/>
  <c r="K89" i="15"/>
  <c r="L85" i="15"/>
  <c r="W85" i="15"/>
  <c r="V59" i="19"/>
  <c r="K59" i="19"/>
  <c r="S66" i="19"/>
  <c r="J53" i="19"/>
  <c r="U53" i="19"/>
  <c r="L44" i="15"/>
  <c r="W44" i="15"/>
  <c r="U38" i="15"/>
  <c r="N48" i="15"/>
  <c r="Y48" i="15"/>
  <c r="V65" i="15"/>
  <c r="K65" i="15"/>
  <c r="U5" i="15"/>
  <c r="Y66" i="15"/>
  <c r="N66" i="15"/>
  <c r="U55" i="15"/>
  <c r="I52" i="19"/>
  <c r="T52" i="19"/>
  <c r="U32" i="15"/>
  <c r="X97" i="15"/>
  <c r="M97" i="15"/>
  <c r="T29" i="19"/>
  <c r="I29" i="19"/>
  <c r="L17" i="15"/>
  <c r="W17" i="15"/>
  <c r="J20" i="19"/>
  <c r="U20" i="19"/>
  <c r="W8" i="19"/>
  <c r="L8" i="19"/>
  <c r="X67" i="15"/>
  <c r="M67" i="15"/>
  <c r="K15" i="15"/>
  <c r="V15" i="15"/>
  <c r="S62" i="19"/>
  <c r="U24" i="15"/>
  <c r="S11" i="19"/>
  <c r="W71" i="19"/>
  <c r="L71" i="19"/>
  <c r="Y81" i="15"/>
  <c r="N81" i="15"/>
  <c r="I31" i="19"/>
  <c r="T31" i="19"/>
  <c r="K71" i="15"/>
  <c r="V71" i="15"/>
  <c r="V53" i="19"/>
  <c r="K53" i="19"/>
  <c r="W64" i="19"/>
  <c r="L64" i="19"/>
  <c r="W91" i="15"/>
  <c r="L91" i="15"/>
  <c r="S37" i="19"/>
  <c r="U71" i="15"/>
  <c r="M59" i="15"/>
  <c r="X59" i="15"/>
  <c r="U95" i="15"/>
  <c r="L99" i="15"/>
  <c r="W99" i="15"/>
  <c r="U21" i="15"/>
  <c r="L65" i="15"/>
  <c r="W65" i="15"/>
  <c r="J42" i="19"/>
  <c r="U42" i="19"/>
  <c r="L20" i="15"/>
  <c r="W20" i="15"/>
  <c r="U67" i="15"/>
  <c r="J52" i="19"/>
  <c r="U52" i="19"/>
  <c r="L22" i="15"/>
  <c r="W22" i="15"/>
  <c r="U15" i="15"/>
  <c r="E24" i="20"/>
  <c r="K41" i="15"/>
  <c r="V41" i="15"/>
  <c r="J37" i="19"/>
  <c r="U37" i="19"/>
  <c r="V66" i="19"/>
  <c r="K66" i="19"/>
  <c r="T71" i="19"/>
  <c r="I71" i="19"/>
  <c r="U43" i="19"/>
  <c r="J43" i="19"/>
  <c r="L15" i="15"/>
  <c r="W15" i="15"/>
  <c r="L34" i="15"/>
  <c r="W34" i="15"/>
  <c r="N21" i="15"/>
  <c r="Y21" i="15"/>
  <c r="U59" i="19"/>
  <c r="J59" i="19"/>
  <c r="J41" i="19"/>
  <c r="U41" i="19"/>
  <c r="U19" i="15"/>
  <c r="Y88" i="15"/>
  <c r="N88" i="15"/>
  <c r="V33" i="15"/>
  <c r="K33" i="15"/>
  <c r="W95" i="15"/>
  <c r="L95" i="15"/>
  <c r="K9" i="15"/>
  <c r="V9" i="15"/>
  <c r="T57" i="19"/>
  <c r="I57" i="19"/>
  <c r="L53" i="19"/>
  <c r="W53" i="19"/>
  <c r="V23" i="19"/>
  <c r="K23" i="19"/>
  <c r="X71" i="15"/>
  <c r="M71" i="15"/>
  <c r="V21" i="15"/>
  <c r="K21" i="15"/>
  <c r="X12" i="15"/>
  <c r="M12" i="15"/>
  <c r="M58" i="15"/>
  <c r="X58" i="15"/>
  <c r="U11" i="15"/>
  <c r="U63" i="15"/>
  <c r="Y22" i="15"/>
  <c r="N22" i="15"/>
  <c r="V34" i="15"/>
  <c r="K34" i="15"/>
  <c r="U57" i="19"/>
  <c r="J57" i="19"/>
  <c r="X96" i="15"/>
  <c r="M96" i="15"/>
  <c r="S14" i="19"/>
  <c r="K18" i="15"/>
  <c r="V18" i="15"/>
  <c r="J23" i="19"/>
  <c r="U23" i="19"/>
  <c r="S22" i="19"/>
  <c r="U29" i="19"/>
  <c r="J29" i="19"/>
  <c r="W7" i="19"/>
  <c r="L7" i="19"/>
  <c r="S45" i="19"/>
  <c r="T17" i="19"/>
  <c r="I17" i="19"/>
  <c r="V43" i="15"/>
  <c r="K43" i="15"/>
  <c r="L70" i="15"/>
  <c r="W70" i="15"/>
  <c r="K41" i="19"/>
  <c r="V41" i="19"/>
  <c r="U90" i="15"/>
  <c r="W31" i="15"/>
  <c r="L31" i="15"/>
  <c r="N49" i="15"/>
  <c r="Y49" i="15"/>
  <c r="U65" i="15"/>
  <c r="T14" i="19"/>
  <c r="I14" i="19"/>
  <c r="K66" i="15"/>
  <c r="V66" i="15"/>
  <c r="L89" i="15"/>
  <c r="W89" i="15"/>
  <c r="F50" i="15"/>
  <c r="F51" i="15" s="1"/>
  <c r="V29" i="15"/>
  <c r="K29" i="15"/>
  <c r="K11" i="15"/>
  <c r="V11" i="15"/>
  <c r="W64" i="15"/>
  <c r="L64" i="15"/>
  <c r="M87" i="15"/>
  <c r="X87" i="15"/>
  <c r="U88" i="15"/>
  <c r="S46" i="19"/>
  <c r="W88" i="15"/>
  <c r="L88" i="15"/>
  <c r="V47" i="15"/>
  <c r="K47" i="15"/>
  <c r="U97" i="15"/>
  <c r="V55" i="19"/>
  <c r="K55" i="19"/>
  <c r="U64" i="15"/>
  <c r="I18" i="19"/>
  <c r="T18" i="19"/>
  <c r="S68" i="19"/>
  <c r="U36" i="15"/>
  <c r="W20" i="19"/>
  <c r="L20" i="19"/>
  <c r="U19" i="19"/>
  <c r="J19" i="19"/>
  <c r="K98" i="15"/>
  <c r="V98" i="15"/>
  <c r="K62" i="19"/>
  <c r="V62" i="19"/>
  <c r="U10" i="15"/>
  <c r="L62" i="19"/>
  <c r="W62" i="19"/>
  <c r="X18" i="15"/>
  <c r="M18" i="15"/>
  <c r="S42" i="19"/>
  <c r="L12" i="19"/>
  <c r="W12" i="19"/>
  <c r="U93" i="15"/>
  <c r="Y13" i="15"/>
  <c r="N13" i="15"/>
  <c r="M38" i="15"/>
  <c r="X38" i="15"/>
  <c r="I66" i="19"/>
  <c r="T66" i="19"/>
  <c r="X7" i="15"/>
  <c r="M7" i="15"/>
  <c r="L11" i="15"/>
  <c r="W11" i="15"/>
  <c r="M41" i="15"/>
  <c r="X41" i="15"/>
  <c r="L34" i="19"/>
  <c r="W34" i="19"/>
  <c r="M65" i="15"/>
  <c r="X65" i="15"/>
  <c r="K13" i="19"/>
  <c r="V13" i="19"/>
  <c r="V70" i="15"/>
  <c r="K70" i="15"/>
  <c r="M98" i="15"/>
  <c r="X98" i="15"/>
  <c r="Y45" i="15"/>
  <c r="N45" i="15"/>
  <c r="X93" i="15"/>
  <c r="M93" i="15"/>
  <c r="V64" i="19"/>
  <c r="K64" i="19"/>
  <c r="W70" i="19"/>
  <c r="L70" i="19"/>
  <c r="C24" i="20"/>
  <c r="V32" i="19"/>
  <c r="K32" i="19"/>
  <c r="S13" i="19"/>
  <c r="G49" i="20"/>
  <c r="N38" i="15"/>
  <c r="Y38" i="15"/>
  <c r="K12" i="15"/>
  <c r="V12" i="15"/>
  <c r="X36" i="15"/>
  <c r="M36" i="15"/>
  <c r="X61" i="15"/>
  <c r="M61" i="15"/>
  <c r="M83" i="15"/>
  <c r="X83" i="15"/>
  <c r="M89" i="15"/>
  <c r="X89" i="15"/>
  <c r="L12" i="15"/>
  <c r="W12" i="15"/>
  <c r="U94" i="15"/>
  <c r="L44" i="19"/>
  <c r="W44" i="19"/>
  <c r="W68" i="15"/>
  <c r="L68" i="15"/>
  <c r="U48" i="15"/>
  <c r="Y89" i="15"/>
  <c r="N89" i="15"/>
  <c r="W58" i="19"/>
  <c r="L58" i="19"/>
  <c r="I12" i="19"/>
  <c r="T12" i="19"/>
  <c r="X55" i="15"/>
  <c r="M55" i="15"/>
  <c r="U6" i="19"/>
  <c r="J6" i="19"/>
  <c r="U9" i="15"/>
  <c r="U7" i="15"/>
  <c r="U43" i="15"/>
  <c r="K17" i="15"/>
  <c r="V17" i="15"/>
  <c r="S67" i="19"/>
  <c r="N73" i="15"/>
  <c r="Y73" i="15"/>
  <c r="L43" i="19"/>
  <c r="W43" i="19"/>
  <c r="X46" i="15"/>
  <c r="M46" i="15"/>
  <c r="S33" i="19"/>
  <c r="Y71" i="15"/>
  <c r="N71" i="15"/>
  <c r="S30" i="19"/>
  <c r="X37" i="15"/>
  <c r="M37" i="15"/>
  <c r="M81" i="15"/>
  <c r="X81" i="15"/>
  <c r="L29" i="15"/>
  <c r="W29" i="15"/>
  <c r="G50" i="15"/>
  <c r="G51" i="15" s="1"/>
  <c r="W45" i="15"/>
  <c r="L45" i="15"/>
  <c r="N69" i="15"/>
  <c r="Y69" i="15"/>
  <c r="N42" i="15"/>
  <c r="Y42" i="15"/>
  <c r="K68" i="15"/>
  <c r="V68" i="15"/>
  <c r="N20" i="15"/>
  <c r="Y20" i="15"/>
  <c r="G24" i="20"/>
  <c r="X32" i="15"/>
  <c r="M32" i="15"/>
  <c r="V14" i="15"/>
  <c r="K14" i="15"/>
  <c r="W94" i="15"/>
  <c r="L94" i="15"/>
  <c r="E50" i="15"/>
  <c r="E51" i="15" s="1"/>
  <c r="U29" i="15"/>
  <c r="T21" i="19"/>
  <c r="I21" i="19"/>
  <c r="W93" i="15"/>
  <c r="L93" i="15"/>
  <c r="N95" i="15"/>
  <c r="Y95" i="15"/>
  <c r="W38" i="15"/>
  <c r="L38" i="15"/>
  <c r="X88" i="15"/>
  <c r="M88" i="15"/>
  <c r="K63" i="19"/>
  <c r="V63" i="19"/>
  <c r="J18" i="19"/>
  <c r="U18" i="19"/>
  <c r="L8" i="15"/>
  <c r="W8" i="15"/>
  <c r="T63" i="19"/>
  <c r="I63" i="19"/>
  <c r="U33" i="19"/>
  <c r="J33" i="19"/>
  <c r="D49" i="20"/>
  <c r="N63" i="15"/>
  <c r="Y63" i="15"/>
  <c r="L28" i="19"/>
  <c r="W28" i="19"/>
  <c r="S8" i="19"/>
  <c r="U99" i="15"/>
  <c r="K44" i="19"/>
  <c r="V44" i="19"/>
  <c r="V57" i="15"/>
  <c r="K57" i="15"/>
  <c r="X49" i="15"/>
  <c r="M49" i="15"/>
  <c r="K9" i="19"/>
  <c r="V9" i="19"/>
  <c r="X70" i="15"/>
  <c r="M70" i="15"/>
  <c r="K30" i="19"/>
  <c r="V30" i="19"/>
  <c r="K74" i="15"/>
  <c r="V74" i="15"/>
  <c r="X17" i="15"/>
  <c r="M17" i="15"/>
  <c r="L72" i="15"/>
  <c r="W72" i="15"/>
  <c r="U17" i="15"/>
  <c r="U98" i="15"/>
  <c r="V21" i="19"/>
  <c r="K21" i="19"/>
  <c r="I61" i="19"/>
  <c r="T61" i="19"/>
  <c r="V72" i="15"/>
  <c r="K72" i="15"/>
  <c r="I28" i="19"/>
  <c r="T28" i="19"/>
  <c r="K40" i="15"/>
  <c r="V40" i="15"/>
  <c r="W61" i="19"/>
  <c r="L61" i="19"/>
  <c r="L48" i="15"/>
  <c r="W48" i="15"/>
  <c r="U12" i="15"/>
  <c r="X56" i="15"/>
  <c r="M56" i="15"/>
  <c r="T45" i="19"/>
  <c r="I45" i="19"/>
  <c r="K36" i="19"/>
  <c r="V36" i="19"/>
  <c r="M84" i="15"/>
  <c r="X84" i="15"/>
  <c r="Y94" i="15"/>
  <c r="N94" i="15"/>
  <c r="V86" i="15"/>
  <c r="K86" i="15"/>
  <c r="W16" i="15"/>
  <c r="L16" i="15"/>
  <c r="U33" i="15"/>
  <c r="U83" i="15"/>
  <c r="W17" i="19"/>
  <c r="L17" i="19"/>
  <c r="U17" i="19"/>
  <c r="J17" i="19"/>
  <c r="X31" i="15"/>
  <c r="M31" i="15"/>
  <c r="V5" i="15"/>
  <c r="K5" i="15"/>
  <c r="W23" i="19"/>
  <c r="L23" i="19"/>
  <c r="L10" i="15"/>
  <c r="W10" i="15"/>
  <c r="U32" i="19"/>
  <c r="J32" i="19"/>
  <c r="U66" i="19"/>
  <c r="J66" i="19"/>
  <c r="I8" i="19"/>
  <c r="T8" i="19"/>
  <c r="Y67" i="15"/>
  <c r="N67" i="15"/>
  <c r="T56" i="19"/>
  <c r="I56" i="19"/>
  <c r="M62" i="15"/>
  <c r="X62" i="15"/>
  <c r="W13" i="15"/>
  <c r="L13" i="15"/>
  <c r="I55" i="19"/>
  <c r="T55" i="19"/>
  <c r="T10" i="19"/>
  <c r="I10" i="19"/>
  <c r="V56" i="15"/>
  <c r="K56" i="15"/>
  <c r="S56" i="19"/>
  <c r="W33" i="19"/>
  <c r="L33" i="19"/>
  <c r="U41" i="15"/>
  <c r="N55" i="15"/>
  <c r="Y55" i="15"/>
  <c r="S4" i="19"/>
  <c r="D24" i="19"/>
  <c r="D25" i="19" s="1"/>
  <c r="J7" i="19"/>
  <c r="U7" i="19"/>
  <c r="S12" i="19"/>
  <c r="S59" i="19"/>
  <c r="U46" i="19"/>
  <c r="J46" i="19"/>
  <c r="K45" i="15"/>
  <c r="V45" i="15"/>
  <c r="N36" i="15"/>
  <c r="Y36" i="15"/>
  <c r="S6" i="19"/>
  <c r="S41" i="19"/>
  <c r="K55" i="15"/>
  <c r="V55" i="15"/>
  <c r="M94" i="15"/>
  <c r="X94" i="15"/>
  <c r="U31" i="19"/>
  <c r="J31" i="19"/>
  <c r="K32" i="15"/>
  <c r="V32" i="15"/>
  <c r="K87" i="15"/>
  <c r="V87" i="15"/>
  <c r="J39" i="19"/>
  <c r="U39" i="19"/>
  <c r="M73" i="15"/>
  <c r="X73" i="15"/>
  <c r="V54" i="19"/>
  <c r="K54" i="19"/>
  <c r="U16" i="15"/>
  <c r="W98" i="15"/>
  <c r="L98" i="15"/>
  <c r="V45" i="19"/>
  <c r="K45" i="19"/>
  <c r="K7" i="19"/>
  <c r="V7" i="19"/>
  <c r="J9" i="19"/>
  <c r="U9" i="19"/>
  <c r="X72" i="15"/>
  <c r="M72" i="15"/>
  <c r="U47" i="15"/>
  <c r="U30" i="19"/>
  <c r="J30" i="19"/>
  <c r="M86" i="15"/>
  <c r="X86" i="15"/>
  <c r="T32" i="19"/>
  <c r="I32" i="19"/>
  <c r="K39" i="15"/>
  <c r="V39" i="15"/>
  <c r="V92" i="15"/>
  <c r="K92" i="15"/>
  <c r="I59" i="19"/>
  <c r="T59" i="19"/>
  <c r="W92" i="15"/>
  <c r="L92" i="15"/>
  <c r="W14" i="19"/>
  <c r="L14" i="19"/>
  <c r="X74" i="15"/>
  <c r="M74" i="15"/>
  <c r="U44" i="15"/>
  <c r="V95" i="15"/>
  <c r="K95" i="15"/>
  <c r="X60" i="15"/>
  <c r="M60" i="15"/>
  <c r="L9" i="15"/>
  <c r="W9" i="15"/>
  <c r="Y4" i="15"/>
  <c r="I25" i="15"/>
  <c r="I26" i="15" s="1"/>
  <c r="N4" i="15"/>
  <c r="L47" i="19"/>
  <c r="W47" i="19"/>
  <c r="V56" i="19"/>
  <c r="K56" i="19"/>
  <c r="U45" i="19"/>
  <c r="J45" i="19"/>
  <c r="Y58" i="15"/>
  <c r="N58" i="15"/>
  <c r="W33" i="15"/>
  <c r="L33" i="15"/>
  <c r="M15" i="15"/>
  <c r="X15" i="15"/>
  <c r="V36" i="15"/>
  <c r="K36" i="15"/>
  <c r="S65" i="19"/>
  <c r="J38" i="19"/>
  <c r="U38" i="19"/>
  <c r="L29" i="19"/>
  <c r="W29" i="19"/>
  <c r="X82" i="15"/>
  <c r="M82" i="15"/>
  <c r="U64" i="19"/>
  <c r="J64" i="19"/>
  <c r="J28" i="19"/>
  <c r="U28" i="19"/>
  <c r="M44" i="15"/>
  <c r="X44" i="15"/>
  <c r="Y98" i="15"/>
  <c r="N98" i="15"/>
  <c r="W97" i="15"/>
  <c r="L97" i="15"/>
  <c r="S47" i="19"/>
  <c r="L35" i="19"/>
  <c r="W35" i="19"/>
  <c r="U45" i="15"/>
  <c r="V15" i="19"/>
  <c r="K15" i="19"/>
  <c r="K13" i="15"/>
  <c r="V13" i="15"/>
  <c r="U92" i="15"/>
  <c r="V79" i="15"/>
  <c r="K79" i="15"/>
  <c r="F100" i="15"/>
  <c r="F101" i="15" s="1"/>
  <c r="S39" i="19"/>
  <c r="K46" i="19"/>
  <c r="V46" i="19"/>
  <c r="H100" i="15"/>
  <c r="H101" i="15" s="1"/>
  <c r="M79" i="15"/>
  <c r="X79" i="15"/>
  <c r="U56" i="19"/>
  <c r="J56" i="19"/>
  <c r="M40" i="15"/>
  <c r="X40" i="15"/>
  <c r="U87" i="15"/>
  <c r="N85" i="15"/>
  <c r="Y85" i="15"/>
  <c r="L39" i="15"/>
  <c r="W39" i="15"/>
  <c r="N84" i="15"/>
  <c r="Y84" i="15"/>
  <c r="L65" i="19"/>
  <c r="W65" i="19"/>
  <c r="M64" i="15"/>
  <c r="X64" i="15"/>
  <c r="U22" i="19"/>
  <c r="J22" i="19"/>
  <c r="U70" i="19"/>
  <c r="J70" i="19"/>
  <c r="T38" i="19"/>
  <c r="I38" i="19"/>
  <c r="V49" i="15"/>
  <c r="K49" i="15"/>
  <c r="K17" i="19"/>
  <c r="V17" i="19"/>
  <c r="L32" i="15"/>
  <c r="W32" i="15"/>
  <c r="S34" i="19"/>
  <c r="V12" i="19"/>
  <c r="K12" i="19"/>
  <c r="V38" i="19"/>
  <c r="K38" i="19"/>
  <c r="V60" i="15"/>
  <c r="K60" i="15"/>
  <c r="U80" i="15"/>
  <c r="S7" i="19"/>
  <c r="W63" i="19"/>
  <c r="L63" i="19"/>
  <c r="S58" i="19"/>
  <c r="C49" i="20"/>
  <c r="J58" i="19"/>
  <c r="U58" i="19"/>
  <c r="D24" i="20"/>
  <c r="W30" i="19"/>
  <c r="L30" i="19"/>
  <c r="N70" i="15"/>
  <c r="Y70" i="15"/>
  <c r="W66" i="19"/>
  <c r="L66" i="19"/>
  <c r="T60" i="19"/>
  <c r="I60" i="19"/>
  <c r="Y72" i="15"/>
  <c r="N72" i="15"/>
  <c r="N14" i="15"/>
  <c r="Y14" i="15"/>
  <c r="N57" i="15"/>
  <c r="Y57" i="15"/>
  <c r="W83" i="15"/>
  <c r="L83" i="15"/>
  <c r="W59" i="19"/>
  <c r="L59" i="19"/>
  <c r="U14" i="19"/>
  <c r="J14" i="19"/>
  <c r="S71" i="19"/>
  <c r="N32" i="15"/>
  <c r="Y32" i="15"/>
  <c r="K33" i="19"/>
  <c r="V33" i="19"/>
  <c r="K29" i="19"/>
  <c r="V29" i="19"/>
  <c r="L6" i="15"/>
  <c r="W6" i="15"/>
  <c r="S16" i="19"/>
  <c r="W35" i="15"/>
  <c r="L35" i="15"/>
  <c r="L57" i="15"/>
  <c r="W57" i="15"/>
  <c r="L73" i="15"/>
  <c r="W73" i="15"/>
  <c r="V85" i="15"/>
  <c r="K85" i="15"/>
  <c r="T64" i="19"/>
  <c r="I64" i="19"/>
  <c r="T46" i="19"/>
  <c r="I46" i="19"/>
  <c r="M57" i="15"/>
  <c r="X57" i="15"/>
  <c r="V19" i="19"/>
  <c r="K19" i="19"/>
  <c r="N87" i="15"/>
  <c r="Y87" i="15"/>
  <c r="K31" i="15"/>
  <c r="V31" i="15"/>
  <c r="G75" i="15"/>
  <c r="G76" i="15" s="1"/>
  <c r="L54" i="15"/>
  <c r="W54" i="15"/>
  <c r="U35" i="19"/>
  <c r="J35" i="19"/>
  <c r="N18" i="15"/>
  <c r="Y18" i="15"/>
  <c r="I40" i="19"/>
  <c r="T40" i="19"/>
  <c r="I35" i="19"/>
  <c r="T35" i="19"/>
  <c r="N24" i="15"/>
  <c r="Y24" i="15"/>
  <c r="L84" i="15"/>
  <c r="W84" i="15"/>
  <c r="V7" i="15"/>
  <c r="K7" i="15"/>
  <c r="L59" i="15"/>
  <c r="W59" i="15"/>
  <c r="T44" i="19"/>
  <c r="I44" i="19"/>
  <c r="Y37" i="15"/>
  <c r="N37" i="15"/>
  <c r="Y11" i="15"/>
  <c r="N11" i="15"/>
  <c r="V73" i="15"/>
  <c r="K73" i="15"/>
  <c r="K34" i="19"/>
  <c r="V34" i="19"/>
  <c r="J65" i="19"/>
  <c r="U65" i="19"/>
  <c r="T15" i="19"/>
  <c r="I15" i="19"/>
  <c r="I30" i="19"/>
  <c r="T30" i="19"/>
  <c r="S43" i="19"/>
  <c r="T4" i="19"/>
  <c r="I4" i="19"/>
  <c r="E24" i="19"/>
  <c r="E25" i="19" s="1"/>
  <c r="K23" i="15"/>
  <c r="V23" i="15"/>
  <c r="I67" i="19"/>
  <c r="T67" i="19"/>
  <c r="L49" i="15"/>
  <c r="W49" i="15"/>
  <c r="W36" i="15"/>
  <c r="L36" i="15"/>
  <c r="U8" i="15"/>
  <c r="N61" i="15"/>
  <c r="Y61" i="15"/>
  <c r="K90" i="15"/>
  <c r="V90" i="15"/>
  <c r="L52" i="19"/>
  <c r="W52" i="19"/>
  <c r="V20" i="15"/>
  <c r="K20" i="15"/>
  <c r="L58" i="15"/>
  <c r="W58" i="15"/>
  <c r="N23" i="15"/>
  <c r="Y23" i="15"/>
  <c r="S19" i="19"/>
  <c r="M42" i="15"/>
  <c r="X42" i="15"/>
  <c r="K6" i="19"/>
  <c r="V6" i="19"/>
  <c r="N43" i="15"/>
  <c r="Y43" i="15"/>
  <c r="S52" i="19"/>
  <c r="V22" i="15"/>
  <c r="K22" i="15"/>
  <c r="L7" i="15"/>
  <c r="W7" i="15"/>
  <c r="M8" i="15"/>
  <c r="X8" i="15"/>
  <c r="J12" i="19"/>
  <c r="U12" i="19"/>
  <c r="U60" i="15"/>
  <c r="K88" i="15"/>
  <c r="V88" i="15"/>
  <c r="L21" i="19"/>
  <c r="W21" i="19"/>
  <c r="N83" i="15"/>
  <c r="Y83" i="15"/>
  <c r="S38" i="19"/>
  <c r="L4" i="19"/>
  <c r="W4" i="19"/>
  <c r="H24" i="19"/>
  <c r="H25" i="19" s="1"/>
  <c r="S54" i="19"/>
  <c r="T19" i="19"/>
  <c r="I19" i="19"/>
  <c r="V58" i="15"/>
  <c r="K58" i="15"/>
  <c r="W11" i="19"/>
  <c r="L11" i="19"/>
  <c r="N7" i="15"/>
  <c r="Y7" i="15"/>
  <c r="W55" i="15"/>
  <c r="L55" i="15"/>
  <c r="L90" i="15"/>
  <c r="W90" i="15"/>
  <c r="S31" i="19"/>
  <c r="V80" i="15"/>
  <c r="K80" i="15"/>
  <c r="I39" i="19"/>
  <c r="T39" i="19"/>
  <c r="M69" i="15"/>
  <c r="X69" i="15"/>
  <c r="J11" i="19"/>
  <c r="U11" i="19"/>
  <c r="S61" i="19"/>
  <c r="I43" i="19"/>
  <c r="T43" i="19"/>
  <c r="I34" i="19"/>
  <c r="T34" i="19"/>
  <c r="S20" i="19"/>
  <c r="T20" i="19"/>
  <c r="I20" i="19"/>
  <c r="T7" i="19"/>
  <c r="I7" i="19"/>
  <c r="M10" i="15"/>
  <c r="X10" i="15"/>
  <c r="L69" i="15"/>
  <c r="W69" i="15"/>
  <c r="N30" i="15"/>
  <c r="Y30" i="15"/>
  <c r="L37" i="19"/>
  <c r="W37" i="19"/>
  <c r="L30" i="15"/>
  <c r="W30" i="15"/>
  <c r="K47" i="19"/>
  <c r="V47" i="19"/>
  <c r="V46" i="15"/>
  <c r="K46" i="15"/>
  <c r="U20" i="15"/>
  <c r="K37" i="15"/>
  <c r="V37" i="15"/>
  <c r="N29" i="15"/>
  <c r="Y29" i="15"/>
  <c r="I50" i="15"/>
  <c r="I51" i="15" s="1"/>
  <c r="T62" i="19"/>
  <c r="I62" i="19"/>
  <c r="Y39" i="15"/>
  <c r="N39" i="15"/>
  <c r="S44" i="19"/>
  <c r="N34" i="15"/>
  <c r="Y34" i="15"/>
  <c r="U22" i="15"/>
  <c r="S21" i="19"/>
  <c r="J47" i="19"/>
  <c r="U47" i="19"/>
  <c r="U35" i="15"/>
  <c r="W41" i="15"/>
  <c r="L41" i="15"/>
  <c r="J61" i="19"/>
  <c r="U61" i="19"/>
  <c r="M99" i="15"/>
  <c r="X99" i="15"/>
  <c r="N60" i="15"/>
  <c r="Y60" i="15"/>
  <c r="U70" i="15"/>
  <c r="J69" i="19"/>
  <c r="U69" i="19"/>
  <c r="L82" i="15"/>
  <c r="W82" i="15"/>
  <c r="K69" i="15"/>
  <c r="V69" i="15"/>
  <c r="S60" i="19"/>
  <c r="K6" i="15"/>
  <c r="V6" i="15"/>
  <c r="V69" i="19"/>
  <c r="K69" i="19"/>
  <c r="U40" i="15"/>
  <c r="V99" i="15"/>
  <c r="K99" i="15"/>
  <c r="T6" i="19"/>
  <c r="I6" i="19"/>
  <c r="V4" i="19"/>
  <c r="K4" i="19"/>
  <c r="G24" i="19"/>
  <c r="G25" i="19" s="1"/>
  <c r="V40" i="19"/>
  <c r="K40" i="19"/>
  <c r="I23" i="19"/>
  <c r="T23" i="19"/>
  <c r="L22" i="19"/>
  <c r="W22" i="19"/>
  <c r="M6" i="15"/>
  <c r="X6" i="15"/>
  <c r="V8" i="15"/>
  <c r="K8" i="15"/>
  <c r="K83" i="15"/>
  <c r="V83" i="15"/>
  <c r="N56" i="15"/>
  <c r="Y56" i="15"/>
  <c r="S10" i="19"/>
  <c r="Y6" i="15"/>
  <c r="N6" i="15"/>
  <c r="L39" i="19"/>
  <c r="W39" i="19"/>
  <c r="M48" i="15"/>
  <c r="X48" i="15"/>
  <c r="U68" i="15"/>
  <c r="W18" i="15"/>
  <c r="L18" i="15"/>
  <c r="S69" i="19"/>
  <c r="S23" i="19"/>
  <c r="M90" i="15"/>
  <c r="X90" i="15"/>
  <c r="K59" i="15"/>
  <c r="V59" i="15"/>
  <c r="M45" i="15"/>
  <c r="X45" i="15"/>
  <c r="X5" i="15"/>
  <c r="M5" i="15"/>
  <c r="K58" i="19"/>
  <c r="V58" i="19"/>
  <c r="U23" i="15"/>
  <c r="L71" i="15"/>
  <c r="W71" i="15"/>
  <c r="L87" i="15"/>
  <c r="W87" i="15"/>
  <c r="L60" i="15"/>
  <c r="W60" i="15"/>
  <c r="K35" i="19"/>
  <c r="V35" i="19"/>
  <c r="M95" i="15"/>
  <c r="X95" i="15"/>
  <c r="U42" i="15"/>
  <c r="V20" i="19"/>
  <c r="K20" i="19"/>
  <c r="L55" i="19"/>
  <c r="W55" i="19"/>
  <c r="Y12" i="15"/>
  <c r="N12" i="15"/>
  <c r="L36" i="19"/>
  <c r="W36" i="19"/>
  <c r="U34" i="15"/>
  <c r="K71" i="19"/>
  <c r="V71" i="19"/>
  <c r="I37" i="19"/>
  <c r="T37" i="19"/>
  <c r="K93" i="15"/>
  <c r="V93" i="15"/>
  <c r="Y40" i="15"/>
  <c r="N40" i="15"/>
  <c r="L56" i="15"/>
  <c r="W56" i="15"/>
  <c r="L32" i="19"/>
  <c r="W32" i="19"/>
  <c r="S17" i="19"/>
  <c r="M11" i="15"/>
  <c r="X11" i="15"/>
  <c r="F25" i="15"/>
  <c r="V4" i="15"/>
  <c r="K4" i="15"/>
  <c r="K39" i="19"/>
  <c r="V39" i="19"/>
  <c r="S29" i="19"/>
  <c r="K62" i="15"/>
  <c r="V62" i="15"/>
  <c r="I5" i="19"/>
  <c r="T5" i="19"/>
  <c r="K42" i="19"/>
  <c r="V42" i="19"/>
  <c r="W67" i="19"/>
  <c r="L67" i="19"/>
  <c r="L40" i="19"/>
  <c r="W40" i="19"/>
  <c r="U14" i="15"/>
  <c r="T47" i="19"/>
  <c r="I47" i="19"/>
  <c r="W74" i="15"/>
  <c r="L74" i="15"/>
  <c r="N96" i="15"/>
  <c r="Y96" i="15"/>
  <c r="U71" i="19"/>
  <c r="J71" i="19"/>
  <c r="M66" i="15"/>
  <c r="X66" i="15"/>
  <c r="X14" i="15"/>
  <c r="M14" i="15"/>
  <c r="U18" i="15"/>
  <c r="K22" i="19"/>
  <c r="V22" i="19"/>
  <c r="L5" i="19"/>
  <c r="W5" i="19"/>
  <c r="K61" i="19"/>
  <c r="V61" i="19"/>
  <c r="N93" i="15"/>
  <c r="Y93" i="15"/>
  <c r="U31" i="15"/>
  <c r="I36" i="19"/>
  <c r="T36" i="19"/>
  <c r="N9" i="15"/>
  <c r="Y9" i="15"/>
  <c r="N15" i="15"/>
  <c r="Y15" i="15"/>
  <c r="L19" i="19"/>
  <c r="W19" i="19"/>
  <c r="U72" i="15"/>
  <c r="K14" i="19"/>
  <c r="V14" i="19"/>
  <c r="F75" i="15"/>
  <c r="F76" i="15" s="1"/>
  <c r="V54" i="15"/>
  <c r="K54" i="15"/>
  <c r="I42" i="19"/>
  <c r="T42" i="19"/>
  <c r="U13" i="15"/>
  <c r="U85" i="15"/>
  <c r="Y97" i="15"/>
  <c r="N97" i="15"/>
  <c r="T70" i="19"/>
  <c r="I70" i="19"/>
  <c r="M25" i="15" l="1"/>
  <c r="L24" i="19"/>
  <c r="I24" i="19"/>
  <c r="J24" i="19"/>
  <c r="K25" i="15"/>
  <c r="F26" i="15"/>
  <c r="L25" i="15"/>
  <c r="N25" i="15"/>
  <c r="K24" i="19"/>
</calcChain>
</file>

<file path=xl/sharedStrings.xml><?xml version="1.0" encoding="utf-8"?>
<sst xmlns="http://schemas.openxmlformats.org/spreadsheetml/2006/main" count="998" uniqueCount="188">
  <si>
    <t>Nganion</t>
  </si>
  <si>
    <t>Dosqaly</t>
  </si>
  <si>
    <t>Giumle Lizeibon</t>
  </si>
  <si>
    <t>Sobianitedrucy</t>
  </si>
  <si>
    <t>Galamily</t>
  </si>
  <si>
    <t>People's Land of Maneau</t>
  </si>
  <si>
    <t>Southern Ristan</t>
  </si>
  <si>
    <t>Quewenia</t>
  </si>
  <si>
    <t>Bernepamar</t>
  </si>
  <si>
    <t>Unicorporated Tiagascar</t>
  </si>
  <si>
    <t>Greri Landmoslands</t>
  </si>
  <si>
    <t>Esia</t>
  </si>
  <si>
    <t>Xikong</t>
  </si>
  <si>
    <t>Mico</t>
  </si>
  <si>
    <t>Rarita</t>
  </si>
  <si>
    <t>Description of Data</t>
  </si>
  <si>
    <t>Copyright © 2022 by the Society of Actuaries Research Institute. All rights reserved.</t>
  </si>
  <si>
    <t>All values are expressed in Rarita Doubloons</t>
  </si>
  <si>
    <t>2022 Student Research Case Study Challenge</t>
  </si>
  <si>
    <t>Byasier Pujan</t>
  </si>
  <si>
    <t>Cuandbo</t>
  </si>
  <si>
    <t>Djipines</t>
  </si>
  <si>
    <t>Eastern Sleboube</t>
  </si>
  <si>
    <t>Manlisgamncent</t>
  </si>
  <si>
    <t>Nkasland Cronestan</t>
  </si>
  <si>
    <t>Revenue</t>
  </si>
  <si>
    <t>Nation</t>
  </si>
  <si>
    <t>Total Revenue</t>
  </si>
  <si>
    <t>Matchday</t>
  </si>
  <si>
    <t>Broadcast</t>
  </si>
  <si>
    <t>Commercial</t>
  </si>
  <si>
    <t>Expense</t>
  </si>
  <si>
    <t>Name of nation</t>
  </si>
  <si>
    <t>Total operating costs includes costs such as staff costs (wages), facility management, rent, etc; excludes the outlay on player acquisitions, amortisation of players' registrations and other extraordinary items. Expense is for all squads within the nation's leagues.</t>
  </si>
  <si>
    <t>Total Expense</t>
  </si>
  <si>
    <t>Staff Costs</t>
  </si>
  <si>
    <t>Portion of total expense attributed to staff costs - refers to total employment costs - it may include categories such as football players, technical staff, medical staff, management and administrative staff</t>
  </si>
  <si>
    <t>Other Expenses</t>
  </si>
  <si>
    <t>Portion of total expense attributed to other - includes facility management, rent, etc.</t>
  </si>
  <si>
    <t>League Attendance</t>
  </si>
  <si>
    <t>Average League Attendance</t>
  </si>
  <si>
    <t>Social Media Statistics</t>
  </si>
  <si>
    <t>Facebook</t>
  </si>
  <si>
    <t>Instagram</t>
  </si>
  <si>
    <t>Twitter</t>
  </si>
  <si>
    <t>Youtube</t>
  </si>
  <si>
    <t>Tiktok</t>
  </si>
  <si>
    <t>Average attendance at league games</t>
  </si>
  <si>
    <t>Football-Soccer Revenue, Expense and Other Data</t>
  </si>
  <si>
    <t>Football-Soccer Revenue</t>
  </si>
  <si>
    <t>Per Capita
Total Revenue (∂)</t>
  </si>
  <si>
    <t>Per Capita
Matchday (∂)</t>
  </si>
  <si>
    <t>Per Capita
Broadcast (∂)</t>
  </si>
  <si>
    <t>Per Capita
Commercial (∂)</t>
  </si>
  <si>
    <t>Football-Soccer Expense</t>
  </si>
  <si>
    <t>Per Capita
Total Expense (∂)</t>
  </si>
  <si>
    <t>Per Capita
Staff
Costs (∂)</t>
  </si>
  <si>
    <t>Per Capita
Other
Expenses (∂)</t>
  </si>
  <si>
    <t>Aggregate revenue for each nation</t>
  </si>
  <si>
    <t>Aggregate expense for each nation</t>
  </si>
  <si>
    <t>Total number of Facebook followers in millions</t>
  </si>
  <si>
    <t>Total number of Instagram followers in millions</t>
  </si>
  <si>
    <t>Total number of Twitter followers in millions</t>
  </si>
  <si>
    <t>Total number of Youtube followers in millions</t>
  </si>
  <si>
    <t>Total number of Tiktok followers in millions</t>
  </si>
  <si>
    <r>
      <t>All values are expressed in Rarita Doubloons (</t>
    </r>
    <r>
      <rPr>
        <sz val="11"/>
        <color indexed="8"/>
        <rFont val="Calibri Light"/>
        <family val="2"/>
      </rPr>
      <t>∂)</t>
    </r>
  </si>
  <si>
    <t>Leoneku Guidisia</t>
  </si>
  <si>
    <t>Ledian</t>
  </si>
  <si>
    <t>New Uwi</t>
  </si>
  <si>
    <t>Ngoque Blicri</t>
  </si>
  <si>
    <t>Eastern Niasland</t>
  </si>
  <si>
    <t>Varijitri Isles</t>
  </si>
  <si>
    <t>year</t>
    <phoneticPr fontId="10" type="noConversion"/>
  </si>
  <si>
    <t>Total operating revenue includes the annual income (budget) generated from operations such as matchday, broadcasting and commercial; excludes the income from player trading activity (sale of players). Revenue is for all squads within the nation's leagues.</t>
    <phoneticPr fontId="10" type="noConversion"/>
  </si>
  <si>
    <t>Portion of total revenue attributed to match day - generated as a result of staging matches at stadiums and largely derived from ticket sales</t>
    <phoneticPr fontId="10" type="noConversion"/>
  </si>
  <si>
    <t>Portion of total revenue attributed to broadcasting - media broadcasting revenue received due to participation in domestic leagues, domestic cups and, where relevant for some clubs, international competitions</t>
    <phoneticPr fontId="10" type="noConversion"/>
  </si>
  <si>
    <t>Portion of total revenue attributed to commercial - generated from sponsorship, merchandising and other commercial operations</t>
    <phoneticPr fontId="10" type="noConversion"/>
  </si>
  <si>
    <t>Gross Domestic Product per Capita</t>
  </si>
  <si>
    <t>Country</t>
  </si>
  <si>
    <t>Staff</t>
  </si>
  <si>
    <t>Other</t>
  </si>
  <si>
    <t>GDP</t>
  </si>
  <si>
    <t>Porprotion</t>
  </si>
  <si>
    <t>Total revenue</t>
  </si>
  <si>
    <t>Revenue growth</t>
  </si>
  <si>
    <t>growth rate</t>
  </si>
  <si>
    <t>Total expense</t>
  </si>
  <si>
    <t>Rarita Nominal Risk-Free Spot Rate Yield Curves</t>
  </si>
  <si>
    <t>Date (MM/DD/YYYY)</t>
  </si>
  <si>
    <t>Maturity</t>
  </si>
  <si>
    <t>1/1/2008</t>
  </si>
  <si>
    <t>1/1/2009</t>
  </si>
  <si>
    <t>1/1/2010</t>
  </si>
  <si>
    <t>1/1/2011</t>
  </si>
  <si>
    <t>1/1/2012</t>
  </si>
  <si>
    <t>1/1/2013</t>
  </si>
  <si>
    <t>1/1/2014</t>
  </si>
  <si>
    <t>1/1/2015</t>
  </si>
  <si>
    <t>1/1/2016</t>
  </si>
  <si>
    <t>1/1/2017</t>
  </si>
  <si>
    <t>1/1/2018</t>
  </si>
  <si>
    <t>1/1/2019</t>
  </si>
  <si>
    <t>1/1/2020</t>
  </si>
  <si>
    <t>1/1/2021</t>
  </si>
  <si>
    <t>sum</t>
  </si>
  <si>
    <t>Rarita%</t>
  </si>
  <si>
    <t>Staff cost</t>
  </si>
  <si>
    <t>Expense growth</t>
  </si>
  <si>
    <t>Sum of 2016</t>
  </si>
  <si>
    <t>Sum of 2017</t>
  </si>
  <si>
    <t>Sum of 2018</t>
  </si>
  <si>
    <t>Sum of 2020</t>
  </si>
  <si>
    <t>Sum of 2019</t>
  </si>
  <si>
    <t>Values</t>
  </si>
  <si>
    <t>FC Barcelona</t>
  </si>
  <si>
    <t>Total social media followers</t>
  </si>
  <si>
    <t>Average league attendance</t>
  </si>
  <si>
    <t>Real Madrid</t>
  </si>
  <si>
    <t>Manchester United</t>
  </si>
  <si>
    <t>Liverpool</t>
  </si>
  <si>
    <t>Manchester City</t>
  </si>
  <si>
    <t>Paris Saint-Germain</t>
  </si>
  <si>
    <t>Chelsea</t>
  </si>
  <si>
    <t>Tottenham Hotspur</t>
  </si>
  <si>
    <t>Juventus</t>
  </si>
  <si>
    <t>Dosqaly</t>
    <phoneticPr fontId="10" type="noConversion"/>
  </si>
  <si>
    <t>Nganion</t>
    <phoneticPr fontId="10" type="noConversion"/>
  </si>
  <si>
    <t>Sobianitedrucy</t>
    <phoneticPr fontId="10" type="noConversion"/>
  </si>
  <si>
    <t>2020 rank</t>
  </si>
  <si>
    <t>2021 rank</t>
  </si>
  <si>
    <t>lending income</t>
  </si>
  <si>
    <t>Bayern Munich</t>
  </si>
  <si>
    <t/>
  </si>
  <si>
    <t>2016_expense</t>
  </si>
  <si>
    <t>2017_expense</t>
  </si>
  <si>
    <t>2018_expense</t>
  </si>
  <si>
    <t>2019_expense</t>
  </si>
  <si>
    <t>2020_expense</t>
  </si>
  <si>
    <t>2017_growth</t>
  </si>
  <si>
    <t>2018_growth</t>
  </si>
  <si>
    <t>2019_growth</t>
  </si>
  <si>
    <t>2020_growth</t>
  </si>
  <si>
    <t>Sum of 20172</t>
  </si>
  <si>
    <t>Sum of 20182</t>
  </si>
  <si>
    <t>Sum of 20192</t>
  </si>
  <si>
    <t>Sum of 20202</t>
  </si>
  <si>
    <t>Average</t>
  </si>
  <si>
    <t>rank</t>
  </si>
  <si>
    <t>By 2020 rank</t>
  </si>
  <si>
    <t>By 2021 rank</t>
  </si>
  <si>
    <t>Revenue top 5 average</t>
  </si>
  <si>
    <t>2020 Tournament top 5 average</t>
  </si>
  <si>
    <t>2021 Tournament top 5 average</t>
  </si>
  <si>
    <t>Revenue bottom 5 average</t>
  </si>
  <si>
    <t>CAGR 2016-2019</t>
  </si>
  <si>
    <t>CAGR 2016-2020</t>
  </si>
  <si>
    <t>Exp:2020 Tournament top 5 average</t>
  </si>
  <si>
    <t>Exp:2021 Tournament top 5 average</t>
  </si>
  <si>
    <t>Rev: 2020 Tournament top 5 average</t>
  </si>
  <si>
    <t>Exp:Revenue top 5 average</t>
  </si>
  <si>
    <t>Exp:Average</t>
  </si>
  <si>
    <t>Exp:Rarita</t>
  </si>
  <si>
    <t>Rev:2021 Tournament top 5 average</t>
  </si>
  <si>
    <t>Rev:Revenue top 5 average</t>
  </si>
  <si>
    <t>Rev:Average</t>
  </si>
  <si>
    <t>Rev:Rarita</t>
  </si>
  <si>
    <t>Other cost</t>
  </si>
  <si>
    <t>2021 Tournament ranking</t>
  </si>
  <si>
    <t>Tab color definition</t>
  </si>
  <si>
    <t>Data Dictionary</t>
  </si>
  <si>
    <t>Real data</t>
  </si>
  <si>
    <t>Raw revenue data with additional analysis embedded</t>
  </si>
  <si>
    <t>Explanation</t>
  </si>
  <si>
    <t>Raw expense data with additional analysis embedded</t>
  </si>
  <si>
    <t>Revene by year</t>
  </si>
  <si>
    <t>Revenue% by year</t>
  </si>
  <si>
    <t>Expense by year</t>
  </si>
  <si>
    <t>Expense% by year</t>
  </si>
  <si>
    <t>Analysis of total revenue for each nation</t>
  </si>
  <si>
    <t>Analysis of total expense for each nation</t>
  </si>
  <si>
    <t>Analysis of revenue by category for each nation</t>
  </si>
  <si>
    <t>Analysis of expense by category for each nation</t>
  </si>
  <si>
    <t>Analysis of revenue percentage by category for each nation</t>
  </si>
  <si>
    <t>Analysis of expense percentage by category for each nation</t>
  </si>
  <si>
    <t>Rarita only</t>
  </si>
  <si>
    <t>Analysis of Rarita football revenue and expense only</t>
  </si>
  <si>
    <t>Real world football league revenue data from Deloitte football moneny leagure report</t>
  </si>
  <si>
    <t>Column 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</si>
</sst>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quot;∂ &quot;#,##0"/>
    <numFmt numFmtId="167" formatCode="0.0"/>
    <numFmt numFmtId="168" formatCode="0.0%"/>
  </numFmts>
  <fonts count="23">
    <font>
      <sz val="11"/>
      <color indexed="8"/>
      <name val="Calibri"/>
      <family val="2"/>
      <scheme val="minor"/>
    </font>
    <font>
      <sz val="11"/>
      <name val="Calibri Light"/>
      <family val="2"/>
      <scheme val="major"/>
    </font>
    <font>
      <b/>
      <sz val="14"/>
      <color theme="4"/>
      <name val="Calibri Light"/>
      <family val="2"/>
      <scheme val="major"/>
    </font>
    <font>
      <sz val="11"/>
      <color indexed="8"/>
      <name val="Calibri Light"/>
      <family val="2"/>
      <scheme val="major"/>
    </font>
    <font>
      <sz val="11"/>
      <color theme="1"/>
      <name val="Calibri Light"/>
      <family val="2"/>
      <scheme val="major"/>
    </font>
    <font>
      <b/>
      <sz val="12"/>
      <color theme="0"/>
      <name val="Calibri"/>
      <family val="2"/>
      <scheme val="minor"/>
    </font>
    <font>
      <sz val="8"/>
      <color indexed="8"/>
      <name val="Calibri Light"/>
      <family val="2"/>
      <scheme val="major"/>
    </font>
    <font>
      <b/>
      <sz val="12"/>
      <color theme="4"/>
      <name val="Calibri Light"/>
      <family val="2"/>
      <scheme val="major"/>
    </font>
    <font>
      <sz val="11"/>
      <color indexed="8"/>
      <name val="Calibri Light"/>
      <family val="2"/>
    </font>
    <font>
      <sz val="11"/>
      <color indexed="8"/>
      <name val="Calibri"/>
      <family val="2"/>
      <scheme val="minor"/>
    </font>
    <font>
      <sz val="9"/>
      <name val="Calibri"/>
      <family val="3"/>
      <charset val="134"/>
      <scheme val="minor"/>
    </font>
    <font>
      <b/>
      <sz val="11"/>
      <color theme="1"/>
      <name val="Calibri Light"/>
      <family val="3"/>
      <charset val="134"/>
      <scheme val="major"/>
    </font>
    <font>
      <sz val="11"/>
      <color rgb="FFFF0000"/>
      <name val="Calibri Light"/>
      <family val="2"/>
      <scheme val="major"/>
    </font>
    <font>
      <sz val="11"/>
      <color rgb="FFFF0000"/>
      <name val="Calibri"/>
      <family val="2"/>
      <scheme val="minor"/>
    </font>
    <font>
      <b/>
      <sz val="11"/>
      <color indexed="8"/>
      <name val="Calibri"/>
      <family val="2"/>
      <scheme val="minor"/>
    </font>
    <font>
      <sz val="11"/>
      <color theme="0" tint="-0.14999847407452621"/>
      <name val="Calibri"/>
      <family val="2"/>
      <scheme val="minor"/>
    </font>
    <font>
      <b/>
      <sz val="11"/>
      <color theme="1"/>
      <name val="Calibri Light"/>
      <family val="2"/>
      <scheme val="major"/>
    </font>
    <font>
      <i/>
      <sz val="11"/>
      <color indexed="8"/>
      <name val="Calibri"/>
      <family val="2"/>
      <scheme val="minor"/>
    </font>
    <font>
      <b/>
      <sz val="11"/>
      <color rgb="FFFF0000"/>
      <name val="Calibri Light"/>
      <family val="2"/>
      <scheme val="major"/>
    </font>
    <font>
      <b/>
      <sz val="11"/>
      <color rgb="FFFF0000"/>
      <name val="Calibri"/>
      <family val="2"/>
      <scheme val="minor"/>
    </font>
    <font>
      <b/>
      <sz val="11"/>
      <name val="Calibri Light"/>
      <family val="2"/>
      <scheme val="major"/>
    </font>
    <font>
      <b/>
      <sz val="11"/>
      <color theme="0"/>
      <name val="Calibri"/>
      <family val="2"/>
      <scheme val="minor"/>
    </font>
    <font>
      <b/>
      <sz val="11"/>
      <name val="Calibri"/>
      <family val="2"/>
      <scheme val="minor"/>
    </font>
  </fonts>
  <fills count="16">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7030A0"/>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39997558519241921"/>
        <bgColor indexed="64"/>
      </patternFill>
    </fill>
    <fill>
      <patternFill patternType="solid">
        <fgColor rgb="FF00B05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theme="0" tint="-4.9989318521683403E-2"/>
      </bottom>
      <diagonal/>
    </border>
    <border>
      <left/>
      <right/>
      <top/>
      <bottom style="thin">
        <color theme="0" tint="-4.9989318521683403E-2"/>
      </bottom>
      <diagonal/>
    </border>
    <border>
      <left/>
      <right/>
      <top/>
      <bottom style="thin">
        <color theme="0" tint="-0.24994659260841701"/>
      </bottom>
      <diagonal/>
    </border>
    <border>
      <left/>
      <right/>
      <top/>
      <bottom style="medium">
        <color indexed="64"/>
      </bottom>
      <diagonal/>
    </border>
    <border>
      <left/>
      <right/>
      <top style="medium">
        <color indexed="64"/>
      </top>
      <bottom style="thin">
        <color indexed="64"/>
      </bottom>
      <diagonal/>
    </border>
    <border>
      <left/>
      <right/>
      <top/>
      <bottom style="thin">
        <color theme="0" tint="-0.14996795556505021"/>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9" fillId="0" borderId="0" applyFont="0" applyFill="0" applyBorder="0" applyAlignment="0" applyProtection="0">
      <alignment vertical="center"/>
    </xf>
    <xf numFmtId="9" fontId="9" fillId="0" borderId="0" applyFont="0" applyFill="0" applyBorder="0" applyAlignment="0" applyProtection="0"/>
  </cellStyleXfs>
  <cellXfs count="125">
    <xf numFmtId="0" fontId="0" fillId="0" borderId="0" xfId="0"/>
    <xf numFmtId="0" fontId="1" fillId="0" borderId="0" xfId="0" applyFont="1"/>
    <xf numFmtId="0" fontId="1" fillId="0" borderId="0" xfId="0" applyFont="1" applyAlignment="1">
      <alignment wrapText="1"/>
    </xf>
    <xf numFmtId="0" fontId="2" fillId="0" borderId="0" xfId="0" applyFont="1"/>
    <xf numFmtId="0" fontId="3" fillId="0" borderId="0" xfId="0" applyFont="1"/>
    <xf numFmtId="0" fontId="3" fillId="0" borderId="0" xfId="0" applyFont="1" applyFill="1" applyBorder="1"/>
    <xf numFmtId="0" fontId="4" fillId="0" borderId="0" xfId="0" applyFont="1" applyFill="1" applyBorder="1"/>
    <xf numFmtId="0" fontId="5" fillId="2" borderId="0" xfId="0" applyFont="1" applyFill="1" applyBorder="1" applyAlignment="1">
      <alignment horizontal="center"/>
    </xf>
    <xf numFmtId="0" fontId="6" fillId="0" borderId="0" xfId="0" applyFont="1" applyAlignment="1">
      <alignment horizontal="right"/>
    </xf>
    <xf numFmtId="0" fontId="1" fillId="0" borderId="0" xfId="0" applyFont="1" applyAlignment="1">
      <alignment vertical="top" wrapText="1"/>
    </xf>
    <xf numFmtId="0" fontId="7" fillId="0" borderId="0" xfId="0" applyFont="1"/>
    <xf numFmtId="0" fontId="5" fillId="2" borderId="0" xfId="0" applyFont="1" applyFill="1" applyBorder="1" applyAlignment="1">
      <alignment horizontal="center" wrapText="1"/>
    </xf>
    <xf numFmtId="4" fontId="4" fillId="0" borderId="0" xfId="0" applyNumberFormat="1" applyFont="1" applyFill="1" applyBorder="1"/>
    <xf numFmtId="0" fontId="5" fillId="3" borderId="0" xfId="0" applyFont="1" applyFill="1" applyBorder="1" applyAlignment="1">
      <alignment horizontal="center" wrapText="1"/>
    </xf>
    <xf numFmtId="0" fontId="5" fillId="2" borderId="1" xfId="0" applyFont="1" applyFill="1" applyBorder="1" applyAlignment="1">
      <alignment horizontal="center" wrapText="1"/>
    </xf>
    <xf numFmtId="4" fontId="4" fillId="0" borderId="1" xfId="0" applyNumberFormat="1" applyFont="1" applyFill="1" applyBorder="1"/>
    <xf numFmtId="0" fontId="5" fillId="2" borderId="2" xfId="0" applyFont="1" applyFill="1" applyBorder="1" applyAlignment="1">
      <alignment horizontal="center" wrapText="1"/>
    </xf>
    <xf numFmtId="4" fontId="4" fillId="0" borderId="2" xfId="0" applyNumberFormat="1" applyFont="1" applyFill="1" applyBorder="1"/>
    <xf numFmtId="0" fontId="5" fillId="2" borderId="3" xfId="0" applyFont="1" applyFill="1" applyBorder="1" applyAlignment="1">
      <alignment horizontal="center" wrapText="1"/>
    </xf>
    <xf numFmtId="0" fontId="5" fillId="3" borderId="4" xfId="0" applyFont="1" applyFill="1" applyBorder="1" applyAlignment="1">
      <alignment horizontal="center" wrapText="1"/>
    </xf>
    <xf numFmtId="0" fontId="4" fillId="4" borderId="0" xfId="0" applyFont="1" applyFill="1" applyBorder="1"/>
    <xf numFmtId="0" fontId="3" fillId="4" borderId="0" xfId="0" applyFont="1" applyFill="1" applyBorder="1"/>
    <xf numFmtId="164" fontId="11" fillId="0" borderId="0" xfId="0" applyNumberFormat="1" applyFont="1" applyAlignment="1">
      <alignment horizontal="left"/>
    </xf>
    <xf numFmtId="0" fontId="11" fillId="0" borderId="0" xfId="0" applyFont="1" applyAlignment="1">
      <alignment horizontal="center"/>
    </xf>
    <xf numFmtId="10" fontId="4" fillId="0" borderId="0" xfId="1" applyNumberFormat="1" applyFont="1" applyFill="1" applyBorder="1" applyAlignment="1"/>
    <xf numFmtId="0" fontId="3" fillId="5" borderId="0" xfId="0" applyFont="1" applyFill="1" applyBorder="1"/>
    <xf numFmtId="0" fontId="4" fillId="5" borderId="0" xfId="0" applyFont="1" applyFill="1" applyBorder="1"/>
    <xf numFmtId="4" fontId="4" fillId="5" borderId="1" xfId="0" applyNumberFormat="1" applyFont="1" applyFill="1" applyBorder="1"/>
    <xf numFmtId="4" fontId="4" fillId="5" borderId="0" xfId="0" applyNumberFormat="1" applyFont="1" applyFill="1" applyBorder="1"/>
    <xf numFmtId="4" fontId="4" fillId="5" borderId="2" xfId="0" applyNumberFormat="1" applyFont="1" applyFill="1" applyBorder="1"/>
    <xf numFmtId="0" fontId="12" fillId="0" borderId="0" xfId="0" applyFont="1" applyFill="1" applyBorder="1"/>
    <xf numFmtId="0" fontId="13" fillId="0" borderId="0" xfId="0" applyFont="1"/>
    <xf numFmtId="0" fontId="0" fillId="6" borderId="0" xfId="0" applyFill="1"/>
    <xf numFmtId="10" fontId="0" fillId="6" borderId="0" xfId="1" applyNumberFormat="1" applyFont="1" applyFill="1" applyAlignment="1"/>
    <xf numFmtId="0" fontId="5" fillId="2" borderId="0" xfId="0" applyFont="1" applyFill="1" applyAlignment="1">
      <alignment horizontal="center"/>
    </xf>
    <xf numFmtId="0" fontId="4" fillId="0" borderId="0" xfId="0" applyFont="1"/>
    <xf numFmtId="166" fontId="4" fillId="0" borderId="0" xfId="0" applyNumberFormat="1" applyFont="1"/>
    <xf numFmtId="10" fontId="3" fillId="0" borderId="0" xfId="2" applyNumberFormat="1" applyFont="1" applyFill="1" applyBorder="1"/>
    <xf numFmtId="0" fontId="5" fillId="3" borderId="0" xfId="0" applyFont="1" applyFill="1" applyAlignment="1">
      <alignment horizontal="center"/>
    </xf>
    <xf numFmtId="0" fontId="5" fillId="7" borderId="3" xfId="0" applyFont="1" applyFill="1" applyBorder="1" applyAlignment="1">
      <alignment horizontal="center" wrapText="1"/>
    </xf>
    <xf numFmtId="166" fontId="1" fillId="0" borderId="0" xfId="0" applyNumberFormat="1" applyFont="1"/>
    <xf numFmtId="0" fontId="0" fillId="7" borderId="0" xfId="0" applyFill="1" applyAlignment="1">
      <alignment horizontal="center"/>
    </xf>
    <xf numFmtId="10" fontId="0" fillId="0" borderId="0" xfId="1" applyNumberFormat="1" applyFont="1" applyAlignment="1"/>
    <xf numFmtId="0" fontId="0" fillId="4" borderId="0" xfId="0" applyFill="1"/>
    <xf numFmtId="0" fontId="5" fillId="8" borderId="0" xfId="0" applyFont="1" applyFill="1" applyBorder="1" applyAlignment="1">
      <alignment horizontal="center" wrapText="1"/>
    </xf>
    <xf numFmtId="0" fontId="14" fillId="0" borderId="0" xfId="0" applyFont="1"/>
    <xf numFmtId="0" fontId="0" fillId="0" borderId="0" xfId="1" applyNumberFormat="1" applyFont="1" applyAlignment="1"/>
    <xf numFmtId="0" fontId="5" fillId="9" borderId="3" xfId="0" applyFont="1" applyFill="1" applyBorder="1" applyAlignment="1">
      <alignment horizontal="center" wrapText="1"/>
    </xf>
    <xf numFmtId="0" fontId="15" fillId="0" borderId="0" xfId="0" applyFont="1"/>
    <xf numFmtId="0" fontId="5" fillId="10" borderId="3" xfId="0" applyFont="1" applyFill="1" applyBorder="1" applyAlignment="1">
      <alignment horizontal="center" wrapText="1"/>
    </xf>
    <xf numFmtId="0" fontId="14" fillId="7" borderId="0" xfId="0" applyFont="1" applyFill="1" applyAlignment="1">
      <alignment horizontal="center"/>
    </xf>
    <xf numFmtId="0" fontId="5" fillId="11" borderId="0" xfId="0" applyFont="1" applyFill="1" applyBorder="1" applyAlignment="1">
      <alignment horizontal="center" wrapText="1"/>
    </xf>
    <xf numFmtId="14" fontId="5" fillId="2" borderId="0" xfId="0" applyNumberFormat="1" applyFont="1" applyFill="1" applyAlignment="1">
      <alignment horizontal="center"/>
    </xf>
    <xf numFmtId="167" fontId="4" fillId="0" borderId="0" xfId="0" applyNumberFormat="1" applyFont="1" applyAlignment="1">
      <alignment horizontal="center"/>
    </xf>
    <xf numFmtId="10" fontId="4" fillId="0" borderId="0" xfId="2" applyNumberFormat="1" applyFont="1" applyFill="1" applyBorder="1" applyAlignment="1">
      <alignment horizontal="center"/>
    </xf>
    <xf numFmtId="4" fontId="3" fillId="0" borderId="0" xfId="0" applyNumberFormat="1" applyFont="1"/>
    <xf numFmtId="9" fontId="0" fillId="0" borderId="0" xfId="1" applyFont="1" applyAlignment="1"/>
    <xf numFmtId="167" fontId="0" fillId="0" borderId="0" xfId="0" applyNumberFormat="1"/>
    <xf numFmtId="2" fontId="0" fillId="0" borderId="0" xfId="0" applyNumberFormat="1"/>
    <xf numFmtId="0" fontId="0" fillId="0" borderId="0" xfId="0" applyFill="1"/>
    <xf numFmtId="0" fontId="16" fillId="0" borderId="0" xfId="0" applyFont="1" applyFill="1" applyBorder="1"/>
    <xf numFmtId="10" fontId="14" fillId="0" borderId="0" xfId="1" applyNumberFormat="1" applyFont="1" applyAlignment="1"/>
    <xf numFmtId="2" fontId="0" fillId="0" borderId="0" xfId="1" applyNumberFormat="1" applyFont="1" applyFill="1" applyAlignment="1"/>
    <xf numFmtId="10" fontId="0" fillId="0" borderId="0" xfId="1" applyNumberFormat="1" applyFont="1" applyFill="1" applyAlignment="1"/>
    <xf numFmtId="2" fontId="14" fillId="0" borderId="0" xfId="1" applyNumberFormat="1" applyFont="1" applyFill="1" applyAlignment="1"/>
    <xf numFmtId="10" fontId="14" fillId="0" borderId="0" xfId="1" applyNumberFormat="1" applyFont="1" applyFill="1" applyAlignment="1"/>
    <xf numFmtId="2" fontId="0" fillId="0" borderId="0" xfId="0" applyNumberFormat="1" applyFill="1"/>
    <xf numFmtId="2" fontId="0" fillId="5" borderId="0" xfId="1" applyNumberFormat="1" applyFont="1" applyFill="1" applyAlignment="1"/>
    <xf numFmtId="10" fontId="0" fillId="5" borderId="0" xfId="1" applyNumberFormat="1" applyFont="1" applyFill="1" applyAlignme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applyFill="1"/>
    <xf numFmtId="3" fontId="0" fillId="0" borderId="0" xfId="0" applyNumberFormat="1"/>
    <xf numFmtId="0" fontId="0" fillId="0" borderId="0" xfId="0" applyFill="1" applyBorder="1" applyAlignment="1"/>
    <xf numFmtId="0" fontId="0" fillId="0" borderId="6" xfId="0" applyFill="1" applyBorder="1" applyAlignment="1"/>
    <xf numFmtId="0" fontId="17" fillId="0" borderId="7" xfId="0" applyFont="1" applyFill="1" applyBorder="1" applyAlignment="1">
      <alignment horizontal="center"/>
    </xf>
    <xf numFmtId="10" fontId="0" fillId="0" borderId="0" xfId="1" applyNumberFormat="1" applyFont="1" applyFill="1" applyBorder="1" applyAlignment="1"/>
    <xf numFmtId="10" fontId="0" fillId="0" borderId="6" xfId="1" applyNumberFormat="1" applyFont="1" applyFill="1" applyBorder="1" applyAlignment="1"/>
    <xf numFmtId="10" fontId="14" fillId="0" borderId="6" xfId="1" applyNumberFormat="1" applyFont="1" applyFill="1" applyBorder="1" applyAlignment="1"/>
    <xf numFmtId="0" fontId="14" fillId="0" borderId="0" xfId="0" applyFont="1" applyFill="1" applyBorder="1" applyAlignment="1"/>
    <xf numFmtId="10" fontId="14" fillId="0" borderId="0" xfId="1" applyNumberFormat="1" applyFont="1" applyFill="1" applyBorder="1" applyAlignment="1"/>
    <xf numFmtId="0" fontId="4" fillId="0" borderId="0" xfId="0" applyFont="1" applyAlignment="1">
      <alignment horizontal="center"/>
    </xf>
    <xf numFmtId="0" fontId="1" fillId="0" borderId="0" xfId="0" applyFont="1" applyFill="1" applyBorder="1"/>
    <xf numFmtId="0" fontId="18" fillId="0" borderId="0" xfId="0" applyFont="1" applyFill="1" applyBorder="1"/>
    <xf numFmtId="0" fontId="19" fillId="0" borderId="0" xfId="0" applyFont="1"/>
    <xf numFmtId="10" fontId="19" fillId="0" borderId="0" xfId="1" applyNumberFormat="1" applyFont="1" applyAlignment="1"/>
    <xf numFmtId="10" fontId="13" fillId="0" borderId="0" xfId="1" applyNumberFormat="1" applyFont="1" applyAlignment="1"/>
    <xf numFmtId="2" fontId="19" fillId="0" borderId="0" xfId="1" applyNumberFormat="1" applyFont="1" applyFill="1" applyAlignment="1"/>
    <xf numFmtId="2" fontId="13" fillId="0" borderId="0" xfId="1" applyNumberFormat="1" applyFont="1" applyFill="1" applyAlignment="1"/>
    <xf numFmtId="10" fontId="19" fillId="0" borderId="0" xfId="1" applyNumberFormat="1" applyFont="1" applyFill="1" applyAlignment="1"/>
    <xf numFmtId="0" fontId="14" fillId="0" borderId="0" xfId="1" applyNumberFormat="1" applyFont="1" applyAlignment="1"/>
    <xf numFmtId="0" fontId="19" fillId="0" borderId="0" xfId="1" applyNumberFormat="1" applyFont="1" applyAlignment="1"/>
    <xf numFmtId="0" fontId="20" fillId="0" borderId="0" xfId="0" applyFont="1" applyFill="1" applyBorder="1"/>
    <xf numFmtId="166" fontId="1" fillId="0" borderId="8" xfId="0" applyNumberFormat="1" applyFont="1" applyBorder="1"/>
    <xf numFmtId="0" fontId="0" fillId="5" borderId="0" xfId="0" applyFill="1"/>
    <xf numFmtId="0" fontId="0" fillId="12" borderId="0" xfId="0" applyFill="1"/>
    <xf numFmtId="0" fontId="1" fillId="6" borderId="0" xfId="0" applyFont="1" applyFill="1" applyBorder="1"/>
    <xf numFmtId="0" fontId="4" fillId="6" borderId="0" xfId="0" applyFont="1" applyFill="1" applyBorder="1"/>
    <xf numFmtId="9" fontId="0" fillId="0" borderId="0" xfId="1" applyNumberFormat="1" applyFont="1" applyAlignment="1"/>
    <xf numFmtId="0" fontId="14" fillId="0" borderId="0" xfId="0" applyFont="1" applyAlignment="1">
      <alignment horizontal="center"/>
    </xf>
    <xf numFmtId="0" fontId="0" fillId="0" borderId="0" xfId="0" applyFill="1" applyBorder="1"/>
    <xf numFmtId="10" fontId="0" fillId="0" borderId="0" xfId="0" applyNumberFormat="1"/>
    <xf numFmtId="0" fontId="5" fillId="0" borderId="0" xfId="0" applyFont="1" applyFill="1" applyBorder="1" applyAlignment="1">
      <alignment horizontal="center" wrapText="1"/>
    </xf>
    <xf numFmtId="10" fontId="0" fillId="0" borderId="0" xfId="0" applyNumberFormat="1" applyFill="1" applyBorder="1"/>
    <xf numFmtId="168" fontId="0" fillId="0" borderId="0" xfId="1" applyNumberFormat="1" applyFont="1" applyAlignment="1"/>
    <xf numFmtId="0" fontId="0" fillId="0" borderId="0" xfId="0" applyAlignment="1">
      <alignment wrapText="1"/>
    </xf>
    <xf numFmtId="10" fontId="0" fillId="12" borderId="0" xfId="1" applyNumberFormat="1" applyFont="1" applyFill="1" applyAlignment="1"/>
    <xf numFmtId="168" fontId="0" fillId="12" borderId="0" xfId="1" applyNumberFormat="1" applyFont="1" applyFill="1" applyAlignment="1"/>
    <xf numFmtId="9" fontId="0" fillId="0" borderId="0" xfId="1" applyNumberFormat="1" applyFont="1" applyFill="1" applyAlignment="1"/>
    <xf numFmtId="0" fontId="3" fillId="0" borderId="0" xfId="0" applyFont="1" applyFill="1"/>
    <xf numFmtId="0" fontId="5" fillId="2" borderId="5" xfId="0" applyFont="1" applyFill="1" applyBorder="1" applyAlignment="1">
      <alignment horizontal="center"/>
    </xf>
    <xf numFmtId="0" fontId="3" fillId="0" borderId="0" xfId="0" applyFont="1" applyAlignment="1">
      <alignment horizontal="center"/>
    </xf>
    <xf numFmtId="0" fontId="14" fillId="0" borderId="0" xfId="0" applyFont="1" applyAlignment="1">
      <alignment horizontal="center"/>
    </xf>
    <xf numFmtId="0" fontId="0" fillId="9" borderId="0" xfId="0" applyFill="1" applyAlignment="1">
      <alignment horizontal="center"/>
    </xf>
    <xf numFmtId="0" fontId="14" fillId="7" borderId="0" xfId="0" applyFont="1" applyFill="1" applyAlignment="1">
      <alignment horizontal="center"/>
    </xf>
    <xf numFmtId="0" fontId="14" fillId="9" borderId="0" xfId="0" applyFont="1" applyFill="1" applyAlignment="1">
      <alignment horizontal="center"/>
    </xf>
    <xf numFmtId="0" fontId="0" fillId="7" borderId="0" xfId="0" applyFill="1" applyAlignment="1">
      <alignment horizontal="center"/>
    </xf>
    <xf numFmtId="0" fontId="0" fillId="0" borderId="9" xfId="0" applyBorder="1"/>
    <xf numFmtId="0" fontId="22" fillId="14" borderId="9" xfId="0" applyFont="1" applyFill="1" applyBorder="1"/>
    <xf numFmtId="0" fontId="22" fillId="11" borderId="9" xfId="0" applyFont="1" applyFill="1" applyBorder="1"/>
    <xf numFmtId="0" fontId="21" fillId="2" borderId="9" xfId="0" applyFont="1" applyFill="1" applyBorder="1"/>
    <xf numFmtId="0" fontId="0" fillId="15" borderId="9" xfId="0" applyFill="1" applyBorder="1"/>
    <xf numFmtId="0" fontId="0" fillId="13" borderId="9" xfId="0" applyFill="1" applyBorder="1"/>
    <xf numFmtId="0" fontId="0" fillId="4" borderId="9" xfId="0" applyFill="1" applyBorder="1"/>
  </cellXfs>
  <cellStyles count="3">
    <cellStyle name="Normal" xfId="0" builtinId="0"/>
    <cellStyle name="Percent" xfId="1" builtinId="5"/>
    <cellStyle name="Percent 2" xfId="2" xr:uid="{0BBD02A0-7FEE-4997-B9BB-E7EEAEB390FE}"/>
  </cellStyles>
  <dxfs count="129">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0000FF"/>
      <color rgb="FFCCECFF"/>
      <color rgb="FFCCFFFF"/>
      <color rgb="FFFFCCFF"/>
      <color rgb="FFFFCCCC"/>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a:t>
            </a:r>
            <a:r>
              <a:rPr lang="en-US" baseline="0"/>
              <a:t> f</a:t>
            </a:r>
            <a:r>
              <a:rPr lang="en-US"/>
              <a:t>ootball</a:t>
            </a:r>
            <a:r>
              <a:rPr lang="en-US" baseline="0"/>
              <a:t> club revenue composition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19041515273363"/>
          <c:y val="0.14607587933683264"/>
          <c:w val="0.86991014871019923"/>
          <c:h val="0.47669635674737632"/>
        </c:manualLayout>
      </c:layout>
      <c:barChart>
        <c:barDir val="col"/>
        <c:grouping val="clustered"/>
        <c:varyColors val="0"/>
        <c:ser>
          <c:idx val="0"/>
          <c:order val="0"/>
          <c:tx>
            <c:strRef>
              <c:f>'Real data'!$G$1</c:f>
              <c:strCache>
                <c:ptCount val="1"/>
                <c:pt idx="0">
                  <c:v>Matchday</c:v>
                </c:pt>
              </c:strCache>
            </c:strRef>
          </c:tx>
          <c:spPr>
            <a:solidFill>
              <a:schemeClr val="accent1"/>
            </a:solidFill>
            <a:ln>
              <a:noFill/>
            </a:ln>
            <a:effectLst/>
          </c:spPr>
          <c:invertIfNegative val="0"/>
          <c:cat>
            <c:strRef>
              <c:f>'Real data'!$F$2:$F$11</c:f>
              <c:strCache>
                <c:ptCount val="10"/>
                <c:pt idx="0">
                  <c:v>FC Barcelona</c:v>
                </c:pt>
                <c:pt idx="1">
                  <c:v>Real Madrid</c:v>
                </c:pt>
                <c:pt idx="2">
                  <c:v>Bayern Munich</c:v>
                </c:pt>
                <c:pt idx="3">
                  <c:v>Manchester United</c:v>
                </c:pt>
                <c:pt idx="4">
                  <c:v>Liverpool</c:v>
                </c:pt>
                <c:pt idx="5">
                  <c:v>Manchester City</c:v>
                </c:pt>
                <c:pt idx="6">
                  <c:v>Paris Saint-Germain</c:v>
                </c:pt>
                <c:pt idx="7">
                  <c:v>Chelsea</c:v>
                </c:pt>
                <c:pt idx="8">
                  <c:v>Tottenham Hotspur</c:v>
                </c:pt>
                <c:pt idx="9">
                  <c:v>Juventus</c:v>
                </c:pt>
              </c:strCache>
            </c:strRef>
          </c:cat>
          <c:val>
            <c:numRef>
              <c:f>'Real data'!$G$2:$G$11</c:f>
              <c:numCache>
                <c:formatCode>0%</c:formatCode>
                <c:ptCount val="10"/>
                <c:pt idx="0">
                  <c:v>0.17675849531534055</c:v>
                </c:pt>
                <c:pt idx="1">
                  <c:v>0.15640358485111305</c:v>
                </c:pt>
                <c:pt idx="2">
                  <c:v>0.11086579403879514</c:v>
                </c:pt>
                <c:pt idx="3">
                  <c:v>0.17022742935906271</c:v>
                </c:pt>
                <c:pt idx="4">
                  <c:v>0.14804869316147512</c:v>
                </c:pt>
                <c:pt idx="5">
                  <c:v>8.6671522214129645E-2</c:v>
                </c:pt>
                <c:pt idx="6">
                  <c:v>0.17092119866814651</c:v>
                </c:pt>
                <c:pt idx="7">
                  <c:v>0.13221205024483712</c:v>
                </c:pt>
                <c:pt idx="8">
                  <c:v>0.24164236033206193</c:v>
                </c:pt>
                <c:pt idx="9">
                  <c:v>0.10630811761749183</c:v>
                </c:pt>
              </c:numCache>
            </c:numRef>
          </c:val>
          <c:extLst>
            <c:ext xmlns:c16="http://schemas.microsoft.com/office/drawing/2014/chart" uri="{C3380CC4-5D6E-409C-BE32-E72D297353CC}">
              <c16:uniqueId val="{00000000-B453-45B6-B509-235020BB912B}"/>
            </c:ext>
          </c:extLst>
        </c:ser>
        <c:ser>
          <c:idx val="1"/>
          <c:order val="1"/>
          <c:tx>
            <c:strRef>
              <c:f>'Real data'!$H$1</c:f>
              <c:strCache>
                <c:ptCount val="1"/>
                <c:pt idx="0">
                  <c:v>Broadcast</c:v>
                </c:pt>
              </c:strCache>
            </c:strRef>
          </c:tx>
          <c:spPr>
            <a:solidFill>
              <a:schemeClr val="accent2"/>
            </a:solidFill>
            <a:ln>
              <a:noFill/>
            </a:ln>
            <a:effectLst/>
          </c:spPr>
          <c:invertIfNegative val="0"/>
          <c:cat>
            <c:strRef>
              <c:f>'Real data'!$F$2:$F$11</c:f>
              <c:strCache>
                <c:ptCount val="10"/>
                <c:pt idx="0">
                  <c:v>FC Barcelona</c:v>
                </c:pt>
                <c:pt idx="1">
                  <c:v>Real Madrid</c:v>
                </c:pt>
                <c:pt idx="2">
                  <c:v>Bayern Munich</c:v>
                </c:pt>
                <c:pt idx="3">
                  <c:v>Manchester United</c:v>
                </c:pt>
                <c:pt idx="4">
                  <c:v>Liverpool</c:v>
                </c:pt>
                <c:pt idx="5">
                  <c:v>Manchester City</c:v>
                </c:pt>
                <c:pt idx="6">
                  <c:v>Paris Saint-Germain</c:v>
                </c:pt>
                <c:pt idx="7">
                  <c:v>Chelsea</c:v>
                </c:pt>
                <c:pt idx="8">
                  <c:v>Tottenham Hotspur</c:v>
                </c:pt>
                <c:pt idx="9">
                  <c:v>Juventus</c:v>
                </c:pt>
              </c:strCache>
            </c:strRef>
          </c:cat>
          <c:val>
            <c:numRef>
              <c:f>'Real data'!$H$2:$H$11</c:f>
              <c:numCache>
                <c:formatCode>0%</c:formatCode>
                <c:ptCount val="10"/>
                <c:pt idx="0">
                  <c:v>0.34750384561599779</c:v>
                </c:pt>
                <c:pt idx="1">
                  <c:v>0.32379300375831166</c:v>
                </c:pt>
                <c:pt idx="2">
                  <c:v>0.32061189086894815</c:v>
                </c:pt>
                <c:pt idx="3">
                  <c:v>0.27549965541006205</c:v>
                </c:pt>
                <c:pt idx="4">
                  <c:v>0.41621911922663801</c:v>
                </c:pt>
                <c:pt idx="5">
                  <c:v>0.39512017479970862</c:v>
                </c:pt>
                <c:pt idx="6">
                  <c:v>0.27672955974842767</c:v>
                </c:pt>
                <c:pt idx="7">
                  <c:v>0.44326165637641041</c:v>
                </c:pt>
                <c:pt idx="8">
                  <c:v>0.34776755665245684</c:v>
                </c:pt>
                <c:pt idx="9">
                  <c:v>0.41894948479517469</c:v>
                </c:pt>
              </c:numCache>
            </c:numRef>
          </c:val>
          <c:extLst>
            <c:ext xmlns:c16="http://schemas.microsoft.com/office/drawing/2014/chart" uri="{C3380CC4-5D6E-409C-BE32-E72D297353CC}">
              <c16:uniqueId val="{00000001-B453-45B6-B509-235020BB912B}"/>
            </c:ext>
          </c:extLst>
        </c:ser>
        <c:ser>
          <c:idx val="2"/>
          <c:order val="2"/>
          <c:tx>
            <c:strRef>
              <c:f>'Real data'!$I$1</c:f>
              <c:strCache>
                <c:ptCount val="1"/>
                <c:pt idx="0">
                  <c:v>Commercial</c:v>
                </c:pt>
              </c:strCache>
            </c:strRef>
          </c:tx>
          <c:spPr>
            <a:solidFill>
              <a:schemeClr val="accent3"/>
            </a:solidFill>
            <a:ln>
              <a:noFill/>
            </a:ln>
            <a:effectLst/>
          </c:spPr>
          <c:invertIfNegative val="0"/>
          <c:cat>
            <c:strRef>
              <c:f>'Real data'!$F$2:$F$11</c:f>
              <c:strCache>
                <c:ptCount val="10"/>
                <c:pt idx="0">
                  <c:v>FC Barcelona</c:v>
                </c:pt>
                <c:pt idx="1">
                  <c:v>Real Madrid</c:v>
                </c:pt>
                <c:pt idx="2">
                  <c:v>Bayern Munich</c:v>
                </c:pt>
                <c:pt idx="3">
                  <c:v>Manchester United</c:v>
                </c:pt>
                <c:pt idx="4">
                  <c:v>Liverpool</c:v>
                </c:pt>
                <c:pt idx="5">
                  <c:v>Manchester City</c:v>
                </c:pt>
                <c:pt idx="6">
                  <c:v>Paris Saint-Germain</c:v>
                </c:pt>
                <c:pt idx="7">
                  <c:v>Chelsea</c:v>
                </c:pt>
                <c:pt idx="8">
                  <c:v>Tottenham Hotspur</c:v>
                </c:pt>
                <c:pt idx="9">
                  <c:v>Juventus</c:v>
                </c:pt>
              </c:strCache>
            </c:strRef>
          </c:cat>
          <c:val>
            <c:numRef>
              <c:f>'Real data'!$I$2:$I$11</c:f>
              <c:numCache>
                <c:formatCode>0%</c:formatCode>
                <c:ptCount val="10"/>
                <c:pt idx="0">
                  <c:v>0.47573765906866178</c:v>
                </c:pt>
                <c:pt idx="1">
                  <c:v>0.5198034113905754</c:v>
                </c:pt>
                <c:pt idx="2">
                  <c:v>0.5685223150922567</c:v>
                </c:pt>
                <c:pt idx="3">
                  <c:v>0.5542729152308753</c:v>
                </c:pt>
                <c:pt idx="4">
                  <c:v>0.43573218761188687</c:v>
                </c:pt>
                <c:pt idx="5">
                  <c:v>0.51820830298616172</c:v>
                </c:pt>
                <c:pt idx="6">
                  <c:v>0.5523492415834258</c:v>
                </c:pt>
                <c:pt idx="7">
                  <c:v>0.42452629337875236</c:v>
                </c:pt>
                <c:pt idx="8">
                  <c:v>0.41059008301548128</c:v>
                </c:pt>
                <c:pt idx="9">
                  <c:v>0.47474239758733355</c:v>
                </c:pt>
              </c:numCache>
            </c:numRef>
          </c:val>
          <c:extLst>
            <c:ext xmlns:c16="http://schemas.microsoft.com/office/drawing/2014/chart" uri="{C3380CC4-5D6E-409C-BE32-E72D297353CC}">
              <c16:uniqueId val="{00000002-B453-45B6-B509-235020BB912B}"/>
            </c:ext>
          </c:extLst>
        </c:ser>
        <c:dLbls>
          <c:showLegendKey val="0"/>
          <c:showVal val="0"/>
          <c:showCatName val="0"/>
          <c:showSerName val="0"/>
          <c:showPercent val="0"/>
          <c:showBubbleSize val="0"/>
        </c:dLbls>
        <c:gapWidth val="150"/>
        <c:axId val="399774383"/>
        <c:axId val="399787695"/>
      </c:barChart>
      <c:catAx>
        <c:axId val="3997743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87695"/>
        <c:crosses val="autoZero"/>
        <c:auto val="1"/>
        <c:lblAlgn val="ctr"/>
        <c:lblOffset val="100"/>
        <c:noMultiLvlLbl val="0"/>
      </c:catAx>
      <c:valAx>
        <c:axId val="3997876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74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 soccer data analysis.xlsx]Expense% by year!PivotTable3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'Expense% by year'!$Q$3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'Expense% by year'!$P$4:$P$8</c:f>
              <c:strCache>
                <c:ptCount val="5"/>
                <c:pt idx="0">
                  <c:v>Sum of 2016</c:v>
                </c:pt>
                <c:pt idx="1">
                  <c:v>Sum of 2017</c:v>
                </c:pt>
                <c:pt idx="2">
                  <c:v>Sum of 2018</c:v>
                </c:pt>
                <c:pt idx="3">
                  <c:v>Sum of 2019</c:v>
                </c:pt>
                <c:pt idx="4">
                  <c:v>Sum of 2020</c:v>
                </c:pt>
              </c:strCache>
            </c:strRef>
          </c:cat>
          <c:val>
            <c:numRef>
              <c:f>'Expense% by year'!$Q$4:$Q$8</c:f>
              <c:numCache>
                <c:formatCode>General</c:formatCode>
                <c:ptCount val="5"/>
                <c:pt idx="0">
                  <c:v>0.56928561507477193</c:v>
                </c:pt>
                <c:pt idx="1">
                  <c:v>0.57580035291151999</c:v>
                </c:pt>
                <c:pt idx="2">
                  <c:v>0.53223010244286839</c:v>
                </c:pt>
                <c:pt idx="3">
                  <c:v>0.57875640493006508</c:v>
                </c:pt>
                <c:pt idx="4">
                  <c:v>0.53908362302047119</c:v>
                </c:pt>
              </c:numCache>
            </c:numRef>
          </c:val>
          <c:smooth val="0"/>
          <c:extLst>
            <c:ext xmlns:c16="http://schemas.microsoft.com/office/drawing/2014/chart" uri="{C3380CC4-5D6E-409C-BE32-E72D297353CC}">
              <c16:uniqueId val="{00000006-314F-432D-8A7C-92D82FD969CD}"/>
            </c:ext>
          </c:extLst>
        </c:ser>
        <c:dLbls>
          <c:showLegendKey val="0"/>
          <c:showVal val="0"/>
          <c:showCatName val="0"/>
          <c:showSerName val="0"/>
          <c:showPercent val="0"/>
          <c:showBubbleSize val="0"/>
        </c:dLbls>
        <c:marker val="1"/>
        <c:smooth val="0"/>
        <c:axId val="267709791"/>
        <c:axId val="267716863"/>
      </c:lineChart>
      <c:catAx>
        <c:axId val="26770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716863"/>
        <c:crosses val="autoZero"/>
        <c:auto val="1"/>
        <c:lblAlgn val="ctr"/>
        <c:lblOffset val="100"/>
        <c:noMultiLvlLbl val="0"/>
      </c:catAx>
      <c:valAx>
        <c:axId val="26771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70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Rarita Growth</a:t>
            </a:r>
            <a:r>
              <a:rPr lang="en-US" baseline="0"/>
              <a:t> Rate</a:t>
            </a: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'Rarita only'!$H$3</c:f>
              <c:strCache>
                <c:ptCount val="1"/>
                <c:pt idx="0">
                  <c:v>Revenue</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'Rarita only'!$I$2:$L$2</c:f>
              <c:numCache>
                <c:formatCode>General</c:formatCode>
                <c:ptCount val="4"/>
                <c:pt idx="0">
                  <c:v>2017</c:v>
                </c:pt>
                <c:pt idx="1">
                  <c:v>2018</c:v>
                </c:pt>
                <c:pt idx="2">
                  <c:v>2019</c:v>
                </c:pt>
                <c:pt idx="3">
                  <c:v>2020</c:v>
                </c:pt>
              </c:numCache>
            </c:numRef>
          </c:cat>
          <c:val>
            <c:numRef>
              <c:f>'Rarita only'!$I$3:$L$3</c:f>
              <c:numCache>
                <c:formatCode>0.00%</c:formatCode>
                <c:ptCount val="4"/>
                <c:pt idx="0">
                  <c:v>6.5440371991247304E-2</c:v>
                </c:pt>
                <c:pt idx="1">
                  <c:v>5.1344586355176247E-2</c:v>
                </c:pt>
                <c:pt idx="2">
                  <c:v>0.12282522434527809</c:v>
                </c:pt>
                <c:pt idx="3">
                  <c:v>-0.11308650029902689</c:v>
                </c:pt>
              </c:numCache>
            </c:numRef>
          </c:val>
          <c:smooth val="0"/>
          <c:extLst>
            <c:ext xmlns:c16="http://schemas.microsoft.com/office/drawing/2014/chart" uri="{C3380CC4-5D6E-409C-BE32-E72D297353CC}">
              <c16:uniqueId val="{00000000-52DE-40F2-878E-2B9F25AEE687}"/>
            </c:ext>
          </c:extLst>
        </c:ser>
        <c:ser>
          <c:idx val="1"/>
          <c:order val="1"/>
          <c:tx>
            <c:strRef>
              <c:f>'Rarita only'!$H$4</c:f>
              <c:strCache>
                <c:ptCount val="1"/>
                <c:pt idx="0">
                  <c:v>Expense</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'Rarita only'!$I$2:$L$2</c:f>
              <c:numCache>
                <c:formatCode>General</c:formatCode>
                <c:ptCount val="4"/>
                <c:pt idx="0">
                  <c:v>2017</c:v>
                </c:pt>
                <c:pt idx="1">
                  <c:v>2018</c:v>
                </c:pt>
                <c:pt idx="2">
                  <c:v>2019</c:v>
                </c:pt>
                <c:pt idx="3">
                  <c:v>2020</c:v>
                </c:pt>
              </c:numCache>
            </c:numRef>
          </c:cat>
          <c:val>
            <c:numRef>
              <c:f>'Rarita only'!$I$4:$L$4</c:f>
              <c:numCache>
                <c:formatCode>0.00%</c:formatCode>
                <c:ptCount val="4"/>
                <c:pt idx="0">
                  <c:v>-1.1049723756906049E-2</c:v>
                </c:pt>
                <c:pt idx="1">
                  <c:v>0.23725558659217882</c:v>
                </c:pt>
                <c:pt idx="2">
                  <c:v>6.2579370678707447E-2</c:v>
                </c:pt>
                <c:pt idx="3">
                  <c:v>-1.2748157492862511E-2</c:v>
                </c:pt>
              </c:numCache>
            </c:numRef>
          </c:val>
          <c:smooth val="0"/>
          <c:extLst>
            <c:ext xmlns:c16="http://schemas.microsoft.com/office/drawing/2014/chart" uri="{C3380CC4-5D6E-409C-BE32-E72D297353CC}">
              <c16:uniqueId val="{00000001-52DE-40F2-878E-2B9F25AEE687}"/>
            </c:ext>
          </c:extLst>
        </c:ser>
        <c:dLbls>
          <c:dLblPos val="ctr"/>
          <c:showLegendKey val="0"/>
          <c:showVal val="1"/>
          <c:showCatName val="0"/>
          <c:showSerName val="0"/>
          <c:showPercent val="0"/>
          <c:showBubbleSize val="0"/>
        </c:dLbls>
        <c:marker val="1"/>
        <c:smooth val="0"/>
        <c:axId val="692596591"/>
        <c:axId val="692595759"/>
      </c:lineChart>
      <c:catAx>
        <c:axId val="692596591"/>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92595759"/>
        <c:crosses val="autoZero"/>
        <c:auto val="1"/>
        <c:lblAlgn val="ctr"/>
        <c:lblOffset val="100"/>
        <c:noMultiLvlLbl val="0"/>
      </c:catAx>
      <c:valAx>
        <c:axId val="692595759"/>
        <c:scaling>
          <c:orientation val="minMax"/>
          <c:max val="0.25"/>
          <c:min val="-0.13"/>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925965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Rarita revenue</a:t>
            </a:r>
            <a:r>
              <a:rPr lang="en-US" baseline="0"/>
              <a:t> compostion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'Rarita only'!$B$20</c:f>
              <c:strCache>
                <c:ptCount val="1"/>
                <c:pt idx="0">
                  <c:v>Matchday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'Rarita only'!$C$19:$G$19</c:f>
              <c:numCache>
                <c:formatCode>General</c:formatCode>
                <c:ptCount val="5"/>
                <c:pt idx="0">
                  <c:v>2016</c:v>
                </c:pt>
                <c:pt idx="1">
                  <c:v>2017</c:v>
                </c:pt>
                <c:pt idx="2">
                  <c:v>2018</c:v>
                </c:pt>
                <c:pt idx="3">
                  <c:v>2019</c:v>
                </c:pt>
                <c:pt idx="4">
                  <c:v>2020</c:v>
                </c:pt>
              </c:numCache>
            </c:numRef>
          </c:cat>
          <c:val>
            <c:numRef>
              <c:f>'Rarita only'!$C$20:$G$20</c:f>
              <c:numCache>
                <c:formatCode>0%</c:formatCode>
                <c:ptCount val="5"/>
                <c:pt idx="0">
                  <c:v>0.1861323851203501</c:v>
                </c:pt>
                <c:pt idx="1">
                  <c:v>0.17360888261343946</c:v>
                </c:pt>
                <c:pt idx="2">
                  <c:v>0.17422623771442525</c:v>
                </c:pt>
                <c:pt idx="3">
                  <c:v>0.16250747567009188</c:v>
                </c:pt>
                <c:pt idx="4">
                  <c:v>0.15098387788880036</c:v>
                </c:pt>
              </c:numCache>
            </c:numRef>
          </c:val>
          <c:extLst>
            <c:ext xmlns:c16="http://schemas.microsoft.com/office/drawing/2014/chart" uri="{C3380CC4-5D6E-409C-BE32-E72D297353CC}">
              <c16:uniqueId val="{00000000-B344-4F67-96F0-7403D0C06CCD}"/>
            </c:ext>
          </c:extLst>
        </c:ser>
        <c:ser>
          <c:idx val="1"/>
          <c:order val="1"/>
          <c:tx>
            <c:strRef>
              <c:f>'Rarita only'!$B$21</c:f>
              <c:strCache>
                <c:ptCount val="1"/>
                <c:pt idx="0">
                  <c:v>Broadcast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'Rarita only'!$C$19:$G$19</c:f>
              <c:numCache>
                <c:formatCode>General</c:formatCode>
                <c:ptCount val="5"/>
                <c:pt idx="0">
                  <c:v>2016</c:v>
                </c:pt>
                <c:pt idx="1">
                  <c:v>2017</c:v>
                </c:pt>
                <c:pt idx="2">
                  <c:v>2018</c:v>
                </c:pt>
                <c:pt idx="3">
                  <c:v>2019</c:v>
                </c:pt>
                <c:pt idx="4">
                  <c:v>2020</c:v>
                </c:pt>
              </c:numCache>
            </c:numRef>
          </c:cat>
          <c:val>
            <c:numRef>
              <c:f>'Rarita only'!$C$21:$G$21</c:f>
              <c:numCache>
                <c:formatCode>0%</c:formatCode>
                <c:ptCount val="5"/>
                <c:pt idx="0">
                  <c:v>0.38477844638949671</c:v>
                </c:pt>
                <c:pt idx="1">
                  <c:v>0.41242538989795269</c:v>
                </c:pt>
                <c:pt idx="2">
                  <c:v>0.39930407179048893</c:v>
                </c:pt>
                <c:pt idx="3">
                  <c:v>0.42739085521665848</c:v>
                </c:pt>
                <c:pt idx="4">
                  <c:v>0.38889229448905782</c:v>
                </c:pt>
              </c:numCache>
            </c:numRef>
          </c:val>
          <c:extLst>
            <c:ext xmlns:c16="http://schemas.microsoft.com/office/drawing/2014/chart" uri="{C3380CC4-5D6E-409C-BE32-E72D297353CC}">
              <c16:uniqueId val="{00000001-B344-4F67-96F0-7403D0C06CCD}"/>
            </c:ext>
          </c:extLst>
        </c:ser>
        <c:ser>
          <c:idx val="2"/>
          <c:order val="2"/>
          <c:tx>
            <c:strRef>
              <c:f>'Rarita only'!$B$22</c:f>
              <c:strCache>
                <c:ptCount val="1"/>
                <c:pt idx="0">
                  <c:v>Commercial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'Rarita only'!$C$19:$G$19</c:f>
              <c:numCache>
                <c:formatCode>General</c:formatCode>
                <c:ptCount val="5"/>
                <c:pt idx="0">
                  <c:v>2016</c:v>
                </c:pt>
                <c:pt idx="1">
                  <c:v>2017</c:v>
                </c:pt>
                <c:pt idx="2">
                  <c:v>2018</c:v>
                </c:pt>
                <c:pt idx="3">
                  <c:v>2019</c:v>
                </c:pt>
                <c:pt idx="4">
                  <c:v>2020</c:v>
                </c:pt>
              </c:numCache>
            </c:numRef>
          </c:cat>
          <c:val>
            <c:numRef>
              <c:f>'Rarita only'!$C$22:$G$22</c:f>
              <c:numCache>
                <c:formatCode>0%</c:formatCode>
                <c:ptCount val="5"/>
                <c:pt idx="0">
                  <c:v>0.42908916849015316</c:v>
                </c:pt>
                <c:pt idx="1">
                  <c:v>0.41396572748860794</c:v>
                </c:pt>
                <c:pt idx="2">
                  <c:v>0.42646969049508576</c:v>
                </c:pt>
                <c:pt idx="3">
                  <c:v>0.41010166911324963</c:v>
                </c:pt>
                <c:pt idx="4">
                  <c:v>0.46012382762214188</c:v>
                </c:pt>
              </c:numCache>
            </c:numRef>
          </c:val>
          <c:extLst>
            <c:ext xmlns:c16="http://schemas.microsoft.com/office/drawing/2014/chart" uri="{C3380CC4-5D6E-409C-BE32-E72D297353CC}">
              <c16:uniqueId val="{00000002-B344-4F67-96F0-7403D0C06CCD}"/>
            </c:ext>
          </c:extLst>
        </c:ser>
        <c:dLbls>
          <c:dLblPos val="outEnd"/>
          <c:showLegendKey val="0"/>
          <c:showVal val="1"/>
          <c:showCatName val="0"/>
          <c:showSerName val="0"/>
          <c:showPercent val="0"/>
          <c:showBubbleSize val="0"/>
        </c:dLbls>
        <c:gapWidth val="219"/>
        <c:overlap val="-27"/>
        <c:axId val="308470847"/>
        <c:axId val="308465855"/>
      </c:barChart>
      <c:catAx>
        <c:axId val="30847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65855"/>
        <c:crosses val="autoZero"/>
        <c:auto val="1"/>
        <c:lblAlgn val="ctr"/>
        <c:lblOffset val="100"/>
        <c:noMultiLvlLbl val="0"/>
      </c:catAx>
      <c:valAx>
        <c:axId val="308465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70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Rarita expense composition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'Rarita only'!$B$23</c:f>
              <c:strCache>
                <c:ptCount val="1"/>
                <c:pt idx="0">
                  <c:v>Staff cost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'Rarita only'!$C$19:$G$19</c:f>
              <c:numCache>
                <c:formatCode>General</c:formatCode>
                <c:ptCount val="5"/>
                <c:pt idx="0">
                  <c:v>2016</c:v>
                </c:pt>
                <c:pt idx="1">
                  <c:v>2017</c:v>
                </c:pt>
                <c:pt idx="2">
                  <c:v>2018</c:v>
                </c:pt>
                <c:pt idx="3">
                  <c:v>2019</c:v>
                </c:pt>
                <c:pt idx="4">
                  <c:v>2020</c:v>
                </c:pt>
              </c:numCache>
            </c:numRef>
          </c:cat>
          <c:val>
            <c:numRef>
              <c:f>'Rarita only'!$C$23:$G$23</c:f>
              <c:numCache>
                <c:formatCode>0%</c:formatCode>
                <c:ptCount val="5"/>
                <c:pt idx="0">
                  <c:v>0.68491022099447518</c:v>
                </c:pt>
                <c:pt idx="1">
                  <c:v>0.66733589385474856</c:v>
                </c:pt>
                <c:pt idx="2">
                  <c:v>0.66177508113447148</c:v>
                </c:pt>
                <c:pt idx="3">
                  <c:v>0.64922647898545904</c:v>
                </c:pt>
                <c:pt idx="4">
                  <c:v>0.66077073105118034</c:v>
                </c:pt>
              </c:numCache>
            </c:numRef>
          </c:val>
          <c:extLst>
            <c:ext xmlns:c16="http://schemas.microsoft.com/office/drawing/2014/chart" uri="{C3380CC4-5D6E-409C-BE32-E72D297353CC}">
              <c16:uniqueId val="{00000000-F082-4BA1-A7CA-36A8F64B4773}"/>
            </c:ext>
          </c:extLst>
        </c:ser>
        <c:ser>
          <c:idx val="1"/>
          <c:order val="1"/>
          <c:tx>
            <c:strRef>
              <c:f>'Rarita only'!$B$24</c:f>
              <c:strCache>
                <c:ptCount val="1"/>
                <c:pt idx="0">
                  <c:v>Other 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'Rarita only'!$C$19:$G$19</c:f>
              <c:numCache>
                <c:formatCode>General</c:formatCode>
                <c:ptCount val="5"/>
                <c:pt idx="0">
                  <c:v>2016</c:v>
                </c:pt>
                <c:pt idx="1">
                  <c:v>2017</c:v>
                </c:pt>
                <c:pt idx="2">
                  <c:v>2018</c:v>
                </c:pt>
                <c:pt idx="3">
                  <c:v>2019</c:v>
                </c:pt>
                <c:pt idx="4">
                  <c:v>2020</c:v>
                </c:pt>
              </c:numCache>
            </c:numRef>
          </c:cat>
          <c:val>
            <c:numRef>
              <c:f>'Rarita only'!$C$24:$G$24</c:f>
              <c:numCache>
                <c:formatCode>0%</c:formatCode>
                <c:ptCount val="5"/>
                <c:pt idx="0">
                  <c:v>0.31508977900552487</c:v>
                </c:pt>
                <c:pt idx="1">
                  <c:v>0.33266410614525138</c:v>
                </c:pt>
                <c:pt idx="2">
                  <c:v>0.33822491886552841</c:v>
                </c:pt>
                <c:pt idx="3">
                  <c:v>0.35077352101454085</c:v>
                </c:pt>
                <c:pt idx="4">
                  <c:v>0.33922926894881966</c:v>
                </c:pt>
              </c:numCache>
            </c:numRef>
          </c:val>
          <c:extLst>
            <c:ext xmlns:c16="http://schemas.microsoft.com/office/drawing/2014/chart" uri="{C3380CC4-5D6E-409C-BE32-E72D297353CC}">
              <c16:uniqueId val="{00000001-F082-4BA1-A7CA-36A8F64B4773}"/>
            </c:ext>
          </c:extLst>
        </c:ser>
        <c:dLbls>
          <c:dLblPos val="outEnd"/>
          <c:showLegendKey val="0"/>
          <c:showVal val="1"/>
          <c:showCatName val="0"/>
          <c:showSerName val="0"/>
          <c:showPercent val="0"/>
          <c:showBubbleSize val="0"/>
        </c:dLbls>
        <c:gapWidth val="219"/>
        <c:overlap val="-27"/>
        <c:axId val="671490079"/>
        <c:axId val="671491743"/>
      </c:barChart>
      <c:catAx>
        <c:axId val="67149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91743"/>
        <c:crosses val="autoZero"/>
        <c:auto val="1"/>
        <c:lblAlgn val="ctr"/>
        <c:lblOffset val="100"/>
        <c:noMultiLvlLbl val="0"/>
      </c:catAx>
      <c:valAx>
        <c:axId val="671491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90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Revenue Per Capita 2016-2020</a:t>
            </a:r>
          </a:p>
        </c:rich>
      </c:tx>
      <c:layout>
        <c:manualLayout>
          <c:xMode val="edge"/>
          <c:yMode val="edge"/>
          <c:x val="9.0314896942579517E-4"/>
          <c:y val="0"/>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strRef>
              <c:f>'Total revenue'!$D$28</c:f>
              <c:strCache>
                <c:ptCount val="1"/>
                <c:pt idx="0">
                  <c:v>Revenue top 5 average</c:v>
                </c:pt>
              </c:strCache>
            </c:strRef>
          </c:tx>
          <c:spPr>
            <a:ln w="38100" cap="rnd">
              <a:solidFill>
                <a:schemeClr val="accent1"/>
              </a:solidFill>
              <a:round/>
            </a:ln>
            <a:effectLst/>
          </c:spPr>
          <c:marker>
            <c:symbol val="none"/>
          </c:marker>
          <c:dLbls>
            <c:numFmt formatCode="#,##0.00" sourceLinked="0"/>
            <c:spPr>
              <a:noFill/>
              <a:ln>
                <a:noFill/>
              </a:ln>
              <a:effectLst/>
            </c:spPr>
            <c:txPr>
              <a:bodyPr rot="0" spcFirstLastPara="1" vertOverflow="clip" horzOverflow="clip" vert="horz" wrap="square" lIns="36000" tIns="36000" rIns="0" bIns="360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tx1">
                          <a:lumMod val="35000"/>
                          <a:lumOff val="65000"/>
                        </a:schemeClr>
                      </a:solidFill>
                    </a:ln>
                    <a:effectLst/>
                  </c:spPr>
                </c15:leaderLines>
              </c:ext>
            </c:extLst>
          </c:dLbls>
          <c:cat>
            <c:numRef>
              <c:f>'Total revenue'!$E$25:$I$25</c:f>
              <c:numCache>
                <c:formatCode>General</c:formatCode>
                <c:ptCount val="5"/>
                <c:pt idx="0">
                  <c:v>2016</c:v>
                </c:pt>
                <c:pt idx="1">
                  <c:v>2017</c:v>
                </c:pt>
                <c:pt idx="2">
                  <c:v>2018</c:v>
                </c:pt>
                <c:pt idx="3">
                  <c:v>2019</c:v>
                </c:pt>
                <c:pt idx="4">
                  <c:v>2020</c:v>
                </c:pt>
              </c:numCache>
            </c:numRef>
          </c:cat>
          <c:val>
            <c:numRef>
              <c:f>'Total revenue'!$E$28:$I$28</c:f>
              <c:numCache>
                <c:formatCode>General</c:formatCode>
                <c:ptCount val="5"/>
                <c:pt idx="0">
                  <c:v>410.79799999999994</c:v>
                </c:pt>
                <c:pt idx="1">
                  <c:v>429.1</c:v>
                </c:pt>
                <c:pt idx="2">
                  <c:v>452.99200000000002</c:v>
                </c:pt>
                <c:pt idx="3">
                  <c:v>493.80600000000004</c:v>
                </c:pt>
                <c:pt idx="4">
                  <c:v>428.762</c:v>
                </c:pt>
              </c:numCache>
            </c:numRef>
          </c:val>
          <c:smooth val="0"/>
          <c:extLst>
            <c:ext xmlns:c16="http://schemas.microsoft.com/office/drawing/2014/chart" uri="{C3380CC4-5D6E-409C-BE32-E72D297353CC}">
              <c16:uniqueId val="{00000000-357B-49A8-846C-2BE1B9C5CF2F}"/>
            </c:ext>
          </c:extLst>
        </c:ser>
        <c:ser>
          <c:idx val="1"/>
          <c:order val="1"/>
          <c:tx>
            <c:strRef>
              <c:f>'Total revenue'!$D$29</c:f>
              <c:strCache>
                <c:ptCount val="1"/>
                <c:pt idx="0">
                  <c:v>Average</c:v>
                </c:pt>
              </c:strCache>
            </c:strRef>
          </c:tx>
          <c:spPr>
            <a:ln w="38100" cap="rnd">
              <a:solidFill>
                <a:schemeClr val="accent2"/>
              </a:solidFill>
              <a:round/>
            </a:ln>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'Total revenue'!$E$25:$I$25</c:f>
              <c:numCache>
                <c:formatCode>General</c:formatCode>
                <c:ptCount val="5"/>
                <c:pt idx="0">
                  <c:v>2016</c:v>
                </c:pt>
                <c:pt idx="1">
                  <c:v>2017</c:v>
                </c:pt>
                <c:pt idx="2">
                  <c:v>2018</c:v>
                </c:pt>
                <c:pt idx="3">
                  <c:v>2019</c:v>
                </c:pt>
                <c:pt idx="4">
                  <c:v>2020</c:v>
                </c:pt>
              </c:numCache>
            </c:numRef>
          </c:cat>
          <c:val>
            <c:numRef>
              <c:f>'Total revenue'!$E$29:$I$29</c:f>
              <c:numCache>
                <c:formatCode>General</c:formatCode>
                <c:ptCount val="5"/>
                <c:pt idx="0">
                  <c:v>257.49</c:v>
                </c:pt>
                <c:pt idx="1">
                  <c:v>279.26761904761906</c:v>
                </c:pt>
                <c:pt idx="2">
                  <c:v>291.77</c:v>
                </c:pt>
                <c:pt idx="3">
                  <c:v>331.42714285714294</c:v>
                </c:pt>
                <c:pt idx="4">
                  <c:v>294.56857142857149</c:v>
                </c:pt>
              </c:numCache>
            </c:numRef>
          </c:val>
          <c:smooth val="0"/>
          <c:extLst>
            <c:ext xmlns:c16="http://schemas.microsoft.com/office/drawing/2014/chart" uri="{C3380CC4-5D6E-409C-BE32-E72D297353CC}">
              <c16:uniqueId val="{00000001-357B-49A8-846C-2BE1B9C5CF2F}"/>
            </c:ext>
          </c:extLst>
        </c:ser>
        <c:ser>
          <c:idx val="2"/>
          <c:order val="2"/>
          <c:tx>
            <c:strRef>
              <c:f>'Total revenue'!$D$30</c:f>
              <c:strCache>
                <c:ptCount val="1"/>
                <c:pt idx="0">
                  <c:v>Rarita</c:v>
                </c:pt>
              </c:strCache>
            </c:strRef>
          </c:tx>
          <c:spPr>
            <a:ln w="38100" cap="rnd">
              <a:solidFill>
                <a:schemeClr val="accent3"/>
              </a:solidFill>
              <a:round/>
            </a:ln>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'Total revenue'!$E$25:$I$25</c:f>
              <c:numCache>
                <c:formatCode>General</c:formatCode>
                <c:ptCount val="5"/>
                <c:pt idx="0">
                  <c:v>2016</c:v>
                </c:pt>
                <c:pt idx="1">
                  <c:v>2017</c:v>
                </c:pt>
                <c:pt idx="2">
                  <c:v>2018</c:v>
                </c:pt>
                <c:pt idx="3">
                  <c:v>2019</c:v>
                </c:pt>
                <c:pt idx="4">
                  <c:v>2020</c:v>
                </c:pt>
              </c:numCache>
            </c:numRef>
          </c:cat>
          <c:val>
            <c:numRef>
              <c:f>'Total revenue'!$E$30:$I$30</c:f>
              <c:numCache>
                <c:formatCode>General</c:formatCode>
                <c:ptCount val="5"/>
                <c:pt idx="0">
                  <c:v>146.24</c:v>
                </c:pt>
                <c:pt idx="1">
                  <c:v>155.81</c:v>
                </c:pt>
                <c:pt idx="2">
                  <c:v>163.81</c:v>
                </c:pt>
                <c:pt idx="3">
                  <c:v>183.93</c:v>
                </c:pt>
                <c:pt idx="4">
                  <c:v>163.13</c:v>
                </c:pt>
              </c:numCache>
            </c:numRef>
          </c:val>
          <c:smooth val="0"/>
          <c:extLst>
            <c:ext xmlns:c16="http://schemas.microsoft.com/office/drawing/2014/chart" uri="{C3380CC4-5D6E-409C-BE32-E72D297353CC}">
              <c16:uniqueId val="{00000002-357B-49A8-846C-2BE1B9C5CF2F}"/>
            </c:ext>
          </c:extLst>
        </c:ser>
        <c:ser>
          <c:idx val="3"/>
          <c:order val="3"/>
          <c:tx>
            <c:strRef>
              <c:f>'Total revenue'!$D$26</c:f>
              <c:strCache>
                <c:ptCount val="1"/>
                <c:pt idx="0">
                  <c:v>2020 Tournament top 5 average</c:v>
                </c:pt>
              </c:strCache>
            </c:strRef>
          </c:tx>
          <c:spPr>
            <a:ln w="38100"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'Total revenue'!$E$26:$I$26</c:f>
              <c:numCache>
                <c:formatCode>General</c:formatCode>
                <c:ptCount val="5"/>
                <c:pt idx="0">
                  <c:v>337.45399999999995</c:v>
                </c:pt>
                <c:pt idx="1">
                  <c:v>360.93799999999999</c:v>
                </c:pt>
                <c:pt idx="2">
                  <c:v>389.25399999999996</c:v>
                </c:pt>
                <c:pt idx="3">
                  <c:v>444.32600000000002</c:v>
                </c:pt>
                <c:pt idx="4">
                  <c:v>389.68200000000007</c:v>
                </c:pt>
              </c:numCache>
            </c:numRef>
          </c:val>
          <c:smooth val="0"/>
          <c:extLst>
            <c:ext xmlns:c16="http://schemas.microsoft.com/office/drawing/2014/chart" uri="{C3380CC4-5D6E-409C-BE32-E72D297353CC}">
              <c16:uniqueId val="{00000008-357B-49A8-846C-2BE1B9C5CF2F}"/>
            </c:ext>
          </c:extLst>
        </c:ser>
        <c:ser>
          <c:idx val="4"/>
          <c:order val="4"/>
          <c:tx>
            <c:strRef>
              <c:f>'Total revenue'!$D$27</c:f>
              <c:strCache>
                <c:ptCount val="1"/>
                <c:pt idx="0">
                  <c:v>2021 Tournament top 5 average</c:v>
                </c:pt>
              </c:strCache>
            </c:strRef>
          </c:tx>
          <c:spPr>
            <a:ln w="38100"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'Total revenue'!$E$27:$I$27</c:f>
              <c:numCache>
                <c:formatCode>General</c:formatCode>
                <c:ptCount val="5"/>
                <c:pt idx="0">
                  <c:v>396.738</c:v>
                </c:pt>
                <c:pt idx="1">
                  <c:v>410.38599999999997</c:v>
                </c:pt>
                <c:pt idx="2">
                  <c:v>417.54599999999999</c:v>
                </c:pt>
                <c:pt idx="3">
                  <c:v>458.25</c:v>
                </c:pt>
                <c:pt idx="4">
                  <c:v>393.75599999999997</c:v>
                </c:pt>
              </c:numCache>
            </c:numRef>
          </c:val>
          <c:smooth val="0"/>
          <c:extLst>
            <c:ext xmlns:c16="http://schemas.microsoft.com/office/drawing/2014/chart" uri="{C3380CC4-5D6E-409C-BE32-E72D297353CC}">
              <c16:uniqueId val="{00000009-357B-49A8-846C-2BE1B9C5CF2F}"/>
            </c:ext>
          </c:extLst>
        </c:ser>
        <c:dLbls>
          <c:dLblPos val="ctr"/>
          <c:showLegendKey val="0"/>
          <c:showVal val="1"/>
          <c:showCatName val="0"/>
          <c:showSerName val="0"/>
          <c:showPercent val="0"/>
          <c:showBubbleSize val="0"/>
        </c:dLbls>
        <c:smooth val="0"/>
        <c:axId val="328819631"/>
        <c:axId val="328817551"/>
      </c:lineChart>
      <c:catAx>
        <c:axId val="32881963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28817551"/>
        <c:crosses val="autoZero"/>
        <c:auto val="1"/>
        <c:lblAlgn val="ctr"/>
        <c:lblOffset val="100"/>
        <c:noMultiLvlLbl val="0"/>
      </c:catAx>
      <c:valAx>
        <c:axId val="328817551"/>
        <c:scaling>
          <c:orientation val="minMax"/>
          <c:max val="500"/>
          <c:min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 Revenue per Capita</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819631"/>
        <c:crosses val="autoZero"/>
        <c:crossBetween val="between"/>
        <c:majorUnit val="5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Total</a:t>
            </a:r>
            <a:r>
              <a:rPr lang="en-US" baseline="0"/>
              <a:t> revenue growth rate</a:t>
            </a: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'Total revenue'!$O$26</c:f>
              <c:strCache>
                <c:ptCount val="1"/>
                <c:pt idx="0">
                  <c:v>2020 Tournament top 5 average</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'Total revenue'!$P$2:$S$2</c:f>
              <c:numCache>
                <c:formatCode>General</c:formatCode>
                <c:ptCount val="4"/>
                <c:pt idx="0">
                  <c:v>2017</c:v>
                </c:pt>
                <c:pt idx="1">
                  <c:v>2018</c:v>
                </c:pt>
                <c:pt idx="2">
                  <c:v>2019</c:v>
                </c:pt>
                <c:pt idx="3">
                  <c:v>2020</c:v>
                </c:pt>
              </c:numCache>
            </c:numRef>
          </c:cat>
          <c:val>
            <c:numRef>
              <c:f>'Total revenue'!$P$26:$R$26</c:f>
              <c:numCache>
                <c:formatCode>0.00%</c:formatCode>
                <c:ptCount val="3"/>
                <c:pt idx="0">
                  <c:v>6.2147360242962413E-2</c:v>
                </c:pt>
                <c:pt idx="1">
                  <c:v>9.2246289604392254E-2</c:v>
                </c:pt>
                <c:pt idx="2">
                  <c:v>0.14896368640938323</c:v>
                </c:pt>
              </c:numCache>
            </c:numRef>
          </c:val>
          <c:smooth val="0"/>
          <c:extLst>
            <c:ext xmlns:c16="http://schemas.microsoft.com/office/drawing/2014/chart" uri="{C3380CC4-5D6E-409C-BE32-E72D297353CC}">
              <c16:uniqueId val="{00000000-F57D-4B44-B157-5B54329E5C63}"/>
            </c:ext>
          </c:extLst>
        </c:ser>
        <c:ser>
          <c:idx val="1"/>
          <c:order val="1"/>
          <c:tx>
            <c:strRef>
              <c:f>'Total revenue'!$O$27</c:f>
              <c:strCache>
                <c:ptCount val="1"/>
                <c:pt idx="0">
                  <c:v>2021 Tournament top 5 average</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'Total revenue'!$P$2:$S$2</c:f>
              <c:numCache>
                <c:formatCode>General</c:formatCode>
                <c:ptCount val="4"/>
                <c:pt idx="0">
                  <c:v>2017</c:v>
                </c:pt>
                <c:pt idx="1">
                  <c:v>2018</c:v>
                </c:pt>
                <c:pt idx="2">
                  <c:v>2019</c:v>
                </c:pt>
                <c:pt idx="3">
                  <c:v>2020</c:v>
                </c:pt>
              </c:numCache>
            </c:numRef>
          </c:cat>
          <c:val>
            <c:numRef>
              <c:f>'Total revenue'!$P$27:$R$27</c:f>
              <c:numCache>
                <c:formatCode>0.00%</c:formatCode>
                <c:ptCount val="3"/>
                <c:pt idx="0">
                  <c:v>3.9909748600188297E-2</c:v>
                </c:pt>
                <c:pt idx="1">
                  <c:v>1.6044182364199779E-2</c:v>
                </c:pt>
                <c:pt idx="2">
                  <c:v>9.4315733995996215E-2</c:v>
                </c:pt>
              </c:numCache>
            </c:numRef>
          </c:val>
          <c:smooth val="0"/>
          <c:extLst>
            <c:ext xmlns:c16="http://schemas.microsoft.com/office/drawing/2014/chart" uri="{C3380CC4-5D6E-409C-BE32-E72D297353CC}">
              <c16:uniqueId val="{00000001-F57D-4B44-B157-5B54329E5C63}"/>
            </c:ext>
          </c:extLst>
        </c:ser>
        <c:ser>
          <c:idx val="2"/>
          <c:order val="2"/>
          <c:tx>
            <c:strRef>
              <c:f>'Total revenue'!$O$28</c:f>
              <c:strCache>
                <c:ptCount val="1"/>
                <c:pt idx="0">
                  <c:v>Revenue top 5 average</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'Total revenue'!$P$2:$S$2</c:f>
              <c:numCache>
                <c:formatCode>General</c:formatCode>
                <c:ptCount val="4"/>
                <c:pt idx="0">
                  <c:v>2017</c:v>
                </c:pt>
                <c:pt idx="1">
                  <c:v>2018</c:v>
                </c:pt>
                <c:pt idx="2">
                  <c:v>2019</c:v>
                </c:pt>
                <c:pt idx="3">
                  <c:v>2020</c:v>
                </c:pt>
              </c:numCache>
            </c:numRef>
          </c:cat>
          <c:val>
            <c:numRef>
              <c:f>'Total revenue'!$P$28:$R$28</c:f>
              <c:numCache>
                <c:formatCode>0.00%</c:formatCode>
                <c:ptCount val="3"/>
                <c:pt idx="0">
                  <c:v>5.0306404848701899E-2</c:v>
                </c:pt>
                <c:pt idx="1">
                  <c:v>5.8586409584974096E-2</c:v>
                </c:pt>
                <c:pt idx="2">
                  <c:v>9.4073689685816975E-2</c:v>
                </c:pt>
              </c:numCache>
            </c:numRef>
          </c:val>
          <c:smooth val="0"/>
          <c:extLst>
            <c:ext xmlns:c16="http://schemas.microsoft.com/office/drawing/2014/chart" uri="{C3380CC4-5D6E-409C-BE32-E72D297353CC}">
              <c16:uniqueId val="{00000002-F57D-4B44-B157-5B54329E5C63}"/>
            </c:ext>
          </c:extLst>
        </c:ser>
        <c:ser>
          <c:idx val="3"/>
          <c:order val="3"/>
          <c:tx>
            <c:strRef>
              <c:f>'Total revenue'!$O$29</c:f>
              <c:strCache>
                <c:ptCount val="1"/>
                <c:pt idx="0">
                  <c:v>Average</c:v>
                </c:pt>
              </c:strCache>
            </c:strRef>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'Total revenue'!$P$2:$S$2</c:f>
              <c:numCache>
                <c:formatCode>General</c:formatCode>
                <c:ptCount val="4"/>
                <c:pt idx="0">
                  <c:v>2017</c:v>
                </c:pt>
                <c:pt idx="1">
                  <c:v>2018</c:v>
                </c:pt>
                <c:pt idx="2">
                  <c:v>2019</c:v>
                </c:pt>
                <c:pt idx="3">
                  <c:v>2020</c:v>
                </c:pt>
              </c:numCache>
            </c:numRef>
          </c:cat>
          <c:val>
            <c:numRef>
              <c:f>'Total revenue'!$P$29:$R$29</c:f>
              <c:numCache>
                <c:formatCode>0.00%</c:formatCode>
                <c:ptCount val="3"/>
                <c:pt idx="0">
                  <c:v>0.1097287160659558</c:v>
                </c:pt>
                <c:pt idx="1">
                  <c:v>4.8164957797075081E-2</c:v>
                </c:pt>
                <c:pt idx="2">
                  <c:v>0.15331670755106935</c:v>
                </c:pt>
              </c:numCache>
            </c:numRef>
          </c:val>
          <c:smooth val="0"/>
          <c:extLst>
            <c:ext xmlns:c16="http://schemas.microsoft.com/office/drawing/2014/chart" uri="{C3380CC4-5D6E-409C-BE32-E72D297353CC}">
              <c16:uniqueId val="{00000003-F57D-4B44-B157-5B54329E5C63}"/>
            </c:ext>
          </c:extLst>
        </c:ser>
        <c:ser>
          <c:idx val="4"/>
          <c:order val="4"/>
          <c:tx>
            <c:strRef>
              <c:f>'Total revenue'!$O$30</c:f>
              <c:strCache>
                <c:ptCount val="1"/>
                <c:pt idx="0">
                  <c:v>Revenue bottom 5 average</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'Total revenue'!$P$2:$S$2</c:f>
              <c:numCache>
                <c:formatCode>General</c:formatCode>
                <c:ptCount val="4"/>
                <c:pt idx="0">
                  <c:v>2017</c:v>
                </c:pt>
                <c:pt idx="1">
                  <c:v>2018</c:v>
                </c:pt>
                <c:pt idx="2">
                  <c:v>2019</c:v>
                </c:pt>
                <c:pt idx="3">
                  <c:v>2020</c:v>
                </c:pt>
              </c:numCache>
            </c:numRef>
          </c:cat>
          <c:val>
            <c:numRef>
              <c:f>'Total revenue'!$P$30:$R$30</c:f>
              <c:numCache>
                <c:formatCode>0.00%</c:formatCode>
                <c:ptCount val="3"/>
                <c:pt idx="0">
                  <c:v>0.13393268694232816</c:v>
                </c:pt>
                <c:pt idx="1">
                  <c:v>4.4336541504034967E-2</c:v>
                </c:pt>
                <c:pt idx="2">
                  <c:v>0.20945944364610541</c:v>
                </c:pt>
              </c:numCache>
            </c:numRef>
          </c:val>
          <c:smooth val="0"/>
          <c:extLst>
            <c:ext xmlns:c16="http://schemas.microsoft.com/office/drawing/2014/chart" uri="{C3380CC4-5D6E-409C-BE32-E72D297353CC}">
              <c16:uniqueId val="{00000007-F57D-4B44-B157-5B54329E5C63}"/>
            </c:ext>
          </c:extLst>
        </c:ser>
        <c:ser>
          <c:idx val="5"/>
          <c:order val="5"/>
          <c:tx>
            <c:strRef>
              <c:f>'Total revenue'!$O$31</c:f>
              <c:strCache>
                <c:ptCount val="1"/>
                <c:pt idx="0">
                  <c:v>Rarita</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'Total revenue'!$P$2:$S$2</c:f>
              <c:numCache>
                <c:formatCode>General</c:formatCode>
                <c:ptCount val="4"/>
                <c:pt idx="0">
                  <c:v>2017</c:v>
                </c:pt>
                <c:pt idx="1">
                  <c:v>2018</c:v>
                </c:pt>
                <c:pt idx="2">
                  <c:v>2019</c:v>
                </c:pt>
                <c:pt idx="3">
                  <c:v>2020</c:v>
                </c:pt>
              </c:numCache>
            </c:numRef>
          </c:cat>
          <c:val>
            <c:numRef>
              <c:f>'Total revenue'!$P$31:$R$31</c:f>
              <c:numCache>
                <c:formatCode>0.00%</c:formatCode>
                <c:ptCount val="3"/>
                <c:pt idx="0">
                  <c:v>6.5440371991247304E-2</c:v>
                </c:pt>
                <c:pt idx="1">
                  <c:v>5.1344586355176247E-2</c:v>
                </c:pt>
                <c:pt idx="2">
                  <c:v>0.12282522434527809</c:v>
                </c:pt>
              </c:numCache>
            </c:numRef>
          </c:val>
          <c:smooth val="0"/>
          <c:extLst>
            <c:ext xmlns:c16="http://schemas.microsoft.com/office/drawing/2014/chart" uri="{C3380CC4-5D6E-409C-BE32-E72D297353CC}">
              <c16:uniqueId val="{00000008-F57D-4B44-B157-5B54329E5C63}"/>
            </c:ext>
          </c:extLst>
        </c:ser>
        <c:dLbls>
          <c:dLblPos val="ctr"/>
          <c:showLegendKey val="0"/>
          <c:showVal val="1"/>
          <c:showCatName val="0"/>
          <c:showSerName val="0"/>
          <c:showPercent val="0"/>
          <c:showBubbleSize val="0"/>
        </c:dLbls>
        <c:marker val="1"/>
        <c:smooth val="0"/>
        <c:axId val="404224223"/>
        <c:axId val="404236287"/>
      </c:lineChart>
      <c:catAx>
        <c:axId val="404224223"/>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04236287"/>
        <c:crosses val="autoZero"/>
        <c:auto val="1"/>
        <c:lblAlgn val="ctr"/>
        <c:lblOffset val="100"/>
        <c:noMultiLvlLbl val="0"/>
      </c:catAx>
      <c:valAx>
        <c:axId val="404236287"/>
        <c:scaling>
          <c:orientation val="minMax"/>
        </c:scaling>
        <c:delete val="0"/>
        <c:axPos val="l"/>
        <c:minorGridlines>
          <c:spPr>
            <a:ln>
              <a:solidFill>
                <a:schemeClr val="dk1">
                  <a:lumMod val="5000"/>
                  <a:lumOff val="95000"/>
                </a:schemeClr>
              </a:solidFill>
            </a:ln>
            <a:effectLst/>
          </c:spPr>
        </c:min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Revenue</a:t>
                </a:r>
                <a:r>
                  <a:rPr lang="en-US" baseline="0"/>
                  <a:t> growth rate</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04224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Total expense growth</a:t>
            </a:r>
            <a:r>
              <a:rPr lang="en-US" baseline="0"/>
              <a:t> rate</a:t>
            </a: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'Total Expense'!$S$26</c:f>
              <c:strCache>
                <c:ptCount val="1"/>
                <c:pt idx="0">
                  <c:v>2020 Tournament top 5 average</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'Total Expense'!$T$3:$V$3</c:f>
              <c:numCache>
                <c:formatCode>General</c:formatCode>
                <c:ptCount val="3"/>
                <c:pt idx="0">
                  <c:v>2017</c:v>
                </c:pt>
                <c:pt idx="1">
                  <c:v>2018</c:v>
                </c:pt>
                <c:pt idx="2">
                  <c:v>2019</c:v>
                </c:pt>
              </c:numCache>
            </c:numRef>
          </c:cat>
          <c:val>
            <c:numRef>
              <c:f>'Total Expense'!$T$26:$V$26</c:f>
              <c:numCache>
                <c:formatCode>0.00%</c:formatCode>
                <c:ptCount val="3"/>
                <c:pt idx="0">
                  <c:v>2.7464210137130497E-2</c:v>
                </c:pt>
                <c:pt idx="1">
                  <c:v>0.27528057617775736</c:v>
                </c:pt>
                <c:pt idx="2">
                  <c:v>8.7656059073291992E-2</c:v>
                </c:pt>
              </c:numCache>
            </c:numRef>
          </c:val>
          <c:smooth val="0"/>
          <c:extLst>
            <c:ext xmlns:c16="http://schemas.microsoft.com/office/drawing/2014/chart" uri="{C3380CC4-5D6E-409C-BE32-E72D297353CC}">
              <c16:uniqueId val="{00000000-BC3D-4CE4-B817-67D9BA943D59}"/>
            </c:ext>
          </c:extLst>
        </c:ser>
        <c:ser>
          <c:idx val="1"/>
          <c:order val="1"/>
          <c:tx>
            <c:strRef>
              <c:f>'Total Expense'!$S$27</c:f>
              <c:strCache>
                <c:ptCount val="1"/>
                <c:pt idx="0">
                  <c:v>2021 Tournament top 5 average</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'Total Expense'!$T$3:$V$3</c:f>
              <c:numCache>
                <c:formatCode>General</c:formatCode>
                <c:ptCount val="3"/>
                <c:pt idx="0">
                  <c:v>2017</c:v>
                </c:pt>
                <c:pt idx="1">
                  <c:v>2018</c:v>
                </c:pt>
                <c:pt idx="2">
                  <c:v>2019</c:v>
                </c:pt>
              </c:numCache>
            </c:numRef>
          </c:cat>
          <c:val>
            <c:numRef>
              <c:f>'Total Expense'!$T$27:$V$27</c:f>
              <c:numCache>
                <c:formatCode>0.00%</c:formatCode>
                <c:ptCount val="3"/>
                <c:pt idx="0">
                  <c:v>-7.267042719413222E-2</c:v>
                </c:pt>
                <c:pt idx="1">
                  <c:v>0.23795858706129583</c:v>
                </c:pt>
                <c:pt idx="2">
                  <c:v>5.3236385179896151E-2</c:v>
                </c:pt>
              </c:numCache>
            </c:numRef>
          </c:val>
          <c:smooth val="0"/>
          <c:extLst>
            <c:ext xmlns:c16="http://schemas.microsoft.com/office/drawing/2014/chart" uri="{C3380CC4-5D6E-409C-BE32-E72D297353CC}">
              <c16:uniqueId val="{00000001-BC3D-4CE4-B817-67D9BA943D59}"/>
            </c:ext>
          </c:extLst>
        </c:ser>
        <c:ser>
          <c:idx val="2"/>
          <c:order val="2"/>
          <c:tx>
            <c:strRef>
              <c:f>'Total Expense'!$S$28</c:f>
              <c:strCache>
                <c:ptCount val="1"/>
                <c:pt idx="0">
                  <c:v>Revenue top 5 average</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'Total Expense'!$T$3:$V$3</c:f>
              <c:numCache>
                <c:formatCode>General</c:formatCode>
                <c:ptCount val="3"/>
                <c:pt idx="0">
                  <c:v>2017</c:v>
                </c:pt>
                <c:pt idx="1">
                  <c:v>2018</c:v>
                </c:pt>
                <c:pt idx="2">
                  <c:v>2019</c:v>
                </c:pt>
              </c:numCache>
            </c:numRef>
          </c:cat>
          <c:val>
            <c:numRef>
              <c:f>'Total Expense'!$T$28:$V$28</c:f>
              <c:numCache>
                <c:formatCode>0.00%</c:formatCode>
                <c:ptCount val="3"/>
                <c:pt idx="0">
                  <c:v>-4.6777910754630227E-3</c:v>
                </c:pt>
                <c:pt idx="1">
                  <c:v>0.25022530379022995</c:v>
                </c:pt>
                <c:pt idx="2">
                  <c:v>3.1761035479000534E-2</c:v>
                </c:pt>
              </c:numCache>
            </c:numRef>
          </c:val>
          <c:smooth val="0"/>
          <c:extLst>
            <c:ext xmlns:c16="http://schemas.microsoft.com/office/drawing/2014/chart" uri="{C3380CC4-5D6E-409C-BE32-E72D297353CC}">
              <c16:uniqueId val="{00000002-BC3D-4CE4-B817-67D9BA943D59}"/>
            </c:ext>
          </c:extLst>
        </c:ser>
        <c:ser>
          <c:idx val="3"/>
          <c:order val="3"/>
          <c:tx>
            <c:strRef>
              <c:f>'Total Expense'!$S$29</c:f>
              <c:strCache>
                <c:ptCount val="1"/>
                <c:pt idx="0">
                  <c:v>Average</c:v>
                </c:pt>
              </c:strCache>
            </c:strRef>
          </c:tx>
          <c:spPr>
            <a:ln w="19050" cap="rnd" cmpd="sng" algn="ctr">
              <a:solidFill>
                <a:schemeClr val="accent4">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'Total Expense'!$T$3:$V$3</c:f>
              <c:numCache>
                <c:formatCode>General</c:formatCode>
                <c:ptCount val="3"/>
                <c:pt idx="0">
                  <c:v>2017</c:v>
                </c:pt>
                <c:pt idx="1">
                  <c:v>2018</c:v>
                </c:pt>
                <c:pt idx="2">
                  <c:v>2019</c:v>
                </c:pt>
              </c:numCache>
            </c:numRef>
          </c:cat>
          <c:val>
            <c:numRef>
              <c:f>'Total Expense'!$T$29:$V$29</c:f>
              <c:numCache>
                <c:formatCode>0.00%</c:formatCode>
                <c:ptCount val="3"/>
                <c:pt idx="0">
                  <c:v>8.3600806749911279E-3</c:v>
                </c:pt>
                <c:pt idx="1">
                  <c:v>0.25028402340114703</c:v>
                </c:pt>
                <c:pt idx="2">
                  <c:v>0.10212243473359059</c:v>
                </c:pt>
              </c:numCache>
            </c:numRef>
          </c:val>
          <c:smooth val="0"/>
          <c:extLst>
            <c:ext xmlns:c16="http://schemas.microsoft.com/office/drawing/2014/chart" uri="{C3380CC4-5D6E-409C-BE32-E72D297353CC}">
              <c16:uniqueId val="{00000003-BC3D-4CE4-B817-67D9BA943D59}"/>
            </c:ext>
          </c:extLst>
        </c:ser>
        <c:ser>
          <c:idx val="4"/>
          <c:order val="4"/>
          <c:tx>
            <c:strRef>
              <c:f>'Total Expense'!$S$30</c:f>
              <c:strCache>
                <c:ptCount val="1"/>
                <c:pt idx="0">
                  <c:v>Rarita</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'Total Expense'!$T$3:$V$3</c:f>
              <c:numCache>
                <c:formatCode>General</c:formatCode>
                <c:ptCount val="3"/>
                <c:pt idx="0">
                  <c:v>2017</c:v>
                </c:pt>
                <c:pt idx="1">
                  <c:v>2018</c:v>
                </c:pt>
                <c:pt idx="2">
                  <c:v>2019</c:v>
                </c:pt>
              </c:numCache>
            </c:numRef>
          </c:cat>
          <c:val>
            <c:numRef>
              <c:f>'Total Expense'!$T$30:$V$30</c:f>
              <c:numCache>
                <c:formatCode>0.00%</c:formatCode>
                <c:ptCount val="3"/>
                <c:pt idx="0">
                  <c:v>-1.1049723756906049E-2</c:v>
                </c:pt>
                <c:pt idx="1">
                  <c:v>0.23725558659217882</c:v>
                </c:pt>
                <c:pt idx="2">
                  <c:v>6.2579370678707447E-2</c:v>
                </c:pt>
              </c:numCache>
            </c:numRef>
          </c:val>
          <c:smooth val="0"/>
          <c:extLst>
            <c:ext xmlns:c16="http://schemas.microsoft.com/office/drawing/2014/chart" uri="{C3380CC4-5D6E-409C-BE32-E72D297353CC}">
              <c16:uniqueId val="{00000005-BC3D-4CE4-B817-67D9BA943D59}"/>
            </c:ext>
          </c:extLst>
        </c:ser>
        <c:dLbls>
          <c:dLblPos val="ctr"/>
          <c:showLegendKey val="0"/>
          <c:showVal val="1"/>
          <c:showCatName val="0"/>
          <c:showSerName val="0"/>
          <c:showPercent val="0"/>
          <c:showBubbleSize val="0"/>
        </c:dLbls>
        <c:marker val="1"/>
        <c:smooth val="0"/>
        <c:axId val="261530559"/>
        <c:axId val="261531391"/>
      </c:lineChart>
      <c:catAx>
        <c:axId val="261530559"/>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61531391"/>
        <c:crosses val="autoZero"/>
        <c:auto val="1"/>
        <c:lblAlgn val="ctr"/>
        <c:lblOffset val="100"/>
        <c:noMultiLvlLbl val="0"/>
      </c:catAx>
      <c:valAx>
        <c:axId val="261531391"/>
        <c:scaling>
          <c:orientation val="minMax"/>
        </c:scaling>
        <c:delete val="0"/>
        <c:axPos val="l"/>
        <c:minorGridlines>
          <c:spPr>
            <a:ln>
              <a:solidFill>
                <a:schemeClr val="dk1">
                  <a:lumMod val="5000"/>
                  <a:lumOff val="95000"/>
                </a:schemeClr>
              </a:solidFill>
            </a:ln>
            <a:effectLst/>
          </c:spPr>
        </c:min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61530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'Revene by year'!$T$4</c:f>
              <c:strCache>
                <c:ptCount val="1"/>
                <c:pt idx="0">
                  <c:v>Southern Ristan</c:v>
                </c:pt>
              </c:strCache>
            </c:strRef>
          </c:tx>
          <c:spPr>
            <a:ln w="28575" cap="rnd">
              <a:solidFill>
                <a:schemeClr val="accent1"/>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year'!$U$4:$Y$4</c:f>
              <c:numCache>
                <c:formatCode>0.00%</c:formatCode>
                <c:ptCount val="5"/>
                <c:pt idx="0">
                  <c:v>9.6571170227954129E-3</c:v>
                </c:pt>
                <c:pt idx="1">
                  <c:v>9.9583078422042469E-3</c:v>
                </c:pt>
                <c:pt idx="2">
                  <c:v>1.0234616435764291E-2</c:v>
                </c:pt>
                <c:pt idx="3">
                  <c:v>1.0492945666623784E-2</c:v>
                </c:pt>
                <c:pt idx="4">
                  <c:v>9.8256829996681769E-3</c:v>
                </c:pt>
              </c:numCache>
            </c:numRef>
          </c:val>
          <c:smooth val="0"/>
          <c:extLst>
            <c:ext xmlns:c16="http://schemas.microsoft.com/office/drawing/2014/chart" uri="{C3380CC4-5D6E-409C-BE32-E72D297353CC}">
              <c16:uniqueId val="{00000000-F8F8-45C9-A24A-4A0571FA86B6}"/>
            </c:ext>
          </c:extLst>
        </c:ser>
        <c:ser>
          <c:idx val="1"/>
          <c:order val="1"/>
          <c:tx>
            <c:strRef>
              <c:f>'Revene by year'!$T$5</c:f>
              <c:strCache>
                <c:ptCount val="1"/>
                <c:pt idx="0">
                  <c:v>Nganion</c:v>
                </c:pt>
              </c:strCache>
            </c:strRef>
          </c:tx>
          <c:spPr>
            <a:ln w="28575" cap="rnd">
              <a:solidFill>
                <a:schemeClr val="accent2"/>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year'!$U$5:$Y$5</c:f>
              <c:numCache>
                <c:formatCode>0.00%</c:formatCode>
                <c:ptCount val="5"/>
                <c:pt idx="0">
                  <c:v>1.4697346600331675E-2</c:v>
                </c:pt>
                <c:pt idx="1">
                  <c:v>1.4477229905080167E-2</c:v>
                </c:pt>
                <c:pt idx="2">
                  <c:v>1.4210006583278473E-2</c:v>
                </c:pt>
                <c:pt idx="3">
                  <c:v>1.7632246070643912E-2</c:v>
                </c:pt>
                <c:pt idx="4">
                  <c:v>1.6298265042451091E-2</c:v>
                </c:pt>
              </c:numCache>
            </c:numRef>
          </c:val>
          <c:smooth val="0"/>
          <c:extLst>
            <c:ext xmlns:c16="http://schemas.microsoft.com/office/drawing/2014/chart" uri="{C3380CC4-5D6E-409C-BE32-E72D297353CC}">
              <c16:uniqueId val="{00000001-F8F8-45C9-A24A-4A0571FA86B6}"/>
            </c:ext>
          </c:extLst>
        </c:ser>
        <c:ser>
          <c:idx val="2"/>
          <c:order val="2"/>
          <c:tx>
            <c:strRef>
              <c:f>'Revene by year'!$T$6</c:f>
              <c:strCache>
                <c:ptCount val="1"/>
                <c:pt idx="0">
                  <c:v>Sobianitedrucy</c:v>
                </c:pt>
              </c:strCache>
            </c:strRef>
          </c:tx>
          <c:spPr>
            <a:ln w="28575" cap="rnd">
              <a:solidFill>
                <a:schemeClr val="accent3"/>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year'!$U$6:$Y$6</c:f>
              <c:numCache>
                <c:formatCode>0.00%</c:formatCode>
                <c:ptCount val="5"/>
                <c:pt idx="0">
                  <c:v>1.1886280714216525E-2</c:v>
                </c:pt>
                <c:pt idx="1">
                  <c:v>1.363886399456102E-2</c:v>
                </c:pt>
                <c:pt idx="2">
                  <c:v>1.2357390300230947E-2</c:v>
                </c:pt>
                <c:pt idx="3">
                  <c:v>1.5045582776540459E-2</c:v>
                </c:pt>
                <c:pt idx="4">
                  <c:v>1.381906381906382E-2</c:v>
                </c:pt>
              </c:numCache>
            </c:numRef>
          </c:val>
          <c:smooth val="0"/>
          <c:extLst>
            <c:ext xmlns:c16="http://schemas.microsoft.com/office/drawing/2014/chart" uri="{C3380CC4-5D6E-409C-BE32-E72D297353CC}">
              <c16:uniqueId val="{00000002-F8F8-45C9-A24A-4A0571FA86B6}"/>
            </c:ext>
          </c:extLst>
        </c:ser>
        <c:ser>
          <c:idx val="3"/>
          <c:order val="3"/>
          <c:tx>
            <c:strRef>
              <c:f>'Revene by year'!$T$7</c:f>
              <c:strCache>
                <c:ptCount val="1"/>
                <c:pt idx="0">
                  <c:v>Mico</c:v>
                </c:pt>
              </c:strCache>
            </c:strRef>
          </c:tx>
          <c:spPr>
            <a:ln w="28575" cap="rnd">
              <a:solidFill>
                <a:schemeClr val="accent4"/>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year'!$U$7:$Y$7</c:f>
              <c:numCache>
                <c:formatCode>0.00%</c:formatCode>
                <c:ptCount val="5"/>
                <c:pt idx="0">
                  <c:v>7.6896507611615705E-3</c:v>
                </c:pt>
                <c:pt idx="1">
                  <c:v>6.9414580009710758E-3</c:v>
                </c:pt>
                <c:pt idx="2">
                  <c:v>7.637947254030557E-3</c:v>
                </c:pt>
                <c:pt idx="3">
                  <c:v>7.9503977538605518E-3</c:v>
                </c:pt>
                <c:pt idx="4">
                  <c:v>7.0945945945945941E-3</c:v>
                </c:pt>
              </c:numCache>
            </c:numRef>
          </c:val>
          <c:smooth val="0"/>
          <c:extLst>
            <c:ext xmlns:c16="http://schemas.microsoft.com/office/drawing/2014/chart" uri="{C3380CC4-5D6E-409C-BE32-E72D297353CC}">
              <c16:uniqueId val="{00000003-F8F8-45C9-A24A-4A0571FA86B6}"/>
            </c:ext>
          </c:extLst>
        </c:ser>
        <c:ser>
          <c:idx val="4"/>
          <c:order val="4"/>
          <c:tx>
            <c:strRef>
              <c:f>'Revene by year'!$T$8</c:f>
              <c:strCache>
                <c:ptCount val="1"/>
                <c:pt idx="0">
                  <c:v>Djipines</c:v>
                </c:pt>
              </c:strCache>
            </c:strRef>
          </c:tx>
          <c:spPr>
            <a:ln w="28575" cap="rnd">
              <a:solidFill>
                <a:schemeClr val="accent5"/>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year'!$U$8:$Y$8</c:f>
              <c:numCache>
                <c:formatCode>0.00%</c:formatCode>
                <c:ptCount val="5"/>
                <c:pt idx="0">
                  <c:v>7.6625636398788416E-3</c:v>
                </c:pt>
                <c:pt idx="1">
                  <c:v>8.6242705963801812E-3</c:v>
                </c:pt>
                <c:pt idx="2">
                  <c:v>9.7389730691368626E-3</c:v>
                </c:pt>
                <c:pt idx="3">
                  <c:v>1.4052228303362004E-2</c:v>
                </c:pt>
                <c:pt idx="4">
                  <c:v>1.3991081382385731E-2</c:v>
                </c:pt>
              </c:numCache>
            </c:numRef>
          </c:val>
          <c:smooth val="0"/>
          <c:extLst>
            <c:ext xmlns:c16="http://schemas.microsoft.com/office/drawing/2014/chart" uri="{C3380CC4-5D6E-409C-BE32-E72D297353CC}">
              <c16:uniqueId val="{00000004-F8F8-45C9-A24A-4A0571FA86B6}"/>
            </c:ext>
          </c:extLst>
        </c:ser>
        <c:ser>
          <c:idx val="5"/>
          <c:order val="5"/>
          <c:tx>
            <c:strRef>
              <c:f>'Revene by year'!$T$9</c:f>
              <c:strCache>
                <c:ptCount val="1"/>
                <c:pt idx="0">
                  <c:v>People's Land of Maneau</c:v>
                </c:pt>
              </c:strCache>
            </c:strRef>
          </c:tx>
          <c:spPr>
            <a:ln w="28575" cap="rnd">
              <a:solidFill>
                <a:schemeClr val="accent6"/>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year'!$U$9:$Y$9</c:f>
              <c:numCache>
                <c:formatCode>0.00%</c:formatCode>
                <c:ptCount val="5"/>
                <c:pt idx="0">
                  <c:v>1.1049137098862807E-2</c:v>
                </c:pt>
                <c:pt idx="1">
                  <c:v>1.0957334611697027E-2</c:v>
                </c:pt>
                <c:pt idx="2">
                  <c:v>1.0054377134639584E-2</c:v>
                </c:pt>
                <c:pt idx="3">
                  <c:v>1.0817394073096955E-2</c:v>
                </c:pt>
                <c:pt idx="4">
                  <c:v>9.1926605504587151E-3</c:v>
                </c:pt>
              </c:numCache>
            </c:numRef>
          </c:val>
          <c:smooth val="0"/>
          <c:extLst>
            <c:ext xmlns:c16="http://schemas.microsoft.com/office/drawing/2014/chart" uri="{C3380CC4-5D6E-409C-BE32-E72D297353CC}">
              <c16:uniqueId val="{00000006-F8F8-45C9-A24A-4A0571FA86B6}"/>
            </c:ext>
          </c:extLst>
        </c:ser>
        <c:ser>
          <c:idx val="6"/>
          <c:order val="6"/>
          <c:tx>
            <c:strRef>
              <c:f>'Revene by year'!$T$10</c:f>
              <c:strCache>
                <c:ptCount val="1"/>
                <c:pt idx="0">
                  <c:v>Manlisgamncent</c:v>
                </c:pt>
              </c:strCache>
            </c:strRef>
          </c:tx>
          <c:spPr>
            <a:ln w="28575" cap="rnd">
              <a:solidFill>
                <a:schemeClr val="accent1">
                  <a:lumMod val="60000"/>
                </a:schemeClr>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year'!$U$10:$Y$10</c:f>
              <c:numCache>
                <c:formatCode>0.00%</c:formatCode>
                <c:ptCount val="5"/>
                <c:pt idx="0">
                  <c:v>2.012121212121212E-2</c:v>
                </c:pt>
                <c:pt idx="1">
                  <c:v>2.1947518874147916E-2</c:v>
                </c:pt>
                <c:pt idx="2">
                  <c:v>1.8867020927638919E-2</c:v>
                </c:pt>
                <c:pt idx="3">
                  <c:v>2.2141971683956416E-2</c:v>
                </c:pt>
                <c:pt idx="4">
                  <c:v>2.3705117331071529E-2</c:v>
                </c:pt>
              </c:numCache>
            </c:numRef>
          </c:val>
          <c:smooth val="0"/>
          <c:extLst>
            <c:ext xmlns:c16="http://schemas.microsoft.com/office/drawing/2014/chart" uri="{C3380CC4-5D6E-409C-BE32-E72D297353CC}">
              <c16:uniqueId val="{00000007-F8F8-45C9-A24A-4A0571FA86B6}"/>
            </c:ext>
          </c:extLst>
        </c:ser>
        <c:ser>
          <c:idx val="7"/>
          <c:order val="7"/>
          <c:tx>
            <c:strRef>
              <c:f>'Revene by year'!$T$11</c:f>
              <c:strCache>
                <c:ptCount val="1"/>
                <c:pt idx="0">
                  <c:v>Greri Landmoslands</c:v>
                </c:pt>
              </c:strCache>
            </c:strRef>
          </c:tx>
          <c:spPr>
            <a:ln w="28575" cap="rnd">
              <a:solidFill>
                <a:schemeClr val="accent2">
                  <a:lumMod val="60000"/>
                </a:schemeClr>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year'!$U$11:$Y$11</c:f>
              <c:numCache>
                <c:formatCode>0.00%</c:formatCode>
                <c:ptCount val="5"/>
                <c:pt idx="0">
                  <c:v>1.2000700070007001E-2</c:v>
                </c:pt>
                <c:pt idx="1">
                  <c:v>1.1793653012721936E-2</c:v>
                </c:pt>
                <c:pt idx="2">
                  <c:v>1.3004029692470838E-2</c:v>
                </c:pt>
                <c:pt idx="3">
                  <c:v>1.5447460820416202E-2</c:v>
                </c:pt>
                <c:pt idx="4">
                  <c:v>1.4988287233084064E-2</c:v>
                </c:pt>
              </c:numCache>
            </c:numRef>
          </c:val>
          <c:smooth val="0"/>
          <c:extLst>
            <c:ext xmlns:c16="http://schemas.microsoft.com/office/drawing/2014/chart" uri="{C3380CC4-5D6E-409C-BE32-E72D297353CC}">
              <c16:uniqueId val="{00000008-F8F8-45C9-A24A-4A0571FA86B6}"/>
            </c:ext>
          </c:extLst>
        </c:ser>
        <c:ser>
          <c:idx val="8"/>
          <c:order val="8"/>
          <c:tx>
            <c:strRef>
              <c:f>'Revene by year'!$T$12</c:f>
              <c:strCache>
                <c:ptCount val="1"/>
                <c:pt idx="0">
                  <c:v>Cuandbo</c:v>
                </c:pt>
              </c:strCache>
            </c:strRef>
          </c:tx>
          <c:spPr>
            <a:ln w="28575" cap="rnd">
              <a:solidFill>
                <a:schemeClr val="accent3">
                  <a:lumMod val="60000"/>
                </a:schemeClr>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year'!$U$12:$Y$12</c:f>
              <c:numCache>
                <c:formatCode>0.00%</c:formatCode>
                <c:ptCount val="5"/>
                <c:pt idx="0">
                  <c:v>4.2448025785656726E-3</c:v>
                </c:pt>
                <c:pt idx="1">
                  <c:v>4.3795954607252852E-3</c:v>
                </c:pt>
                <c:pt idx="2">
                  <c:v>4.391097875080489E-3</c:v>
                </c:pt>
                <c:pt idx="3">
                  <c:v>4.5964352992319954E-3</c:v>
                </c:pt>
                <c:pt idx="4">
                  <c:v>5.3108934922213424E-3</c:v>
                </c:pt>
              </c:numCache>
            </c:numRef>
          </c:val>
          <c:smooth val="0"/>
          <c:extLst>
            <c:ext xmlns:c16="http://schemas.microsoft.com/office/drawing/2014/chart" uri="{C3380CC4-5D6E-409C-BE32-E72D297353CC}">
              <c16:uniqueId val="{00000009-F8F8-45C9-A24A-4A0571FA86B6}"/>
            </c:ext>
          </c:extLst>
        </c:ser>
        <c:ser>
          <c:idx val="9"/>
          <c:order val="9"/>
          <c:tx>
            <c:strRef>
              <c:f>'Revene by year'!$T$13</c:f>
              <c:strCache>
                <c:ptCount val="1"/>
                <c:pt idx="0">
                  <c:v>Byasier Pujan</c:v>
                </c:pt>
              </c:strCache>
            </c:strRef>
          </c:tx>
          <c:spPr>
            <a:ln w="28575" cap="rnd">
              <a:solidFill>
                <a:schemeClr val="accent4">
                  <a:lumMod val="60000"/>
                </a:schemeClr>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year'!$U$13:$Y$13</c:f>
              <c:numCache>
                <c:formatCode>0.00%</c:formatCode>
                <c:ptCount val="5"/>
                <c:pt idx="0">
                  <c:v>6.4163807703999653E-3</c:v>
                </c:pt>
                <c:pt idx="1">
                  <c:v>6.0783063122376762E-3</c:v>
                </c:pt>
                <c:pt idx="2">
                  <c:v>5.9639734700030148E-3</c:v>
                </c:pt>
                <c:pt idx="3">
                  <c:v>6.4175978983037948E-3</c:v>
                </c:pt>
                <c:pt idx="4">
                  <c:v>5.7630123927550044E-3</c:v>
                </c:pt>
              </c:numCache>
            </c:numRef>
          </c:val>
          <c:smooth val="0"/>
          <c:extLst>
            <c:ext xmlns:c16="http://schemas.microsoft.com/office/drawing/2014/chart" uri="{C3380CC4-5D6E-409C-BE32-E72D297353CC}">
              <c16:uniqueId val="{0000000A-F8F8-45C9-A24A-4A0571FA86B6}"/>
            </c:ext>
          </c:extLst>
        </c:ser>
        <c:ser>
          <c:idx val="10"/>
          <c:order val="10"/>
          <c:tx>
            <c:strRef>
              <c:f>'Revene by year'!$T$14</c:f>
              <c:strCache>
                <c:ptCount val="1"/>
                <c:pt idx="0">
                  <c:v>Dosqaly</c:v>
                </c:pt>
              </c:strCache>
            </c:strRef>
          </c:tx>
          <c:spPr>
            <a:ln w="28575" cap="rnd">
              <a:solidFill>
                <a:schemeClr val="accent5">
                  <a:lumMod val="60000"/>
                </a:schemeClr>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year'!$U$14:$Y$14</c:f>
              <c:numCache>
                <c:formatCode>0.00%</c:formatCode>
                <c:ptCount val="5"/>
                <c:pt idx="0">
                  <c:v>7.6428224631817452E-3</c:v>
                </c:pt>
                <c:pt idx="1">
                  <c:v>6.8058568329718008E-3</c:v>
                </c:pt>
                <c:pt idx="2">
                  <c:v>7.043543038400539E-3</c:v>
                </c:pt>
                <c:pt idx="3">
                  <c:v>8.4490016987124258E-3</c:v>
                </c:pt>
                <c:pt idx="4">
                  <c:v>7.456295272466662E-3</c:v>
                </c:pt>
              </c:numCache>
            </c:numRef>
          </c:val>
          <c:smooth val="0"/>
          <c:extLst>
            <c:ext xmlns:c16="http://schemas.microsoft.com/office/drawing/2014/chart" uri="{C3380CC4-5D6E-409C-BE32-E72D297353CC}">
              <c16:uniqueId val="{0000000B-F8F8-45C9-A24A-4A0571FA86B6}"/>
            </c:ext>
          </c:extLst>
        </c:ser>
        <c:ser>
          <c:idx val="11"/>
          <c:order val="11"/>
          <c:tx>
            <c:strRef>
              <c:f>'Revene by year'!$T$15</c:f>
              <c:strCache>
                <c:ptCount val="1"/>
                <c:pt idx="0">
                  <c:v>Quewenia</c:v>
                </c:pt>
              </c:strCache>
            </c:strRef>
          </c:tx>
          <c:spPr>
            <a:ln w="28575" cap="rnd">
              <a:solidFill>
                <a:schemeClr val="accent6">
                  <a:lumMod val="60000"/>
                </a:schemeClr>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year'!$U$15:$Y$15</c:f>
              <c:numCache>
                <c:formatCode>0.00%</c:formatCode>
                <c:ptCount val="5"/>
                <c:pt idx="0">
                  <c:v>4.0351868776756939E-3</c:v>
                </c:pt>
                <c:pt idx="1">
                  <c:v>4.1459819020794632E-3</c:v>
                </c:pt>
                <c:pt idx="2">
                  <c:v>3.5802254986990463E-3</c:v>
                </c:pt>
                <c:pt idx="3">
                  <c:v>3.6477405759775231E-3</c:v>
                </c:pt>
                <c:pt idx="4">
                  <c:v>3.0870343182235272E-3</c:v>
                </c:pt>
              </c:numCache>
            </c:numRef>
          </c:val>
          <c:smooth val="0"/>
          <c:extLst>
            <c:ext xmlns:c16="http://schemas.microsoft.com/office/drawing/2014/chart" uri="{C3380CC4-5D6E-409C-BE32-E72D297353CC}">
              <c16:uniqueId val="{0000000C-F8F8-45C9-A24A-4A0571FA86B6}"/>
            </c:ext>
          </c:extLst>
        </c:ser>
        <c:ser>
          <c:idx val="12"/>
          <c:order val="12"/>
          <c:tx>
            <c:strRef>
              <c:f>'Revene by year'!$T$16</c:f>
              <c:strCache>
                <c:ptCount val="1"/>
                <c:pt idx="0">
                  <c:v>Esia</c:v>
                </c:pt>
              </c:strCache>
            </c:strRef>
          </c:tx>
          <c:spPr>
            <a:ln w="28575" cap="rnd">
              <a:solidFill>
                <a:schemeClr val="accent1">
                  <a:lumMod val="80000"/>
                  <a:lumOff val="20000"/>
                </a:schemeClr>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year'!$U$16:$Y$16</c:f>
              <c:numCache>
                <c:formatCode>0.00%</c:formatCode>
                <c:ptCount val="5"/>
                <c:pt idx="0">
                  <c:v>5.7084223013048633E-3</c:v>
                </c:pt>
                <c:pt idx="1">
                  <c:v>5.3307017740597037E-3</c:v>
                </c:pt>
                <c:pt idx="2">
                  <c:v>5.2895953998083247E-3</c:v>
                </c:pt>
                <c:pt idx="3">
                  <c:v>5.6656419452627976E-3</c:v>
                </c:pt>
                <c:pt idx="4">
                  <c:v>5.5016754945411313E-3</c:v>
                </c:pt>
              </c:numCache>
            </c:numRef>
          </c:val>
          <c:smooth val="0"/>
          <c:extLst>
            <c:ext xmlns:c16="http://schemas.microsoft.com/office/drawing/2014/chart" uri="{C3380CC4-5D6E-409C-BE32-E72D297353CC}">
              <c16:uniqueId val="{0000000D-F8F8-45C9-A24A-4A0571FA86B6}"/>
            </c:ext>
          </c:extLst>
        </c:ser>
        <c:ser>
          <c:idx val="13"/>
          <c:order val="13"/>
          <c:tx>
            <c:strRef>
              <c:f>'Revene by year'!$T$17</c:f>
              <c:strCache>
                <c:ptCount val="1"/>
                <c:pt idx="0">
                  <c:v>Giumle Lizeibon</c:v>
                </c:pt>
              </c:strCache>
            </c:strRef>
          </c:tx>
          <c:spPr>
            <a:ln w="28575" cap="rnd">
              <a:solidFill>
                <a:schemeClr val="accent2">
                  <a:lumMod val="80000"/>
                  <a:lumOff val="20000"/>
                </a:schemeClr>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year'!$U$17:$Y$17</c:f>
              <c:numCache>
                <c:formatCode>0.00%</c:formatCode>
                <c:ptCount val="5"/>
                <c:pt idx="0">
                  <c:v>4.668593618992984E-3</c:v>
                </c:pt>
                <c:pt idx="1">
                  <c:v>6.1625034312379904E-3</c:v>
                </c:pt>
                <c:pt idx="2">
                  <c:v>5.1586978044377146E-3</c:v>
                </c:pt>
                <c:pt idx="3">
                  <c:v>5.9655138044453302E-3</c:v>
                </c:pt>
                <c:pt idx="4">
                  <c:v>5.210033926184846E-3</c:v>
                </c:pt>
              </c:numCache>
            </c:numRef>
          </c:val>
          <c:smooth val="0"/>
          <c:extLst>
            <c:ext xmlns:c16="http://schemas.microsoft.com/office/drawing/2014/chart" uri="{C3380CC4-5D6E-409C-BE32-E72D297353CC}">
              <c16:uniqueId val="{0000000E-F8F8-45C9-A24A-4A0571FA86B6}"/>
            </c:ext>
          </c:extLst>
        </c:ser>
        <c:ser>
          <c:idx val="14"/>
          <c:order val="14"/>
          <c:tx>
            <c:strRef>
              <c:f>'Revene by year'!$T$18</c:f>
              <c:strCache>
                <c:ptCount val="1"/>
                <c:pt idx="0">
                  <c:v>Galamily</c:v>
                </c:pt>
              </c:strCache>
            </c:strRef>
          </c:tx>
          <c:spPr>
            <a:ln w="28575" cap="rnd">
              <a:solidFill>
                <a:schemeClr val="accent3">
                  <a:lumMod val="80000"/>
                  <a:lumOff val="20000"/>
                </a:schemeClr>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year'!$U$18:$Y$18</c:f>
              <c:numCache>
                <c:formatCode>0.00%</c:formatCode>
                <c:ptCount val="5"/>
                <c:pt idx="0">
                  <c:v>1.0802947187264709E-2</c:v>
                </c:pt>
                <c:pt idx="1">
                  <c:v>1.200174275064143E-2</c:v>
                </c:pt>
                <c:pt idx="2">
                  <c:v>8.7301113338736514E-3</c:v>
                </c:pt>
                <c:pt idx="3">
                  <c:v>1.149425772673535E-2</c:v>
                </c:pt>
                <c:pt idx="4">
                  <c:v>9.8309736440862546E-3</c:v>
                </c:pt>
              </c:numCache>
            </c:numRef>
          </c:val>
          <c:smooth val="0"/>
          <c:extLst>
            <c:ext xmlns:c16="http://schemas.microsoft.com/office/drawing/2014/chart" uri="{C3380CC4-5D6E-409C-BE32-E72D297353CC}">
              <c16:uniqueId val="{0000000F-F8F8-45C9-A24A-4A0571FA86B6}"/>
            </c:ext>
          </c:extLst>
        </c:ser>
        <c:ser>
          <c:idx val="15"/>
          <c:order val="15"/>
          <c:tx>
            <c:strRef>
              <c:f>'Revene by year'!$T$19</c:f>
              <c:strCache>
                <c:ptCount val="1"/>
                <c:pt idx="0">
                  <c:v>Nkasland Cronestan</c:v>
                </c:pt>
              </c:strCache>
            </c:strRef>
          </c:tx>
          <c:spPr>
            <a:ln w="28575" cap="rnd">
              <a:solidFill>
                <a:schemeClr val="accent4">
                  <a:lumMod val="80000"/>
                  <a:lumOff val="20000"/>
                </a:schemeClr>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year'!$U$19:$Y$19</c:f>
              <c:numCache>
                <c:formatCode>0.00%</c:formatCode>
                <c:ptCount val="5"/>
                <c:pt idx="0">
                  <c:v>1.092857142857143E-2</c:v>
                </c:pt>
                <c:pt idx="1">
                  <c:v>1.2568628863750991E-2</c:v>
                </c:pt>
                <c:pt idx="2">
                  <c:v>1.3424825626453113E-2</c:v>
                </c:pt>
                <c:pt idx="3">
                  <c:v>1.606489712979426E-2</c:v>
                </c:pt>
                <c:pt idx="4">
                  <c:v>1.3741500921395438E-2</c:v>
                </c:pt>
              </c:numCache>
            </c:numRef>
          </c:val>
          <c:smooth val="0"/>
          <c:extLst>
            <c:ext xmlns:c16="http://schemas.microsoft.com/office/drawing/2014/chart" uri="{C3380CC4-5D6E-409C-BE32-E72D297353CC}">
              <c16:uniqueId val="{00000010-F8F8-45C9-A24A-4A0571FA86B6}"/>
            </c:ext>
          </c:extLst>
        </c:ser>
        <c:ser>
          <c:idx val="16"/>
          <c:order val="16"/>
          <c:tx>
            <c:strRef>
              <c:f>'Revene by year'!$T$20</c:f>
              <c:strCache>
                <c:ptCount val="1"/>
                <c:pt idx="0">
                  <c:v>Xikong</c:v>
                </c:pt>
              </c:strCache>
            </c:strRef>
          </c:tx>
          <c:spPr>
            <a:ln w="28575" cap="rnd">
              <a:solidFill>
                <a:schemeClr val="accent5">
                  <a:lumMod val="80000"/>
                  <a:lumOff val="20000"/>
                </a:schemeClr>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year'!$U$20:$Y$20</c:f>
              <c:numCache>
                <c:formatCode>0.00%</c:formatCode>
                <c:ptCount val="5"/>
                <c:pt idx="0">
                  <c:v>2.7598669665686217E-3</c:v>
                </c:pt>
                <c:pt idx="1">
                  <c:v>3.1494103445073827E-3</c:v>
                </c:pt>
                <c:pt idx="2">
                  <c:v>3.415928555742625E-3</c:v>
                </c:pt>
                <c:pt idx="3">
                  <c:v>4.3020907464753509E-3</c:v>
                </c:pt>
                <c:pt idx="4">
                  <c:v>3.8288073078907637E-3</c:v>
                </c:pt>
              </c:numCache>
            </c:numRef>
          </c:val>
          <c:smooth val="0"/>
          <c:extLst>
            <c:ext xmlns:c16="http://schemas.microsoft.com/office/drawing/2014/chart" uri="{C3380CC4-5D6E-409C-BE32-E72D297353CC}">
              <c16:uniqueId val="{00000011-F8F8-45C9-A24A-4A0571FA86B6}"/>
            </c:ext>
          </c:extLst>
        </c:ser>
        <c:ser>
          <c:idx val="17"/>
          <c:order val="17"/>
          <c:tx>
            <c:strRef>
              <c:f>'Revene by year'!$T$21</c:f>
              <c:strCache>
                <c:ptCount val="1"/>
                <c:pt idx="0">
                  <c:v>Unicorporated Tiagascar</c:v>
                </c:pt>
              </c:strCache>
            </c:strRef>
          </c:tx>
          <c:spPr>
            <a:ln w="28575" cap="rnd">
              <a:solidFill>
                <a:schemeClr val="accent6">
                  <a:lumMod val="80000"/>
                  <a:lumOff val="20000"/>
                </a:schemeClr>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year'!$U$21:$Y$21</c:f>
              <c:numCache>
                <c:formatCode>0.00%</c:formatCode>
                <c:ptCount val="5"/>
                <c:pt idx="0">
                  <c:v>3.2082000000000006E-2</c:v>
                </c:pt>
                <c:pt idx="1">
                  <c:v>3.0816666666666673E-2</c:v>
                </c:pt>
                <c:pt idx="2">
                  <c:v>2.9297235023041473E-2</c:v>
                </c:pt>
                <c:pt idx="3">
                  <c:v>3.8973228860594192E-2</c:v>
                </c:pt>
                <c:pt idx="4">
                  <c:v>2.7083470259612222E-2</c:v>
                </c:pt>
              </c:numCache>
            </c:numRef>
          </c:val>
          <c:smooth val="0"/>
          <c:extLst>
            <c:ext xmlns:c16="http://schemas.microsoft.com/office/drawing/2014/chart" uri="{C3380CC4-5D6E-409C-BE32-E72D297353CC}">
              <c16:uniqueId val="{00000012-F8F8-45C9-A24A-4A0571FA86B6}"/>
            </c:ext>
          </c:extLst>
        </c:ser>
        <c:ser>
          <c:idx val="18"/>
          <c:order val="18"/>
          <c:tx>
            <c:strRef>
              <c:f>'Revene by year'!$T$22</c:f>
              <c:strCache>
                <c:ptCount val="1"/>
                <c:pt idx="0">
                  <c:v>Rarita</c:v>
                </c:pt>
              </c:strCache>
            </c:strRef>
          </c:tx>
          <c:spPr>
            <a:ln w="28575" cap="rnd">
              <a:solidFill>
                <a:schemeClr val="accent1">
                  <a:lumMod val="80000"/>
                </a:schemeClr>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year'!$U$22:$Y$22</c:f>
              <c:numCache>
                <c:formatCode>0.00%</c:formatCode>
                <c:ptCount val="5"/>
                <c:pt idx="0">
                  <c:v>6.7559826295851434E-3</c:v>
                </c:pt>
                <c:pt idx="1">
                  <c:v>6.76053282422875E-3</c:v>
                </c:pt>
                <c:pt idx="2">
                  <c:v>6.8769941225860619E-3</c:v>
                </c:pt>
                <c:pt idx="3">
                  <c:v>7.3926848874598071E-3</c:v>
                </c:pt>
                <c:pt idx="4">
                  <c:v>6.8361061056866276E-3</c:v>
                </c:pt>
              </c:numCache>
            </c:numRef>
          </c:val>
          <c:smooth val="0"/>
          <c:extLst>
            <c:ext xmlns:c16="http://schemas.microsoft.com/office/drawing/2014/chart" uri="{C3380CC4-5D6E-409C-BE32-E72D297353CC}">
              <c16:uniqueId val="{00000013-F8F8-45C9-A24A-4A0571FA86B6}"/>
            </c:ext>
          </c:extLst>
        </c:ser>
        <c:ser>
          <c:idx val="19"/>
          <c:order val="19"/>
          <c:tx>
            <c:strRef>
              <c:f>'Revene by year'!$T$23</c:f>
              <c:strCache>
                <c:ptCount val="1"/>
                <c:pt idx="0">
                  <c:v>Bernepamar</c:v>
                </c:pt>
              </c:strCache>
            </c:strRef>
          </c:tx>
          <c:spPr>
            <a:ln w="28575" cap="rnd">
              <a:solidFill>
                <a:schemeClr val="accent2">
                  <a:lumMod val="80000"/>
                </a:schemeClr>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year'!$U$23:$Y$23</c:f>
              <c:numCache>
                <c:formatCode>0.00%</c:formatCode>
                <c:ptCount val="5"/>
                <c:pt idx="0">
                  <c:v>4.2863013698630138E-2</c:v>
                </c:pt>
                <c:pt idx="1">
                  <c:v>5.1967461218312534E-2</c:v>
                </c:pt>
                <c:pt idx="2">
                  <c:v>4.7722580645161293E-2</c:v>
                </c:pt>
                <c:pt idx="3">
                  <c:v>5.273049645390071E-2</c:v>
                </c:pt>
                <c:pt idx="4">
                  <c:v>4.1739480032162962E-2</c:v>
                </c:pt>
              </c:numCache>
            </c:numRef>
          </c:val>
          <c:smooth val="0"/>
          <c:extLst>
            <c:ext xmlns:c16="http://schemas.microsoft.com/office/drawing/2014/chart" uri="{C3380CC4-5D6E-409C-BE32-E72D297353CC}">
              <c16:uniqueId val="{00000014-F8F8-45C9-A24A-4A0571FA86B6}"/>
            </c:ext>
          </c:extLst>
        </c:ser>
        <c:ser>
          <c:idx val="20"/>
          <c:order val="20"/>
          <c:tx>
            <c:strRef>
              <c:f>'Revene by year'!$T$24</c:f>
              <c:strCache>
                <c:ptCount val="1"/>
                <c:pt idx="0">
                  <c:v>Eastern Sleboube</c:v>
                </c:pt>
              </c:strCache>
            </c:strRef>
          </c:tx>
          <c:spPr>
            <a:ln w="28575" cap="rnd">
              <a:solidFill>
                <a:schemeClr val="accent3">
                  <a:lumMod val="80000"/>
                </a:schemeClr>
              </a:solidFill>
              <a:round/>
            </a:ln>
            <a:effectLst/>
          </c:spPr>
          <c:marker>
            <c:symbol val="none"/>
          </c:marker>
          <c:cat>
            <c:numRef>
              <c:f>'Revene by year'!$U$3:$Y$3</c:f>
              <c:numCache>
                <c:formatCode>General</c:formatCode>
                <c:ptCount val="5"/>
                <c:pt idx="0">
                  <c:v>2016</c:v>
                </c:pt>
                <c:pt idx="1">
                  <c:v>2017</c:v>
                </c:pt>
                <c:pt idx="2">
                  <c:v>2018</c:v>
                </c:pt>
                <c:pt idx="3">
                  <c:v>2019</c:v>
                </c:pt>
                <c:pt idx="4">
                  <c:v>2020</c:v>
                </c:pt>
              </c:numCache>
            </c:numRef>
          </c:cat>
          <c:val>
            <c:numRef>
              <c:f>'Revene by year'!$U$24:$Y$24</c:f>
              <c:numCache>
                <c:formatCode>0.00%</c:formatCode>
                <c:ptCount val="5"/>
                <c:pt idx="0">
                  <c:v>1.2862061051182006E-2</c:v>
                </c:pt>
                <c:pt idx="1">
                  <c:v>9.6337713167458754E-3</c:v>
                </c:pt>
                <c:pt idx="2">
                  <c:v>8.4432250641649706E-3</c:v>
                </c:pt>
                <c:pt idx="3">
                  <c:v>8.9382222608393441E-3</c:v>
                </c:pt>
                <c:pt idx="4">
                  <c:v>1.3386603531616848E-2</c:v>
                </c:pt>
              </c:numCache>
            </c:numRef>
          </c:val>
          <c:smooth val="0"/>
          <c:extLst>
            <c:ext xmlns:c16="http://schemas.microsoft.com/office/drawing/2014/chart" uri="{C3380CC4-5D6E-409C-BE32-E72D297353CC}">
              <c16:uniqueId val="{00000015-F8F8-45C9-A24A-4A0571FA86B6}"/>
            </c:ext>
          </c:extLst>
        </c:ser>
        <c:dLbls>
          <c:showLegendKey val="0"/>
          <c:showVal val="0"/>
          <c:showCatName val="0"/>
          <c:showSerName val="0"/>
          <c:showPercent val="0"/>
          <c:showBubbleSize val="0"/>
        </c:dLbls>
        <c:smooth val="0"/>
        <c:axId val="554305183"/>
        <c:axId val="554303519"/>
      </c:lineChart>
      <c:catAx>
        <c:axId val="55430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03519"/>
        <c:crosses val="autoZero"/>
        <c:auto val="1"/>
        <c:lblAlgn val="ctr"/>
        <c:lblOffset val="100"/>
        <c:noMultiLvlLbl val="0"/>
      </c:catAx>
      <c:valAx>
        <c:axId val="554303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05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growth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'Revene by year'!$J$4</c:f>
              <c:strCache>
                <c:ptCount val="1"/>
                <c:pt idx="0">
                  <c:v>Southern Ristan</c:v>
                </c:pt>
              </c:strCache>
            </c:strRef>
          </c:tx>
          <c:spPr>
            <a:ln w="28575" cap="rnd">
              <a:solidFill>
                <a:schemeClr val="accent1"/>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year'!$K$4:$N$4</c:f>
              <c:numCache>
                <c:formatCode>0.00%</c:formatCode>
                <c:ptCount val="4"/>
                <c:pt idx="0">
                  <c:v>8.2887766416163577E-2</c:v>
                </c:pt>
                <c:pt idx="1">
                  <c:v>0.10771576145077266</c:v>
                </c:pt>
                <c:pt idx="2">
                  <c:v>5.2174270279152779E-3</c:v>
                </c:pt>
                <c:pt idx="3">
                  <c:v>-9.236365122504453E-2</c:v>
                </c:pt>
              </c:numCache>
            </c:numRef>
          </c:val>
          <c:smooth val="0"/>
          <c:extLst>
            <c:ext xmlns:c16="http://schemas.microsoft.com/office/drawing/2014/chart" uri="{C3380CC4-5D6E-409C-BE32-E72D297353CC}">
              <c16:uniqueId val="{00000000-DFF8-4D8D-B7DC-B5209B35383A}"/>
            </c:ext>
          </c:extLst>
        </c:ser>
        <c:ser>
          <c:idx val="1"/>
          <c:order val="1"/>
          <c:tx>
            <c:strRef>
              <c:f>'Revene by year'!$J$5</c:f>
              <c:strCache>
                <c:ptCount val="1"/>
                <c:pt idx="0">
                  <c:v>Nganion</c:v>
                </c:pt>
              </c:strCache>
            </c:strRef>
          </c:tx>
          <c:spPr>
            <a:ln w="28575" cap="rnd">
              <a:solidFill>
                <a:schemeClr val="accent2"/>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year'!$K$5:$N$5</c:f>
              <c:numCache>
                <c:formatCode>0.00%</c:formatCode>
                <c:ptCount val="4"/>
                <c:pt idx="0">
                  <c:v>4.4313373509424325E-2</c:v>
                </c:pt>
                <c:pt idx="1">
                  <c:v>6.0088893254426123E-2</c:v>
                </c:pt>
                <c:pt idx="2">
                  <c:v>0.20836228862636119</c:v>
                </c:pt>
                <c:pt idx="3">
                  <c:v>-0.15360874149333847</c:v>
                </c:pt>
              </c:numCache>
            </c:numRef>
          </c:val>
          <c:smooth val="0"/>
          <c:extLst>
            <c:ext xmlns:c16="http://schemas.microsoft.com/office/drawing/2014/chart" uri="{C3380CC4-5D6E-409C-BE32-E72D297353CC}">
              <c16:uniqueId val="{00000001-DFF8-4D8D-B7DC-B5209B35383A}"/>
            </c:ext>
          </c:extLst>
        </c:ser>
        <c:ser>
          <c:idx val="2"/>
          <c:order val="2"/>
          <c:tx>
            <c:strRef>
              <c:f>'Revene by year'!$J$6</c:f>
              <c:strCache>
                <c:ptCount val="1"/>
                <c:pt idx="0">
                  <c:v>Sobianitedrucy</c:v>
                </c:pt>
              </c:strCache>
            </c:strRef>
          </c:tx>
          <c:spPr>
            <a:ln w="28575" cap="rnd">
              <a:solidFill>
                <a:schemeClr val="accent3"/>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year'!$K$6:$N$6</c:f>
              <c:numCache>
                <c:formatCode>0.00%</c:formatCode>
                <c:ptCount val="4"/>
                <c:pt idx="0">
                  <c:v>0.19886996441474492</c:v>
                </c:pt>
                <c:pt idx="1">
                  <c:v>-3.0090179906647974E-2</c:v>
                </c:pt>
                <c:pt idx="2">
                  <c:v>0.18361911881511928</c:v>
                </c:pt>
                <c:pt idx="3">
                  <c:v>-0.13413334385978748</c:v>
                </c:pt>
              </c:numCache>
            </c:numRef>
          </c:val>
          <c:smooth val="0"/>
          <c:extLst>
            <c:ext xmlns:c16="http://schemas.microsoft.com/office/drawing/2014/chart" uri="{C3380CC4-5D6E-409C-BE32-E72D297353CC}">
              <c16:uniqueId val="{00000002-DFF8-4D8D-B7DC-B5209B35383A}"/>
            </c:ext>
          </c:extLst>
        </c:ser>
        <c:ser>
          <c:idx val="3"/>
          <c:order val="3"/>
          <c:tx>
            <c:strRef>
              <c:f>'Revene by year'!$J$7</c:f>
              <c:strCache>
                <c:ptCount val="1"/>
                <c:pt idx="0">
                  <c:v>Mico</c:v>
                </c:pt>
              </c:strCache>
            </c:strRef>
          </c:tx>
          <c:spPr>
            <a:ln w="28575" cap="rnd">
              <a:solidFill>
                <a:schemeClr val="accent4"/>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year'!$K$7:$N$7</c:f>
              <c:numCache>
                <c:formatCode>0.00%</c:formatCode>
                <c:ptCount val="4"/>
                <c:pt idx="0">
                  <c:v>-4.864890557786905E-2</c:v>
                </c:pt>
                <c:pt idx="1">
                  <c:v>0.17639270547089669</c:v>
                </c:pt>
                <c:pt idx="2">
                  <c:v>1.0214265995625693E-2</c:v>
                </c:pt>
                <c:pt idx="3">
                  <c:v>-8.8434373160682811E-2</c:v>
                </c:pt>
              </c:numCache>
            </c:numRef>
          </c:val>
          <c:smooth val="0"/>
          <c:extLst>
            <c:ext xmlns:c16="http://schemas.microsoft.com/office/drawing/2014/chart" uri="{C3380CC4-5D6E-409C-BE32-E72D297353CC}">
              <c16:uniqueId val="{00000003-DFF8-4D8D-B7DC-B5209B35383A}"/>
            </c:ext>
          </c:extLst>
        </c:ser>
        <c:ser>
          <c:idx val="4"/>
          <c:order val="4"/>
          <c:tx>
            <c:strRef>
              <c:f>'Revene by year'!$J$8</c:f>
              <c:strCache>
                <c:ptCount val="1"/>
                <c:pt idx="0">
                  <c:v>Djipines</c:v>
                </c:pt>
              </c:strCache>
            </c:strRef>
          </c:tx>
          <c:spPr>
            <a:ln w="28575" cap="rnd">
              <a:solidFill>
                <a:schemeClr val="accent5"/>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year'!$K$8:$N$8</c:f>
              <c:numCache>
                <c:formatCode>0.00%</c:formatCode>
                <c:ptCount val="4"/>
                <c:pt idx="0">
                  <c:v>0.10008410428931902</c:v>
                </c:pt>
                <c:pt idx="1">
                  <c:v>0.21372324159021394</c:v>
                </c:pt>
                <c:pt idx="2">
                  <c:v>0.41513653113287785</c:v>
                </c:pt>
                <c:pt idx="3">
                  <c:v>-5.0342740140656983E-2</c:v>
                </c:pt>
              </c:numCache>
            </c:numRef>
          </c:val>
          <c:smooth val="0"/>
          <c:extLst>
            <c:ext xmlns:c16="http://schemas.microsoft.com/office/drawing/2014/chart" uri="{C3380CC4-5D6E-409C-BE32-E72D297353CC}">
              <c16:uniqueId val="{00000005-DFF8-4D8D-B7DC-B5209B35383A}"/>
            </c:ext>
          </c:extLst>
        </c:ser>
        <c:ser>
          <c:idx val="5"/>
          <c:order val="5"/>
          <c:tx>
            <c:strRef>
              <c:f>'Revene by year'!$J$9</c:f>
              <c:strCache>
                <c:ptCount val="1"/>
                <c:pt idx="0">
                  <c:v>People's Land of Maneau</c:v>
                </c:pt>
              </c:strCache>
            </c:strRef>
          </c:tx>
          <c:spPr>
            <a:ln w="28575" cap="rnd">
              <a:solidFill>
                <a:schemeClr val="accent6"/>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year'!$K$9:$N$9</c:f>
              <c:numCache>
                <c:formatCode>0.00%</c:formatCode>
                <c:ptCount val="4"/>
                <c:pt idx="0">
                  <c:v>-2.5890174518954256E-2</c:v>
                </c:pt>
                <c:pt idx="1">
                  <c:v>-2.1175132344577019E-2</c:v>
                </c:pt>
                <c:pt idx="2">
                  <c:v>6.2955347964063657E-2</c:v>
                </c:pt>
                <c:pt idx="3">
                  <c:v>-0.18892836868994811</c:v>
                </c:pt>
              </c:numCache>
            </c:numRef>
          </c:val>
          <c:smooth val="0"/>
          <c:extLst>
            <c:ext xmlns:c16="http://schemas.microsoft.com/office/drawing/2014/chart" uri="{C3380CC4-5D6E-409C-BE32-E72D297353CC}">
              <c16:uniqueId val="{00000006-DFF8-4D8D-B7DC-B5209B35383A}"/>
            </c:ext>
          </c:extLst>
        </c:ser>
        <c:ser>
          <c:idx val="6"/>
          <c:order val="6"/>
          <c:tx>
            <c:strRef>
              <c:f>'Revene by year'!$J$10</c:f>
              <c:strCache>
                <c:ptCount val="1"/>
                <c:pt idx="0">
                  <c:v>Manlisgamncent</c:v>
                </c:pt>
              </c:strCache>
            </c:strRef>
          </c:tx>
          <c:spPr>
            <a:ln w="28575" cap="rnd">
              <a:solidFill>
                <a:schemeClr val="accent1">
                  <a:lumMod val="60000"/>
                </a:schemeClr>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year'!$K$10:$N$10</c:f>
              <c:numCache>
                <c:formatCode>0.00%</c:formatCode>
                <c:ptCount val="4"/>
                <c:pt idx="0">
                  <c:v>0.18670735573874442</c:v>
                </c:pt>
                <c:pt idx="1">
                  <c:v>-3.954179607921704E-2</c:v>
                </c:pt>
                <c:pt idx="2">
                  <c:v>0.18004798497861518</c:v>
                </c:pt>
                <c:pt idx="3">
                  <c:v>-1.175707929398595E-2</c:v>
                </c:pt>
              </c:numCache>
            </c:numRef>
          </c:val>
          <c:smooth val="0"/>
          <c:extLst>
            <c:ext xmlns:c16="http://schemas.microsoft.com/office/drawing/2014/chart" uri="{C3380CC4-5D6E-409C-BE32-E72D297353CC}">
              <c16:uniqueId val="{00000007-DFF8-4D8D-B7DC-B5209B35383A}"/>
            </c:ext>
          </c:extLst>
        </c:ser>
        <c:ser>
          <c:idx val="7"/>
          <c:order val="7"/>
          <c:tx>
            <c:strRef>
              <c:f>'Revene by year'!$J$11</c:f>
              <c:strCache>
                <c:ptCount val="1"/>
                <c:pt idx="0">
                  <c:v>Greri Landmoslands</c:v>
                </c:pt>
              </c:strCache>
            </c:strRef>
          </c:tx>
          <c:spPr>
            <a:ln w="28575" cap="rnd">
              <a:solidFill>
                <a:schemeClr val="accent2">
                  <a:lumMod val="60000"/>
                </a:schemeClr>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year'!$K$11:$N$11</c:f>
              <c:numCache>
                <c:formatCode>0.00%</c:formatCode>
                <c:ptCount val="4"/>
                <c:pt idx="0">
                  <c:v>5.4543939330805369E-2</c:v>
                </c:pt>
                <c:pt idx="1">
                  <c:v>0.21135609293504021</c:v>
                </c:pt>
                <c:pt idx="2">
                  <c:v>0.17676224027138998</c:v>
                </c:pt>
                <c:pt idx="3">
                  <c:v>-7.7752522452599893E-2</c:v>
                </c:pt>
              </c:numCache>
            </c:numRef>
          </c:val>
          <c:smooth val="0"/>
          <c:extLst>
            <c:ext xmlns:c16="http://schemas.microsoft.com/office/drawing/2014/chart" uri="{C3380CC4-5D6E-409C-BE32-E72D297353CC}">
              <c16:uniqueId val="{00000008-DFF8-4D8D-B7DC-B5209B35383A}"/>
            </c:ext>
          </c:extLst>
        </c:ser>
        <c:ser>
          <c:idx val="8"/>
          <c:order val="8"/>
          <c:tx>
            <c:strRef>
              <c:f>'Revene by year'!$J$12</c:f>
              <c:strCache>
                <c:ptCount val="1"/>
                <c:pt idx="0">
                  <c:v>Cuandbo</c:v>
                </c:pt>
              </c:strCache>
            </c:strRef>
          </c:tx>
          <c:spPr>
            <a:ln w="28575" cap="rnd">
              <a:solidFill>
                <a:schemeClr val="accent3">
                  <a:lumMod val="60000"/>
                </a:schemeClr>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year'!$K$12:$N$12</c:f>
              <c:numCache>
                <c:formatCode>0.00%</c:formatCode>
                <c:ptCount val="4"/>
                <c:pt idx="0">
                  <c:v>0.19856486578837473</c:v>
                </c:pt>
                <c:pt idx="1">
                  <c:v>3.6871614558585897E-2</c:v>
                </c:pt>
                <c:pt idx="2">
                  <c:v>-3.09473619894296E-2</c:v>
                </c:pt>
                <c:pt idx="3">
                  <c:v>-6.6519546027741239E-3</c:v>
                </c:pt>
              </c:numCache>
            </c:numRef>
          </c:val>
          <c:smooth val="0"/>
          <c:extLst>
            <c:ext xmlns:c16="http://schemas.microsoft.com/office/drawing/2014/chart" uri="{C3380CC4-5D6E-409C-BE32-E72D297353CC}">
              <c16:uniqueId val="{00000009-DFF8-4D8D-B7DC-B5209B35383A}"/>
            </c:ext>
          </c:extLst>
        </c:ser>
        <c:ser>
          <c:idx val="9"/>
          <c:order val="9"/>
          <c:tx>
            <c:strRef>
              <c:f>'Revene by year'!$J$13</c:f>
              <c:strCache>
                <c:ptCount val="1"/>
                <c:pt idx="0">
                  <c:v>Byasier Pujan</c:v>
                </c:pt>
              </c:strCache>
            </c:strRef>
          </c:tx>
          <c:spPr>
            <a:ln w="28575" cap="rnd">
              <a:solidFill>
                <a:schemeClr val="accent4">
                  <a:lumMod val="60000"/>
                </a:schemeClr>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year'!$K$13:$N$13</c:f>
              <c:numCache>
                <c:formatCode>0.00%</c:formatCode>
                <c:ptCount val="4"/>
                <c:pt idx="0">
                  <c:v>-2.3688663282572797E-4</c:v>
                </c:pt>
                <c:pt idx="1">
                  <c:v>7.1387469112818458E-2</c:v>
                </c:pt>
                <c:pt idx="2">
                  <c:v>6.5051181599899088E-2</c:v>
                </c:pt>
                <c:pt idx="3">
                  <c:v>-0.10334905520453275</c:v>
                </c:pt>
              </c:numCache>
            </c:numRef>
          </c:val>
          <c:smooth val="0"/>
          <c:extLst>
            <c:ext xmlns:c16="http://schemas.microsoft.com/office/drawing/2014/chart" uri="{C3380CC4-5D6E-409C-BE32-E72D297353CC}">
              <c16:uniqueId val="{0000000A-DFF8-4D8D-B7DC-B5209B35383A}"/>
            </c:ext>
          </c:extLst>
        </c:ser>
        <c:ser>
          <c:idx val="10"/>
          <c:order val="10"/>
          <c:tx>
            <c:strRef>
              <c:f>'Revene by year'!$J$14</c:f>
              <c:strCache>
                <c:ptCount val="1"/>
                <c:pt idx="0">
                  <c:v>Dosqaly</c:v>
                </c:pt>
              </c:strCache>
            </c:strRef>
          </c:tx>
          <c:spPr>
            <a:ln w="28575" cap="rnd">
              <a:solidFill>
                <a:schemeClr val="accent5">
                  <a:lumMod val="60000"/>
                </a:schemeClr>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year'!$K$14:$N$14</c:f>
              <c:numCache>
                <c:formatCode>0.00%</c:formatCode>
                <c:ptCount val="4"/>
                <c:pt idx="0">
                  <c:v>-6.9878242456326123E-2</c:v>
                </c:pt>
                <c:pt idx="1">
                  <c:v>0.11216088028837023</c:v>
                </c:pt>
                <c:pt idx="2">
                  <c:v>0.17085735730613072</c:v>
                </c:pt>
                <c:pt idx="3">
                  <c:v>-0.15116990588303858</c:v>
                </c:pt>
              </c:numCache>
            </c:numRef>
          </c:val>
          <c:smooth val="0"/>
          <c:extLst>
            <c:ext xmlns:c16="http://schemas.microsoft.com/office/drawing/2014/chart" uri="{C3380CC4-5D6E-409C-BE32-E72D297353CC}">
              <c16:uniqueId val="{0000000B-DFF8-4D8D-B7DC-B5209B35383A}"/>
            </c:ext>
          </c:extLst>
        </c:ser>
        <c:ser>
          <c:idx val="11"/>
          <c:order val="11"/>
          <c:tx>
            <c:strRef>
              <c:f>'Revene by year'!$J$15</c:f>
              <c:strCache>
                <c:ptCount val="1"/>
                <c:pt idx="0">
                  <c:v>Quewenia</c:v>
                </c:pt>
              </c:strCache>
            </c:strRef>
          </c:tx>
          <c:spPr>
            <a:ln w="28575" cap="rnd">
              <a:solidFill>
                <a:schemeClr val="accent6">
                  <a:lumMod val="60000"/>
                </a:schemeClr>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year'!$K$15:$N$15</c:f>
              <c:numCache>
                <c:formatCode>0.00%</c:formatCode>
                <c:ptCount val="4"/>
                <c:pt idx="0">
                  <c:v>3.0904485173595564E-2</c:v>
                </c:pt>
                <c:pt idx="1">
                  <c:v>-0.10499537465309894</c:v>
                </c:pt>
                <c:pt idx="2">
                  <c:v>6.4276485788115068E-3</c:v>
                </c:pt>
                <c:pt idx="3">
                  <c:v>-0.13623672133252041</c:v>
                </c:pt>
              </c:numCache>
            </c:numRef>
          </c:val>
          <c:smooth val="0"/>
          <c:extLst>
            <c:ext xmlns:c16="http://schemas.microsoft.com/office/drawing/2014/chart" uri="{C3380CC4-5D6E-409C-BE32-E72D297353CC}">
              <c16:uniqueId val="{0000000C-DFF8-4D8D-B7DC-B5209B35383A}"/>
            </c:ext>
          </c:extLst>
        </c:ser>
        <c:ser>
          <c:idx val="12"/>
          <c:order val="12"/>
          <c:tx>
            <c:strRef>
              <c:f>'Revene by year'!$J$16</c:f>
              <c:strCache>
                <c:ptCount val="1"/>
                <c:pt idx="0">
                  <c:v>Esia</c:v>
                </c:pt>
              </c:strCache>
            </c:strRef>
          </c:tx>
          <c:spPr>
            <a:ln w="28575" cap="rnd">
              <a:solidFill>
                <a:schemeClr val="accent1">
                  <a:lumMod val="80000"/>
                  <a:lumOff val="20000"/>
                </a:schemeClr>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year'!$K$16:$N$16</c:f>
              <c:numCache>
                <c:formatCode>0.00%</c:formatCode>
                <c:ptCount val="4"/>
                <c:pt idx="0">
                  <c:v>-1.2177382486180832E-2</c:v>
                </c:pt>
                <c:pt idx="1">
                  <c:v>6.8200942443621626E-2</c:v>
                </c:pt>
                <c:pt idx="2">
                  <c:v>4.5295206585529213E-2</c:v>
                </c:pt>
                <c:pt idx="3">
                  <c:v>-4.1109310825577339E-2</c:v>
                </c:pt>
              </c:numCache>
            </c:numRef>
          </c:val>
          <c:smooth val="0"/>
          <c:extLst>
            <c:ext xmlns:c16="http://schemas.microsoft.com/office/drawing/2014/chart" uri="{C3380CC4-5D6E-409C-BE32-E72D297353CC}">
              <c16:uniqueId val="{0000000D-DFF8-4D8D-B7DC-B5209B35383A}"/>
            </c:ext>
          </c:extLst>
        </c:ser>
        <c:ser>
          <c:idx val="13"/>
          <c:order val="13"/>
          <c:tx>
            <c:strRef>
              <c:f>'Revene by year'!$J$17</c:f>
              <c:strCache>
                <c:ptCount val="1"/>
                <c:pt idx="0">
                  <c:v>Giumle Lizeibon</c:v>
                </c:pt>
              </c:strCache>
            </c:strRef>
          </c:tx>
          <c:spPr>
            <a:ln w="28575" cap="rnd">
              <a:solidFill>
                <a:schemeClr val="accent2">
                  <a:lumMod val="80000"/>
                  <a:lumOff val="20000"/>
                </a:schemeClr>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year'!$K$17:$N$17</c:f>
              <c:numCache>
                <c:formatCode>0.00%</c:formatCode>
                <c:ptCount val="4"/>
                <c:pt idx="0">
                  <c:v>0.3793184933125382</c:v>
                </c:pt>
                <c:pt idx="1">
                  <c:v>-8.946376563303049E-2</c:v>
                </c:pt>
                <c:pt idx="2">
                  <c:v>0.12613833069917968</c:v>
                </c:pt>
                <c:pt idx="3">
                  <c:v>-0.15327808594533188</c:v>
                </c:pt>
              </c:numCache>
            </c:numRef>
          </c:val>
          <c:smooth val="0"/>
          <c:extLst>
            <c:ext xmlns:c16="http://schemas.microsoft.com/office/drawing/2014/chart" uri="{C3380CC4-5D6E-409C-BE32-E72D297353CC}">
              <c16:uniqueId val="{0000000E-DFF8-4D8D-B7DC-B5209B35383A}"/>
            </c:ext>
          </c:extLst>
        </c:ser>
        <c:ser>
          <c:idx val="14"/>
          <c:order val="14"/>
          <c:tx>
            <c:strRef>
              <c:f>'Revene by year'!$J$18</c:f>
              <c:strCache>
                <c:ptCount val="1"/>
                <c:pt idx="0">
                  <c:v>Galamily</c:v>
                </c:pt>
              </c:strCache>
            </c:strRef>
          </c:tx>
          <c:spPr>
            <a:ln w="28575" cap="rnd">
              <a:solidFill>
                <a:schemeClr val="accent3">
                  <a:lumMod val="80000"/>
                  <a:lumOff val="20000"/>
                </a:schemeClr>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year'!$K$18:$N$18</c:f>
              <c:numCache>
                <c:formatCode>0.00%</c:formatCode>
                <c:ptCount val="4"/>
                <c:pt idx="0">
                  <c:v>0.23423109473789028</c:v>
                </c:pt>
                <c:pt idx="1">
                  <c:v>-0.17449177153920614</c:v>
                </c:pt>
                <c:pt idx="2">
                  <c:v>0.33015733411511761</c:v>
                </c:pt>
                <c:pt idx="3">
                  <c:v>-0.17103184806964711</c:v>
                </c:pt>
              </c:numCache>
            </c:numRef>
          </c:val>
          <c:smooth val="0"/>
          <c:extLst>
            <c:ext xmlns:c16="http://schemas.microsoft.com/office/drawing/2014/chart" uri="{C3380CC4-5D6E-409C-BE32-E72D297353CC}">
              <c16:uniqueId val="{0000000F-DFF8-4D8D-B7DC-B5209B35383A}"/>
            </c:ext>
          </c:extLst>
        </c:ser>
        <c:ser>
          <c:idx val="15"/>
          <c:order val="15"/>
          <c:tx>
            <c:strRef>
              <c:f>'Revene by year'!$J$19</c:f>
              <c:strCache>
                <c:ptCount val="1"/>
                <c:pt idx="0">
                  <c:v>Nkasland Cronestan</c:v>
                </c:pt>
              </c:strCache>
            </c:strRef>
          </c:tx>
          <c:spPr>
            <a:ln w="28575" cap="rnd">
              <a:solidFill>
                <a:schemeClr val="accent4">
                  <a:lumMod val="80000"/>
                  <a:lumOff val="20000"/>
                </a:schemeClr>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year'!$K$19:$N$19</c:f>
              <c:numCache>
                <c:formatCode>0.00%</c:formatCode>
                <c:ptCount val="4"/>
                <c:pt idx="0">
                  <c:v>0.28104575163398682</c:v>
                </c:pt>
                <c:pt idx="1">
                  <c:v>0.19164182526943363</c:v>
                </c:pt>
                <c:pt idx="2">
                  <c:v>0.21705873863472358</c:v>
                </c:pt>
                <c:pt idx="3">
                  <c:v>-0.14522313134906517</c:v>
                </c:pt>
              </c:numCache>
            </c:numRef>
          </c:val>
          <c:smooth val="0"/>
          <c:extLst>
            <c:ext xmlns:c16="http://schemas.microsoft.com/office/drawing/2014/chart" uri="{C3380CC4-5D6E-409C-BE32-E72D297353CC}">
              <c16:uniqueId val="{00000010-DFF8-4D8D-B7DC-B5209B35383A}"/>
            </c:ext>
          </c:extLst>
        </c:ser>
        <c:ser>
          <c:idx val="16"/>
          <c:order val="16"/>
          <c:tx>
            <c:strRef>
              <c:f>'Revene by year'!$J$20</c:f>
              <c:strCache>
                <c:ptCount val="1"/>
                <c:pt idx="0">
                  <c:v>Xikong</c:v>
                </c:pt>
              </c:strCache>
            </c:strRef>
          </c:tx>
          <c:spPr>
            <a:ln w="28575" cap="rnd">
              <a:solidFill>
                <a:schemeClr val="accent5">
                  <a:lumMod val="80000"/>
                  <a:lumOff val="20000"/>
                </a:schemeClr>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year'!$K$20:$N$20</c:f>
              <c:numCache>
                <c:formatCode>0.00%</c:formatCode>
                <c:ptCount val="4"/>
                <c:pt idx="0">
                  <c:v>0.18124825856784632</c:v>
                </c:pt>
                <c:pt idx="1">
                  <c:v>0.10071942446043147</c:v>
                </c:pt>
                <c:pt idx="2">
                  <c:v>0.1982749383906568</c:v>
                </c:pt>
                <c:pt idx="3">
                  <c:v>-0.1042607412706219</c:v>
                </c:pt>
              </c:numCache>
            </c:numRef>
          </c:val>
          <c:smooth val="0"/>
          <c:extLst>
            <c:ext xmlns:c16="http://schemas.microsoft.com/office/drawing/2014/chart" uri="{C3380CC4-5D6E-409C-BE32-E72D297353CC}">
              <c16:uniqueId val="{00000011-DFF8-4D8D-B7DC-B5209B35383A}"/>
            </c:ext>
          </c:extLst>
        </c:ser>
        <c:ser>
          <c:idx val="17"/>
          <c:order val="17"/>
          <c:tx>
            <c:strRef>
              <c:f>'Revene by year'!$J$21</c:f>
              <c:strCache>
                <c:ptCount val="1"/>
                <c:pt idx="0">
                  <c:v>Unicorporated Tiagascar</c:v>
                </c:pt>
              </c:strCache>
            </c:strRef>
          </c:tx>
          <c:spPr>
            <a:ln w="28575" cap="rnd">
              <a:solidFill>
                <a:schemeClr val="accent6">
                  <a:lumMod val="80000"/>
                  <a:lumOff val="20000"/>
                </a:schemeClr>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year'!$K$21:$N$21</c:f>
              <c:numCache>
                <c:formatCode>0.00%</c:formatCode>
                <c:ptCount val="4"/>
                <c:pt idx="0">
                  <c:v>3.7404151860856549E-2</c:v>
                </c:pt>
                <c:pt idx="1">
                  <c:v>6.9707349317949419E-2</c:v>
                </c:pt>
                <c:pt idx="2">
                  <c:v>0.34121678557384416</c:v>
                </c:pt>
                <c:pt idx="3">
                  <c:v>-0.30961256544502624</c:v>
                </c:pt>
              </c:numCache>
            </c:numRef>
          </c:val>
          <c:smooth val="0"/>
          <c:extLst>
            <c:ext xmlns:c16="http://schemas.microsoft.com/office/drawing/2014/chart" uri="{C3380CC4-5D6E-409C-BE32-E72D297353CC}">
              <c16:uniqueId val="{00000012-DFF8-4D8D-B7DC-B5209B35383A}"/>
            </c:ext>
          </c:extLst>
        </c:ser>
        <c:ser>
          <c:idx val="18"/>
          <c:order val="18"/>
          <c:tx>
            <c:strRef>
              <c:f>'Revene by year'!$J$22</c:f>
              <c:strCache>
                <c:ptCount val="1"/>
                <c:pt idx="0">
                  <c:v>Rarita</c:v>
                </c:pt>
              </c:strCache>
            </c:strRef>
          </c:tx>
          <c:spPr>
            <a:ln w="28575" cap="rnd">
              <a:solidFill>
                <a:schemeClr val="accent1">
                  <a:lumMod val="80000"/>
                </a:schemeClr>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year'!$K$22:$N$22</c:f>
              <c:numCache>
                <c:formatCode>0.00%</c:formatCode>
                <c:ptCount val="4"/>
                <c:pt idx="0">
                  <c:v>6.5440371991247304E-2</c:v>
                </c:pt>
                <c:pt idx="1">
                  <c:v>5.1344586355176247E-2</c:v>
                </c:pt>
                <c:pt idx="2">
                  <c:v>0.12282522434527809</c:v>
                </c:pt>
                <c:pt idx="3">
                  <c:v>-0.11308650029902689</c:v>
                </c:pt>
              </c:numCache>
            </c:numRef>
          </c:val>
          <c:smooth val="0"/>
          <c:extLst>
            <c:ext xmlns:c16="http://schemas.microsoft.com/office/drawing/2014/chart" uri="{C3380CC4-5D6E-409C-BE32-E72D297353CC}">
              <c16:uniqueId val="{00000013-DFF8-4D8D-B7DC-B5209B35383A}"/>
            </c:ext>
          </c:extLst>
        </c:ser>
        <c:ser>
          <c:idx val="19"/>
          <c:order val="19"/>
          <c:tx>
            <c:strRef>
              <c:f>'Revene by year'!$J$23</c:f>
              <c:strCache>
                <c:ptCount val="1"/>
                <c:pt idx="0">
                  <c:v>Bernepamar</c:v>
                </c:pt>
              </c:strCache>
            </c:strRef>
          </c:tx>
          <c:spPr>
            <a:ln w="28575" cap="rnd">
              <a:solidFill>
                <a:schemeClr val="accent2">
                  <a:lumMod val="80000"/>
                </a:schemeClr>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year'!$K$23:$N$23</c:f>
              <c:numCache>
                <c:formatCode>0.00%</c:formatCode>
                <c:ptCount val="4"/>
                <c:pt idx="0">
                  <c:v>0.46319377863002043</c:v>
                </c:pt>
                <c:pt idx="1">
                  <c:v>7.7102293410993727E-2</c:v>
                </c:pt>
                <c:pt idx="2">
                  <c:v>0.30667838312829532</c:v>
                </c:pt>
                <c:pt idx="3">
                  <c:v>-0.19440277274843509</c:v>
                </c:pt>
              </c:numCache>
            </c:numRef>
          </c:val>
          <c:smooth val="0"/>
          <c:extLst>
            <c:ext xmlns:c16="http://schemas.microsoft.com/office/drawing/2014/chart" uri="{C3380CC4-5D6E-409C-BE32-E72D297353CC}">
              <c16:uniqueId val="{00000014-DFF8-4D8D-B7DC-B5209B35383A}"/>
            </c:ext>
          </c:extLst>
        </c:ser>
        <c:ser>
          <c:idx val="20"/>
          <c:order val="20"/>
          <c:tx>
            <c:strRef>
              <c:f>'Revene by year'!$J$24</c:f>
              <c:strCache>
                <c:ptCount val="1"/>
                <c:pt idx="0">
                  <c:v>Eastern Sleboube</c:v>
                </c:pt>
              </c:strCache>
            </c:strRef>
          </c:tx>
          <c:spPr>
            <a:ln w="28575" cap="rnd">
              <a:solidFill>
                <a:schemeClr val="accent3">
                  <a:lumMod val="80000"/>
                </a:schemeClr>
              </a:solidFill>
              <a:round/>
            </a:ln>
            <a:effectLst/>
          </c:spPr>
          <c:marker>
            <c:symbol val="none"/>
          </c:marker>
          <c:cat>
            <c:numRef>
              <c:f>'Revene by year'!$K$3:$N$3</c:f>
              <c:numCache>
                <c:formatCode>General</c:formatCode>
                <c:ptCount val="4"/>
                <c:pt idx="0">
                  <c:v>2017</c:v>
                </c:pt>
                <c:pt idx="1">
                  <c:v>2018</c:v>
                </c:pt>
                <c:pt idx="2">
                  <c:v>2019</c:v>
                </c:pt>
                <c:pt idx="3">
                  <c:v>2020</c:v>
                </c:pt>
              </c:numCache>
            </c:numRef>
          </c:cat>
          <c:val>
            <c:numRef>
              <c:f>'Revene by year'!$K$24:$N$24</c:f>
              <c:numCache>
                <c:formatCode>0.00%</c:formatCode>
                <c:ptCount val="4"/>
                <c:pt idx="0">
                  <c:v>-7.7623126338329795E-2</c:v>
                </c:pt>
                <c:pt idx="1">
                  <c:v>-7.7190946024376039E-2</c:v>
                </c:pt>
                <c:pt idx="2">
                  <c:v>7.8301886792452757E-2</c:v>
                </c:pt>
                <c:pt idx="3">
                  <c:v>0.31914066297268384</c:v>
                </c:pt>
              </c:numCache>
            </c:numRef>
          </c:val>
          <c:smooth val="0"/>
          <c:extLst>
            <c:ext xmlns:c16="http://schemas.microsoft.com/office/drawing/2014/chart" uri="{C3380CC4-5D6E-409C-BE32-E72D297353CC}">
              <c16:uniqueId val="{00000015-DFF8-4D8D-B7DC-B5209B35383A}"/>
            </c:ext>
          </c:extLst>
        </c:ser>
        <c:dLbls>
          <c:showLegendKey val="0"/>
          <c:showVal val="0"/>
          <c:showCatName val="0"/>
          <c:showSerName val="0"/>
          <c:showPercent val="0"/>
          <c:showBubbleSize val="0"/>
        </c:dLbls>
        <c:smooth val="0"/>
        <c:axId val="464678751"/>
        <c:axId val="464679167"/>
      </c:lineChart>
      <c:catAx>
        <c:axId val="46467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79167"/>
        <c:crosses val="autoZero"/>
        <c:auto val="1"/>
        <c:lblAlgn val="ctr"/>
        <c:lblOffset val="100"/>
        <c:noMultiLvlLbl val="0"/>
      </c:catAx>
      <c:valAx>
        <c:axId val="464679167"/>
        <c:scaling>
          <c:orientation val="minMax"/>
          <c:min val="-0.3100000000000000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78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 soccer data analysis.xlsx]Expense by year!PivotTable6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 by year'!$Y$3</c:f>
              <c:strCache>
                <c:ptCount val="1"/>
                <c:pt idx="0">
                  <c:v>Sum of 20172</c:v>
                </c:pt>
              </c:strCache>
            </c:strRef>
          </c:tx>
          <c:spPr>
            <a:solidFill>
              <a:schemeClr val="accent1"/>
            </a:solidFill>
            <a:ln>
              <a:noFill/>
            </a:ln>
            <a:effectLst/>
          </c:spPr>
          <c:invertIfNegative val="0"/>
          <c:cat>
            <c:strRef>
              <c:f>'Expense by year'!$Y$4</c:f>
              <c:strCache>
                <c:ptCount val="1"/>
                <c:pt idx="0">
                  <c:v>Total</c:v>
                </c:pt>
              </c:strCache>
            </c:strRef>
          </c:cat>
          <c:val>
            <c:numRef>
              <c:f>'Expense by year'!$Y$4</c:f>
              <c:numCache>
                <c:formatCode>General</c:formatCode>
                <c:ptCount val="1"/>
                <c:pt idx="0">
                  <c:v>0.19560205710232315</c:v>
                </c:pt>
              </c:numCache>
            </c:numRef>
          </c:val>
          <c:extLst>
            <c:ext xmlns:c16="http://schemas.microsoft.com/office/drawing/2014/chart" uri="{C3380CC4-5D6E-409C-BE32-E72D297353CC}">
              <c16:uniqueId val="{00000001-F372-4BDD-8F77-4AEFBFADBFE3}"/>
            </c:ext>
          </c:extLst>
        </c:ser>
        <c:ser>
          <c:idx val="1"/>
          <c:order val="1"/>
          <c:tx>
            <c:strRef>
              <c:f>'Expense by year'!$Z$3</c:f>
              <c:strCache>
                <c:ptCount val="1"/>
                <c:pt idx="0">
                  <c:v>Sum of 20182</c:v>
                </c:pt>
              </c:strCache>
            </c:strRef>
          </c:tx>
          <c:spPr>
            <a:solidFill>
              <a:schemeClr val="accent2"/>
            </a:solidFill>
            <a:ln>
              <a:noFill/>
            </a:ln>
            <a:effectLst/>
          </c:spPr>
          <c:invertIfNegative val="0"/>
          <c:cat>
            <c:strRef>
              <c:f>'Expense by year'!$Y$4</c:f>
              <c:strCache>
                <c:ptCount val="1"/>
                <c:pt idx="0">
                  <c:v>Total</c:v>
                </c:pt>
              </c:strCache>
            </c:strRef>
          </c:cat>
          <c:val>
            <c:numRef>
              <c:f>'Expense by year'!$Z$4</c:f>
              <c:numCache>
                <c:formatCode>General</c:formatCode>
                <c:ptCount val="1"/>
                <c:pt idx="0">
                  <c:v>0.45172055769801234</c:v>
                </c:pt>
              </c:numCache>
            </c:numRef>
          </c:val>
          <c:extLst>
            <c:ext xmlns:c16="http://schemas.microsoft.com/office/drawing/2014/chart" uri="{C3380CC4-5D6E-409C-BE32-E72D297353CC}">
              <c16:uniqueId val="{00000002-F372-4BDD-8F77-4AEFBFADBFE3}"/>
            </c:ext>
          </c:extLst>
        </c:ser>
        <c:ser>
          <c:idx val="2"/>
          <c:order val="2"/>
          <c:tx>
            <c:strRef>
              <c:f>'Expense by year'!$AA$3</c:f>
              <c:strCache>
                <c:ptCount val="1"/>
                <c:pt idx="0">
                  <c:v>Sum of 20192</c:v>
                </c:pt>
              </c:strCache>
            </c:strRef>
          </c:tx>
          <c:spPr>
            <a:solidFill>
              <a:schemeClr val="accent3"/>
            </a:solidFill>
            <a:ln>
              <a:noFill/>
            </a:ln>
            <a:effectLst/>
          </c:spPr>
          <c:invertIfNegative val="0"/>
          <c:cat>
            <c:strRef>
              <c:f>'Expense by year'!$Y$4</c:f>
              <c:strCache>
                <c:ptCount val="1"/>
                <c:pt idx="0">
                  <c:v>Total</c:v>
                </c:pt>
              </c:strCache>
            </c:strRef>
          </c:cat>
          <c:val>
            <c:numRef>
              <c:f>'Expense by year'!$AA$4</c:f>
              <c:numCache>
                <c:formatCode>General</c:formatCode>
                <c:ptCount val="1"/>
                <c:pt idx="0">
                  <c:v>-2.7075351213282306E-2</c:v>
                </c:pt>
              </c:numCache>
            </c:numRef>
          </c:val>
          <c:extLst>
            <c:ext xmlns:c16="http://schemas.microsoft.com/office/drawing/2014/chart" uri="{C3380CC4-5D6E-409C-BE32-E72D297353CC}">
              <c16:uniqueId val="{00000003-F372-4BDD-8F77-4AEFBFADBFE3}"/>
            </c:ext>
          </c:extLst>
        </c:ser>
        <c:ser>
          <c:idx val="3"/>
          <c:order val="3"/>
          <c:tx>
            <c:strRef>
              <c:f>'Expense by year'!$AB$3</c:f>
              <c:strCache>
                <c:ptCount val="1"/>
                <c:pt idx="0">
                  <c:v>Sum of 20202</c:v>
                </c:pt>
              </c:strCache>
            </c:strRef>
          </c:tx>
          <c:spPr>
            <a:solidFill>
              <a:schemeClr val="accent4"/>
            </a:solidFill>
            <a:ln>
              <a:noFill/>
            </a:ln>
            <a:effectLst/>
          </c:spPr>
          <c:invertIfNegative val="0"/>
          <c:cat>
            <c:strRef>
              <c:f>'Expense by year'!$Y$4</c:f>
              <c:strCache>
                <c:ptCount val="1"/>
                <c:pt idx="0">
                  <c:v>Total</c:v>
                </c:pt>
              </c:strCache>
            </c:strRef>
          </c:cat>
          <c:val>
            <c:numRef>
              <c:f>'Expense by year'!$AB$4</c:f>
              <c:numCache>
                <c:formatCode>General</c:formatCode>
                <c:ptCount val="1"/>
                <c:pt idx="0">
                  <c:v>3.1294302966658138E-2</c:v>
                </c:pt>
              </c:numCache>
            </c:numRef>
          </c:val>
          <c:extLst>
            <c:ext xmlns:c16="http://schemas.microsoft.com/office/drawing/2014/chart" uri="{C3380CC4-5D6E-409C-BE32-E72D297353CC}">
              <c16:uniqueId val="{00000004-F372-4BDD-8F77-4AEFBFADBFE3}"/>
            </c:ext>
          </c:extLst>
        </c:ser>
        <c:dLbls>
          <c:showLegendKey val="0"/>
          <c:showVal val="0"/>
          <c:showCatName val="0"/>
          <c:showSerName val="0"/>
          <c:showPercent val="0"/>
          <c:showBubbleSize val="0"/>
        </c:dLbls>
        <c:gapWidth val="219"/>
        <c:overlap val="-27"/>
        <c:axId val="462794815"/>
        <c:axId val="462793567"/>
      </c:barChart>
      <c:catAx>
        <c:axId val="46279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93567"/>
        <c:crosses val="autoZero"/>
        <c:auto val="1"/>
        <c:lblAlgn val="ctr"/>
        <c:lblOffset val="100"/>
        <c:noMultiLvlLbl val="0"/>
      </c:catAx>
      <c:valAx>
        <c:axId val="46279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9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 soccer data analysis.xlsx]Revenue% by year!PivotTable1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year'!$Q$28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 by year'!$P$29:$P$33</c:f>
              <c:strCache>
                <c:ptCount val="5"/>
                <c:pt idx="0">
                  <c:v>Sum of 2016</c:v>
                </c:pt>
                <c:pt idx="1">
                  <c:v>Sum of 2017</c:v>
                </c:pt>
                <c:pt idx="2">
                  <c:v>Sum of 2018</c:v>
                </c:pt>
                <c:pt idx="3">
                  <c:v>Sum of 2019</c:v>
                </c:pt>
                <c:pt idx="4">
                  <c:v>Sum of 2020</c:v>
                </c:pt>
              </c:strCache>
            </c:strRef>
          </c:cat>
          <c:val>
            <c:numRef>
              <c:f>'Revenue% by year'!$Q$29:$Q$33</c:f>
              <c:numCache>
                <c:formatCode>General</c:formatCode>
                <c:ptCount val="5"/>
                <c:pt idx="0">
                  <c:v>0.38477844638949671</c:v>
                </c:pt>
                <c:pt idx="1">
                  <c:v>0.41242538989795269</c:v>
                </c:pt>
                <c:pt idx="2">
                  <c:v>0.39930407179048893</c:v>
                </c:pt>
                <c:pt idx="3">
                  <c:v>0.42739085521665848</c:v>
                </c:pt>
                <c:pt idx="4">
                  <c:v>0.38889229448905782</c:v>
                </c:pt>
              </c:numCache>
            </c:numRef>
          </c:val>
          <c:smooth val="0"/>
          <c:extLst>
            <c:ext xmlns:c16="http://schemas.microsoft.com/office/drawing/2014/chart" uri="{C3380CC4-5D6E-409C-BE32-E72D297353CC}">
              <c16:uniqueId val="{00000005-76A0-4B12-9EC6-B4AF9DAF8A9B}"/>
            </c:ext>
          </c:extLst>
        </c:ser>
        <c:dLbls>
          <c:showLegendKey val="0"/>
          <c:showVal val="0"/>
          <c:showCatName val="0"/>
          <c:showSerName val="0"/>
          <c:showPercent val="0"/>
          <c:showBubbleSize val="0"/>
        </c:dLbls>
        <c:marker val="1"/>
        <c:smooth val="0"/>
        <c:axId val="22658191"/>
        <c:axId val="22658607"/>
      </c:lineChart>
      <c:catAx>
        <c:axId val="2265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8607"/>
        <c:crosses val="autoZero"/>
        <c:auto val="1"/>
        <c:lblAlgn val="ctr"/>
        <c:lblOffset val="100"/>
        <c:noMultiLvlLbl val="0"/>
      </c:catAx>
      <c:valAx>
        <c:axId val="2265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[Football soccer data analysis.xlsx]Revenue% by year!PivotTable2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year'!$Q$3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 by year'!$P$4:$P$7</c:f>
              <c:strCache>
                <c:ptCount val="4"/>
                <c:pt idx="0">
                  <c:v>Sum of 2016</c:v>
                </c:pt>
                <c:pt idx="1">
                  <c:v>Sum of 2017</c:v>
                </c:pt>
                <c:pt idx="2">
                  <c:v>Sum of 2018</c:v>
                </c:pt>
                <c:pt idx="3">
                  <c:v>Sum of 2020</c:v>
                </c:pt>
              </c:strCache>
            </c:strRef>
          </c:cat>
          <c:val>
            <c:numRef>
              <c:f>'Revenue% by year'!$Q$4:$Q$7</c:f>
              <c:numCache>
                <c:formatCode>General</c:formatCode>
                <c:ptCount val="4"/>
                <c:pt idx="0">
                  <c:v>0.3368376787216148</c:v>
                </c:pt>
                <c:pt idx="1">
                  <c:v>0.33333333333333331</c:v>
                </c:pt>
                <c:pt idx="2">
                  <c:v>0.28906176183427296</c:v>
                </c:pt>
                <c:pt idx="3">
                  <c:v>0.22413873916100302</c:v>
                </c:pt>
              </c:numCache>
            </c:numRef>
          </c:val>
          <c:smooth val="0"/>
          <c:extLst>
            <c:ext xmlns:c16="http://schemas.microsoft.com/office/drawing/2014/chart" uri="{C3380CC4-5D6E-409C-BE32-E72D297353CC}">
              <c16:uniqueId val="{00000001-8064-418C-B05D-1C7D16CFF1DE}"/>
            </c:ext>
          </c:extLst>
        </c:ser>
        <c:dLbls>
          <c:showLegendKey val="0"/>
          <c:showVal val="0"/>
          <c:showCatName val="0"/>
          <c:showSerName val="0"/>
          <c:showPercent val="0"/>
          <c:showBubbleSize val="0"/>
        </c:dLbls>
        <c:marker val="1"/>
        <c:smooth val="0"/>
        <c:axId val="267717279"/>
        <c:axId val="267703551"/>
      </c:lineChart>
      <c:catAx>
        <c:axId val="26771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703551"/>
        <c:crosses val="autoZero"/>
        <c:auto val="1"/>
        <c:lblAlgn val="ctr"/>
        <c:lblOffset val="100"/>
        <c:noMultiLvlLbl val="0"/>
      </c:catAx>
      <c:valAx>
        <c:axId val="26770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71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solidFill>
                <a:latin typeface="Calibri" panose="020F0502020204030204"/>
              </a:rPr>
              <a:t>Box plot for </a:t>
            </a:r>
            <a:r>
              <a:rPr lang="en-US" altLang="zh-CN" sz="1400" b="0" i="0" u="none" strike="noStrike" baseline="0">
                <a:solidFill>
                  <a:sysClr val="windowText" lastClr="000000"/>
                </a:solidFill>
                <a:latin typeface="Calibri" panose="020F0502020204030204"/>
              </a:rPr>
              <a:t>Revenue </a:t>
            </a:r>
            <a:r>
              <a:rPr lang="en-US" sz="1400" b="0" i="0" u="none" strike="noStrike" baseline="0">
                <a:solidFill>
                  <a:sysClr val="windowText" lastClr="000000"/>
                </a:solidFill>
                <a:latin typeface="Calibri" panose="020F0502020204030204"/>
              </a:rPr>
              <a:t>CAGR</a:t>
            </a:r>
          </a:p>
        </cx:rich>
      </cx:tx>
    </cx:title>
    <cx:plotArea>
      <cx:plotAreaRegion>
        <cx:series layoutId="boxWhisker" uniqueId="{84DCBFB8-D493-4CAE-A71D-9CA677508C76}">
          <cx:tx>
            <cx:txData>
              <cx:f>_xlchart.v1.0</cx:f>
              <cx:v>CAGR 2016-2020</cx:v>
            </cx:txData>
          </cx:tx>
          <cx:dataLabels pos="t">
            <cx:visibility seriesName="0" categoryName="0" value="1"/>
          </cx:dataLabels>
          <cx:dataId val="0"/>
          <cx:layoutPr>
            <cx:visibility meanLine="1" meanMarker="1" nonoutliers="0" outliers="1"/>
            <cx:statistics quartileMethod="exclusive"/>
          </cx:layoutPr>
        </cx:series>
        <cx:series layoutId="boxWhisker" uniqueId="{6A7C304F-D6D9-459C-9745-51ED90D8FAB7}">
          <cx:tx>
            <cx:txData>
              <cx:f>_xlchart.v1.2</cx:f>
              <cx:v>CAGR 2016-2019</cx:v>
            </cx:txData>
          </cx:tx>
          <cx:dataLabels pos="t">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panose="020F0502020204030204"/>
                </a:endParaRPr>
              </a:p>
            </cx:txPr>
            <cx:visibility seriesName="0" categoryName="0" value="1"/>
            <cx:dataLabel idx="24" pos="b">
              <cx:separator>, </cx:separator>
            </cx:dataLabel>
          </cx:dataLabels>
          <cx:dataId val="1"/>
          <cx:layoutPr>
            <cx:visibility meanLine="1" meanMarker="1" nonoutliers="0" outliers="1"/>
            <cx:statistics quartileMethod="exclusive"/>
          </cx:layoutPr>
        </cx:series>
      </cx:plotAreaRegion>
      <cx:axis id="0" hidden="1">
        <cx:catScaling gapWidth="1"/>
        <cx:tickLabels/>
      </cx:axis>
      <cx:axis id="1">
        <cx:valScaling/>
        <cx:title>
          <cx:tx>
            <cx:txData>
              <cx:v>Growth rate</cx:v>
            </cx:txData>
          </cx:tx>
          <cx:txPr>
            <a:bodyPr spcFirstLastPara="1" vertOverflow="ellipsis" horzOverflow="overflow" wrap="square" lIns="0" tIns="0" rIns="0" bIns="0" anchor="ctr" anchorCtr="1"/>
            <a:lstStyle/>
            <a:p>
              <a:pPr algn="ctr" rtl="0">
                <a:defRPr/>
              </a:pPr>
              <a:r>
                <a:rPr lang="en-US" sz="900" b="0" i="0" u="none" strike="noStrike" baseline="0">
                  <a:solidFill>
                    <a:srgbClr val="000000">
                      <a:lumMod val="65000"/>
                      <a:lumOff val="35000"/>
                    </a:srgbClr>
                  </a:solidFill>
                  <a:latin typeface="Calibri" panose="020F0502020204030204"/>
                </a:rPr>
                <a:t>Growth rate</a:t>
              </a:r>
            </a:p>
          </cx:txPr>
        </cx:title>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plotArea>
      <cx:plotAreaRegion>
        <cx:series layoutId="boxWhisker" uniqueId="{464F0AE4-EC52-4D7A-AE78-F933385CEC38}">
          <cx:dataLabels pos="l">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_xlchart.v1.9</cx:f>
      </cx:numDim>
    </cx:data>
  </cx:chartData>
  <cx:chart>
    <cx:title pos="t" align="ctr" overlay="0">
      <cx:tx>
        <cx:rich>
          <a:bodyPr spcFirstLastPara="1" vertOverflow="ellipsis" horzOverflow="overflow" wrap="square" lIns="0" tIns="0" rIns="0" bIns="0" anchor="ctr" anchorCtr="1"/>
          <a:lstStyle/>
          <a:p>
            <a:pPr rtl="0"/>
            <a:r>
              <a:rPr lang="en-US" sz="1400" b="0" i="0" baseline="0">
                <a:effectLst/>
              </a:rPr>
              <a:t>Box plot for Expense CAGR</a:t>
            </a:r>
            <a:endParaRPr lang="en-US" sz="1400">
              <a:effectLst/>
            </a:endParaRPr>
          </a:p>
        </cx:rich>
      </cx:tx>
    </cx:title>
    <cx:plotArea>
      <cx:plotAreaRegion>
        <cx:series layoutId="boxWhisker" uniqueId="{A39E6DA9-3B6C-40A8-B209-72039FE3B8D6}">
          <cx:tx>
            <cx:txData>
              <cx:f>_xlchart.v1.6</cx:f>
              <cx:v>CAGR 2016-2020</cx:v>
            </cx:txData>
          </cx:tx>
          <cx:dataLabels pos="t">
            <cx:visibility seriesName="0" categoryName="0" value="1"/>
            <cx:separator>, </cx:separator>
            <cx:dataLabel idx="20" pos="b">
              <cx:separator>, </cx:separator>
            </cx:dataLabel>
            <cx:dataLabel idx="23" pos="l">
              <cx:separator>, </cx:separator>
            </cx:dataLabel>
          </cx:dataLabels>
          <cx:dataId val="0"/>
          <cx:layoutPr>
            <cx:visibility meanLine="0" meanMarker="1" nonoutliers="0" outliers="1"/>
            <cx:statistics quartileMethod="exclusive"/>
          </cx:layoutPr>
        </cx:series>
        <cx:series layoutId="boxWhisker" uniqueId="{4B4DEEA2-9F05-4D66-8913-93ADF1DD5CA2}">
          <cx:tx>
            <cx:txData>
              <cx:f>_xlchart.v1.8</cx:f>
              <cx:v>CAGR 2016-2019</cx:v>
            </cx:txData>
          </cx:tx>
          <cx:dataLabels pos="t">
            <cx:visibility seriesName="0" categoryName="0" value="1"/>
            <cx:separator>, </cx:separator>
            <cx:dataLabel idx="20" pos="b">
              <cx:separator>, </cx:separator>
            </cx:dataLabel>
            <cx:dataLabel idx="21" pos="b">
              <cx:separator>, </cx:separator>
            </cx:dataLabel>
          </cx:dataLabels>
          <cx:dataId val="1"/>
          <cx:layoutPr>
            <cx:visibility meanLine="0" meanMarker="1" nonoutliers="0" outliers="1"/>
            <cx:statistics quartileMethod="exclusive"/>
          </cx:layoutPr>
        </cx:series>
      </cx:plotAreaRegion>
      <cx:axis id="0" hidden="1">
        <cx:catScaling gapWidth="1.5"/>
        <cx:tickLabels/>
      </cx:axis>
      <cx:axis id="1">
        <cx:valScaling/>
        <cx:title>
          <cx:tx>
            <cx:txData>
              <cx:v>Growth rate</cx:v>
            </cx:txData>
          </cx:tx>
          <cx:txPr>
            <a:bodyPr spcFirstLastPara="1" vertOverflow="ellipsis" horzOverflow="overflow" wrap="square" lIns="0" tIns="0" rIns="0" bIns="0" anchor="ctr" anchorCtr="1"/>
            <a:lstStyle/>
            <a:p>
              <a:pPr algn="ctr" rtl="0">
                <a:defRPr/>
              </a:pPr>
              <a:r>
                <a:rPr lang="en-US" sz="900" b="0" i="0" u="none" strike="noStrike" cap="all" baseline="0">
                  <a:solidFill>
                    <a:srgbClr val="000000">
                      <a:lumMod val="65000"/>
                      <a:lumOff val="35000"/>
                    </a:srgbClr>
                  </a:solidFill>
                  <a:latin typeface="Calibri" panose="020F0502020204030204"/>
                </a:rPr>
                <a:t>Growth rate</a:t>
              </a:r>
            </a:p>
          </cx:txPr>
        </cx:title>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boxWhisker" uniqueId="{F25904EE-D066-4BE8-99F4-7BF8A2C020D9}">
          <cx:dataLabels pos="l">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 Id="rId4" Type="http://schemas.microsoft.com/office/2014/relationships/chartEx" Target="../charts/chartEx2.xml"/></Relationships>
</file>

<file path=xl/drawings/_rels/drawing8.xml.rels><?xml version="1.0" encoding="UTF-8" standalone="yes"?>
<Relationships xmlns="http://schemas.openxmlformats.org/package/2006/relationships"><Relationship Id="rId3" Type="http://schemas.microsoft.com/office/2014/relationships/chartEx" Target="../charts/chartEx4.xml"/><Relationship Id="rId2" Type="http://schemas.openxmlformats.org/officeDocument/2006/relationships/chart" Target="../charts/chart4.xml"/><Relationship Id="rId1" Type="http://schemas.microsoft.com/office/2014/relationships/chartEx" Target="../charts/chartEx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3194832</xdr:colOff>
      <xdr:row>0</xdr:row>
      <xdr:rowOff>113714</xdr:rowOff>
    </xdr:from>
    <xdr:to>
      <xdr:col>2</xdr:col>
      <xdr:colOff>4209464</xdr:colOff>
      <xdr:row>3</xdr:row>
      <xdr:rowOff>113714</xdr:rowOff>
    </xdr:to>
    <xdr:grpSp>
      <xdr:nvGrpSpPr>
        <xdr:cNvPr id="9" name="Group 8">
          <a:extLst>
            <a:ext uri="{FF2B5EF4-FFF2-40B4-BE49-F238E27FC236}">
              <a16:creationId xmlns:a16="http://schemas.microsoft.com/office/drawing/2014/main" id="{390A857D-223C-4E94-AF1E-0AAD11153B36}"/>
            </a:ext>
          </a:extLst>
        </xdr:cNvPr>
        <xdr:cNvGrpSpPr/>
      </xdr:nvGrpSpPr>
      <xdr:grpSpPr>
        <a:xfrm>
          <a:off x="5341132" y="113714"/>
          <a:ext cx="1014632" cy="552450"/>
          <a:chOff x="3337560" y="82501"/>
          <a:chExt cx="1016537" cy="549519"/>
        </a:xfrm>
      </xdr:grpSpPr>
      <xdr:sp macro="" textlink="">
        <xdr:nvSpPr>
          <xdr:cNvPr id="8" name="Rectangle 7">
            <a:extLst>
              <a:ext uri="{FF2B5EF4-FFF2-40B4-BE49-F238E27FC236}">
                <a16:creationId xmlns:a16="http://schemas.microsoft.com/office/drawing/2014/main" id="{10FFD8A6-D8F9-4DA8-930A-B1C53C5B1BA5}"/>
              </a:ext>
            </a:extLst>
          </xdr:cNvPr>
          <xdr:cNvSpPr/>
        </xdr:nvSpPr>
        <xdr:spPr>
          <a:xfrm>
            <a:off x="3337560" y="82501"/>
            <a:ext cx="1016537" cy="54951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 name="Picture 6">
            <a:extLst>
              <a:ext uri="{FF2B5EF4-FFF2-40B4-BE49-F238E27FC236}">
                <a16:creationId xmlns:a16="http://schemas.microsoft.com/office/drawing/2014/main" id="{F2590E36-EE5C-42A0-8A0B-4B881735E3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92366" y="130273"/>
            <a:ext cx="913544" cy="451485"/>
          </a:xfrm>
          <a:prstGeom prst="rect">
            <a:avLst/>
          </a:prstGeom>
        </xdr:spPr>
      </xdr:pic>
    </xdr:grpSp>
    <xdr:clientData/>
  </xdr:twoCellAnchor>
  <xdr:twoCellAnchor>
    <xdr:from>
      <xdr:col>1</xdr:col>
      <xdr:colOff>0</xdr:colOff>
      <xdr:row>0</xdr:row>
      <xdr:rowOff>0</xdr:rowOff>
    </xdr:from>
    <xdr:to>
      <xdr:col>1</xdr:col>
      <xdr:colOff>1055076</xdr:colOff>
      <xdr:row>3</xdr:row>
      <xdr:rowOff>43962</xdr:rowOff>
    </xdr:to>
    <xdr:grpSp>
      <xdr:nvGrpSpPr>
        <xdr:cNvPr id="10" name="Group 9">
          <a:extLst>
            <a:ext uri="{FF2B5EF4-FFF2-40B4-BE49-F238E27FC236}">
              <a16:creationId xmlns:a16="http://schemas.microsoft.com/office/drawing/2014/main" id="{6BE7DFC6-DE08-43DF-B96A-B2290718D8C0}"/>
            </a:ext>
          </a:extLst>
        </xdr:cNvPr>
        <xdr:cNvGrpSpPr/>
      </xdr:nvGrpSpPr>
      <xdr:grpSpPr>
        <a:xfrm>
          <a:off x="260350" y="0"/>
          <a:ext cx="1055076" cy="596412"/>
          <a:chOff x="1337018" y="168519"/>
          <a:chExt cx="1046137" cy="591576"/>
        </a:xfrm>
      </xdr:grpSpPr>
      <xdr:sp macro="" textlink="">
        <xdr:nvSpPr>
          <xdr:cNvPr id="11" name="Rectangle 10">
            <a:extLst>
              <a:ext uri="{FF2B5EF4-FFF2-40B4-BE49-F238E27FC236}">
                <a16:creationId xmlns:a16="http://schemas.microsoft.com/office/drawing/2014/main" id="{21AEB53F-1214-4BB8-A204-1F2BB5921181}"/>
              </a:ext>
            </a:extLst>
          </xdr:cNvPr>
          <xdr:cNvSpPr/>
        </xdr:nvSpPr>
        <xdr:spPr>
          <a:xfrm>
            <a:off x="1337018" y="168519"/>
            <a:ext cx="1046137" cy="5915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a:extLst>
              <a:ext uri="{FF2B5EF4-FFF2-40B4-BE49-F238E27FC236}">
                <a16:creationId xmlns:a16="http://schemas.microsoft.com/office/drawing/2014/main" id="{C77051A4-9BF2-4BE3-B603-73F92A1E786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77461" y="238272"/>
            <a:ext cx="960350" cy="461010"/>
          </a:xfrm>
          <a:prstGeom prst="rect">
            <a:avLst/>
          </a:prstGeom>
          <a:ln>
            <a:noFill/>
          </a:ln>
        </xdr:spPr>
      </xdr:pic>
    </xdr:grpSp>
    <xdr:clientData/>
  </xdr:twoCellAnchor>
</xdr:wsDr>
</file>

<file path=xl/drawings/drawing10.xml><?xml version="1.0" encoding="utf-8"?>
<xdr:wsDr xmlns:xdr="http://schemas.openxmlformats.org/drawingml/2006/spreadsheetDrawing" xmlns:a="http://schemas.openxmlformats.org/drawingml/2006/main">
  <xdr:twoCellAnchor>
    <xdr:from>
      <xdr:col>25</xdr:col>
      <xdr:colOff>914400</xdr:colOff>
      <xdr:row>4</xdr:row>
      <xdr:rowOff>53975</xdr:rowOff>
    </xdr:from>
    <xdr:to>
      <xdr:col>31</xdr:col>
      <xdr:colOff>342900</xdr:colOff>
      <xdr:row>19</xdr:row>
      <xdr:rowOff>34925</xdr:rowOff>
    </xdr:to>
    <xdr:graphicFrame macro="">
      <xdr:nvGraphicFramePr>
        <xdr:cNvPr id="6" name="Chart 5">
          <a:extLst>
            <a:ext uri="{FF2B5EF4-FFF2-40B4-BE49-F238E27FC236}">
              <a16:creationId xmlns:a16="http://schemas.microsoft.com/office/drawing/2014/main" id="{9B24A477-0C20-4D0B-8B89-0595EE581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374650</xdr:colOff>
      <xdr:row>5</xdr:row>
      <xdr:rowOff>57150</xdr:rowOff>
    </xdr:from>
    <xdr:to>
      <xdr:col>25</xdr:col>
      <xdr:colOff>749300</xdr:colOff>
      <xdr:row>19</xdr:row>
      <xdr:rowOff>3175</xdr:rowOff>
    </xdr:to>
    <mc:AlternateContent xmlns:mc="http://schemas.openxmlformats.org/markup-compatibility/2006" xmlns:a14="http://schemas.microsoft.com/office/drawing/2010/main">
      <mc:Choice Requires="a14">
        <xdr:graphicFrame macro="">
          <xdr:nvGraphicFramePr>
            <xdr:cNvPr id="7" name="Nation 3">
              <a:extLst>
                <a:ext uri="{FF2B5EF4-FFF2-40B4-BE49-F238E27FC236}">
                  <a16:creationId xmlns:a16="http://schemas.microsoft.com/office/drawing/2014/main" id="{B37C1C18-6596-4867-9916-4EBF4549F11D}"/>
                </a:ext>
              </a:extLst>
            </xdr:cNvPr>
            <xdr:cNvGraphicFramePr/>
          </xdr:nvGraphicFramePr>
          <xdr:xfrm>
            <a:off x="0" y="0"/>
            <a:ext cx="0" cy="0"/>
          </xdr:xfrm>
          <a:graphic>
            <a:graphicData uri="http://schemas.microsoft.com/office/drawing/2010/slicer">
              <sle:slicer xmlns:sle="http://schemas.microsoft.com/office/drawing/2010/slicer" name="Nation 3"/>
            </a:graphicData>
          </a:graphic>
        </xdr:graphicFrame>
      </mc:Choice>
      <mc:Fallback xmlns="">
        <xdr:sp macro="" textlink="">
          <xdr:nvSpPr>
            <xdr:cNvPr id="0" name=""/>
            <xdr:cNvSpPr>
              <a:spLocks noTextEdit="1"/>
            </xdr:cNvSpPr>
          </xdr:nvSpPr>
          <xdr:spPr>
            <a:xfrm>
              <a:off x="8553450" y="1003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20</xdr:col>
      <xdr:colOff>508000</xdr:colOff>
      <xdr:row>23</xdr:row>
      <xdr:rowOff>69850</xdr:rowOff>
    </xdr:from>
    <xdr:to>
      <xdr:col>29</xdr:col>
      <xdr:colOff>241300</xdr:colOff>
      <xdr:row>37</xdr:row>
      <xdr:rowOff>57150</xdr:rowOff>
    </xdr:to>
    <xdr:graphicFrame macro="">
      <xdr:nvGraphicFramePr>
        <xdr:cNvPr id="3" name="Chart 2">
          <a:extLst>
            <a:ext uri="{FF2B5EF4-FFF2-40B4-BE49-F238E27FC236}">
              <a16:creationId xmlns:a16="http://schemas.microsoft.com/office/drawing/2014/main" id="{EDB1F477-9853-4C5D-B039-98E274245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215900</xdr:colOff>
      <xdr:row>24</xdr:row>
      <xdr:rowOff>171450</xdr:rowOff>
    </xdr:from>
    <xdr:to>
      <xdr:col>20</xdr:col>
      <xdr:colOff>393700</xdr:colOff>
      <xdr:row>37</xdr:row>
      <xdr:rowOff>136525</xdr:rowOff>
    </xdr:to>
    <mc:AlternateContent xmlns:mc="http://schemas.openxmlformats.org/markup-compatibility/2006" xmlns:a14="http://schemas.microsoft.com/office/drawing/2010/main">
      <mc:Choice Requires="a14">
        <xdr:graphicFrame macro="">
          <xdr:nvGraphicFramePr>
            <xdr:cNvPr id="4" name="Nation">
              <a:extLst>
                <a:ext uri="{FF2B5EF4-FFF2-40B4-BE49-F238E27FC236}">
                  <a16:creationId xmlns:a16="http://schemas.microsoft.com/office/drawing/2014/main" id="{1764E407-4E84-4F05-AA35-02E4ECD319C7}"/>
                </a:ext>
              </a:extLst>
            </xdr:cNvPr>
            <xdr:cNvGraphicFramePr/>
          </xdr:nvGraphicFramePr>
          <xdr:xfrm>
            <a:off x="0" y="0"/>
            <a:ext cx="0" cy="0"/>
          </xdr:xfrm>
          <a:graphic>
            <a:graphicData uri="http://schemas.microsoft.com/office/drawing/2010/slicer">
              <sle:slicer xmlns:sle="http://schemas.microsoft.com/office/drawing/2010/slicer" name="Nation"/>
            </a:graphicData>
          </a:graphic>
        </xdr:graphicFrame>
      </mc:Choice>
      <mc:Fallback xmlns="">
        <xdr:sp macro="" textlink="">
          <xdr:nvSpPr>
            <xdr:cNvPr id="0" name=""/>
            <xdr:cNvSpPr>
              <a:spLocks noTextEdit="1"/>
            </xdr:cNvSpPr>
          </xdr:nvSpPr>
          <xdr:spPr>
            <a:xfrm>
              <a:off x="8382000" y="4933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447675</xdr:colOff>
      <xdr:row>1</xdr:row>
      <xdr:rowOff>107950</xdr:rowOff>
    </xdr:from>
    <xdr:to>
      <xdr:col>24</xdr:col>
      <xdr:colOff>104775</xdr:colOff>
      <xdr:row>18</xdr:row>
      <xdr:rowOff>184150</xdr:rowOff>
    </xdr:to>
    <xdr:graphicFrame macro="">
      <xdr:nvGraphicFramePr>
        <xdr:cNvPr id="5" name="Chart 4">
          <a:extLst>
            <a:ext uri="{FF2B5EF4-FFF2-40B4-BE49-F238E27FC236}">
              <a16:creationId xmlns:a16="http://schemas.microsoft.com/office/drawing/2014/main" id="{4630FA33-FDD1-4E03-9715-DF5F3DD0A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25400</xdr:colOff>
      <xdr:row>7</xdr:row>
      <xdr:rowOff>0</xdr:rowOff>
    </xdr:from>
    <xdr:to>
      <xdr:col>17</xdr:col>
      <xdr:colOff>254000</xdr:colOff>
      <xdr:row>19</xdr:row>
      <xdr:rowOff>161925</xdr:rowOff>
    </xdr:to>
    <mc:AlternateContent xmlns:mc="http://schemas.openxmlformats.org/markup-compatibility/2006" xmlns:a14="http://schemas.microsoft.com/office/drawing/2010/main">
      <mc:Choice Requires="a14">
        <xdr:graphicFrame macro="">
          <xdr:nvGraphicFramePr>
            <xdr:cNvPr id="6" name="Nation 1">
              <a:extLst>
                <a:ext uri="{FF2B5EF4-FFF2-40B4-BE49-F238E27FC236}">
                  <a16:creationId xmlns:a16="http://schemas.microsoft.com/office/drawing/2014/main" id="{1514D4C2-F374-48CF-97B3-12CB70B978F0}"/>
                </a:ext>
              </a:extLst>
            </xdr:cNvPr>
            <xdr:cNvGraphicFramePr/>
          </xdr:nvGraphicFramePr>
          <xdr:xfrm>
            <a:off x="0" y="0"/>
            <a:ext cx="0" cy="0"/>
          </xdr:xfrm>
          <a:graphic>
            <a:graphicData uri="http://schemas.microsoft.com/office/drawing/2010/slicer">
              <sle:slicer xmlns:sle="http://schemas.microsoft.com/office/drawing/2010/slicer" name="Nation 1"/>
            </a:graphicData>
          </a:graphic>
        </xdr:graphicFrame>
      </mc:Choice>
      <mc:Fallback xmlns="">
        <xdr:sp macro="" textlink="">
          <xdr:nvSpPr>
            <xdr:cNvPr id="0" name=""/>
            <xdr:cNvSpPr>
              <a:spLocks noTextEdit="1"/>
            </xdr:cNvSpPr>
          </xdr:nvSpPr>
          <xdr:spPr>
            <a:xfrm>
              <a:off x="5765800" y="1416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17</xdr:col>
      <xdr:colOff>504825</xdr:colOff>
      <xdr:row>3</xdr:row>
      <xdr:rowOff>92075</xdr:rowOff>
    </xdr:from>
    <xdr:to>
      <xdr:col>25</xdr:col>
      <xdr:colOff>581025</xdr:colOff>
      <xdr:row>18</xdr:row>
      <xdr:rowOff>73025</xdr:rowOff>
    </xdr:to>
    <xdr:graphicFrame macro="">
      <xdr:nvGraphicFramePr>
        <xdr:cNvPr id="3" name="Chart 2">
          <a:extLst>
            <a:ext uri="{FF2B5EF4-FFF2-40B4-BE49-F238E27FC236}">
              <a16:creationId xmlns:a16="http://schemas.microsoft.com/office/drawing/2014/main" id="{96A70D5C-C8B0-4E75-9B5A-118D617BE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469900</xdr:colOff>
      <xdr:row>3</xdr:row>
      <xdr:rowOff>120650</xdr:rowOff>
    </xdr:from>
    <xdr:to>
      <xdr:col>17</xdr:col>
      <xdr:colOff>88900</xdr:colOff>
      <xdr:row>17</xdr:row>
      <xdr:rowOff>66675</xdr:rowOff>
    </xdr:to>
    <mc:AlternateContent xmlns:mc="http://schemas.openxmlformats.org/markup-compatibility/2006" xmlns:a14="http://schemas.microsoft.com/office/drawing/2010/main">
      <mc:Choice Requires="a14">
        <xdr:graphicFrame macro="">
          <xdr:nvGraphicFramePr>
            <xdr:cNvPr id="4" name="Nation 2">
              <a:extLst>
                <a:ext uri="{FF2B5EF4-FFF2-40B4-BE49-F238E27FC236}">
                  <a16:creationId xmlns:a16="http://schemas.microsoft.com/office/drawing/2014/main" id="{9D7D0B43-DA38-4CED-B74F-A34C271DF07B}"/>
                </a:ext>
              </a:extLst>
            </xdr:cNvPr>
            <xdr:cNvGraphicFramePr/>
          </xdr:nvGraphicFramePr>
          <xdr:xfrm>
            <a:off x="0" y="0"/>
            <a:ext cx="0" cy="0"/>
          </xdr:xfrm>
          <a:graphic>
            <a:graphicData uri="http://schemas.microsoft.com/office/drawing/2010/slicer">
              <sle:slicer xmlns:sle="http://schemas.microsoft.com/office/drawing/2010/slicer" name="Nation 2"/>
            </a:graphicData>
          </a:graphic>
        </xdr:graphicFrame>
      </mc:Choice>
      <mc:Fallback xmlns="">
        <xdr:sp macro="" textlink="">
          <xdr:nvSpPr>
            <xdr:cNvPr id="0" name=""/>
            <xdr:cNvSpPr>
              <a:spLocks noTextEdit="1"/>
            </xdr:cNvSpPr>
          </xdr:nvSpPr>
          <xdr:spPr>
            <a:xfrm>
              <a:off x="5600700" y="698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25400</xdr:colOff>
      <xdr:row>0</xdr:row>
      <xdr:rowOff>107950</xdr:rowOff>
    </xdr:from>
    <xdr:to>
      <xdr:col>20</xdr:col>
      <xdr:colOff>330200</xdr:colOff>
      <xdr:row>15</xdr:row>
      <xdr:rowOff>88900</xdr:rowOff>
    </xdr:to>
    <xdr:graphicFrame macro="">
      <xdr:nvGraphicFramePr>
        <xdr:cNvPr id="2" name="Chart 1">
          <a:extLst>
            <a:ext uri="{FF2B5EF4-FFF2-40B4-BE49-F238E27FC236}">
              <a16:creationId xmlns:a16="http://schemas.microsoft.com/office/drawing/2014/main" id="{B1BB2CCD-99D9-43A4-AB73-C05F7FFFB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133350</xdr:colOff>
      <xdr:row>15</xdr:row>
      <xdr:rowOff>158750</xdr:rowOff>
    </xdr:from>
    <xdr:to>
      <xdr:col>19</xdr:col>
      <xdr:colOff>438150</xdr:colOff>
      <xdr:row>25</xdr:row>
      <xdr:rowOff>12700</xdr:rowOff>
    </xdr:to>
    <xdr:graphicFrame macro="">
      <xdr:nvGraphicFramePr>
        <xdr:cNvPr id="3" name="Chart 2">
          <a:extLst>
            <a:ext uri="{FF2B5EF4-FFF2-40B4-BE49-F238E27FC236}">
              <a16:creationId xmlns:a16="http://schemas.microsoft.com/office/drawing/2014/main" id="{E98C3CBE-0547-4C62-B869-6E2F453DB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184150</xdr:colOff>
      <xdr:row>25</xdr:row>
      <xdr:rowOff>38100</xdr:rowOff>
    </xdr:from>
    <xdr:to>
      <xdr:col>19</xdr:col>
      <xdr:colOff>488950</xdr:colOff>
      <xdr:row>40</xdr:row>
      <xdr:rowOff>19050</xdr:rowOff>
    </xdr:to>
    <xdr:graphicFrame macro="">
      <xdr:nvGraphicFramePr>
        <xdr:cNvPr id="4" name="Chart 3">
          <a:extLst>
            <a:ext uri="{FF2B5EF4-FFF2-40B4-BE49-F238E27FC236}">
              <a16:creationId xmlns:a16="http://schemas.microsoft.com/office/drawing/2014/main" id="{B9A18ED2-0FAC-4011-8A77-885F7640B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26670</xdr:colOff>
      <xdr:row>0</xdr:row>
      <xdr:rowOff>125730</xdr:rowOff>
    </xdr:from>
    <xdr:to>
      <xdr:col>1</xdr:col>
      <xdr:colOff>1083651</xdr:colOff>
      <xdr:row>3</xdr:row>
      <xdr:rowOff>173502</xdr:rowOff>
    </xdr:to>
    <xdr:grpSp>
      <xdr:nvGrpSpPr>
        <xdr:cNvPr id="2" name="Group 1">
          <a:extLst>
            <a:ext uri="{FF2B5EF4-FFF2-40B4-BE49-F238E27FC236}">
              <a16:creationId xmlns:a16="http://schemas.microsoft.com/office/drawing/2014/main" id="{264FE1C4-9A6A-4852-885A-18D184A48DAE}"/>
            </a:ext>
          </a:extLst>
        </xdr:cNvPr>
        <xdr:cNvGrpSpPr/>
      </xdr:nvGrpSpPr>
      <xdr:grpSpPr>
        <a:xfrm>
          <a:off x="287726" y="125730"/>
          <a:ext cx="1056981" cy="598105"/>
          <a:chOff x="1337018" y="168519"/>
          <a:chExt cx="1046137" cy="591576"/>
        </a:xfrm>
      </xdr:grpSpPr>
      <xdr:sp macro="" textlink="">
        <xdr:nvSpPr>
          <xdr:cNvPr id="3" name="Rectangle 2">
            <a:extLst>
              <a:ext uri="{FF2B5EF4-FFF2-40B4-BE49-F238E27FC236}">
                <a16:creationId xmlns:a16="http://schemas.microsoft.com/office/drawing/2014/main" id="{E06FFE2D-F062-446D-A135-82213AA32202}"/>
              </a:ext>
            </a:extLst>
          </xdr:cNvPr>
          <xdr:cNvSpPr/>
        </xdr:nvSpPr>
        <xdr:spPr>
          <a:xfrm>
            <a:off x="1337018" y="168519"/>
            <a:ext cx="1046137" cy="5915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D8A0DFB6-CCD0-4A2C-AABF-C0BD3DEF91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7461" y="238272"/>
            <a:ext cx="960350" cy="461010"/>
          </a:xfrm>
          <a:prstGeom prst="rect">
            <a:avLst/>
          </a:prstGeom>
          <a:ln>
            <a:noFill/>
          </a:ln>
        </xdr:spPr>
      </xdr:pic>
    </xdr:grpSp>
    <xdr:clientData/>
  </xdr:twoCellAnchor>
  <xdr:twoCellAnchor>
    <xdr:from>
      <xdr:col>14</xdr:col>
      <xdr:colOff>674370</xdr:colOff>
      <xdr:row>0</xdr:row>
      <xdr:rowOff>161046</xdr:rowOff>
    </xdr:from>
    <xdr:to>
      <xdr:col>15</xdr:col>
      <xdr:colOff>816512</xdr:colOff>
      <xdr:row>3</xdr:row>
      <xdr:rowOff>161046</xdr:rowOff>
    </xdr:to>
    <xdr:grpSp>
      <xdr:nvGrpSpPr>
        <xdr:cNvPr id="5" name="Group 4">
          <a:extLst>
            <a:ext uri="{FF2B5EF4-FFF2-40B4-BE49-F238E27FC236}">
              <a16:creationId xmlns:a16="http://schemas.microsoft.com/office/drawing/2014/main" id="{F927A299-3DAD-4903-97A4-8279E5D8AA10}"/>
            </a:ext>
          </a:extLst>
        </xdr:cNvPr>
        <xdr:cNvGrpSpPr/>
      </xdr:nvGrpSpPr>
      <xdr:grpSpPr>
        <a:xfrm>
          <a:off x="12774648" y="161046"/>
          <a:ext cx="1031142" cy="550333"/>
          <a:chOff x="3337560" y="82501"/>
          <a:chExt cx="1016537" cy="549519"/>
        </a:xfrm>
      </xdr:grpSpPr>
      <xdr:sp macro="" textlink="">
        <xdr:nvSpPr>
          <xdr:cNvPr id="6" name="Rectangle 5">
            <a:extLst>
              <a:ext uri="{FF2B5EF4-FFF2-40B4-BE49-F238E27FC236}">
                <a16:creationId xmlns:a16="http://schemas.microsoft.com/office/drawing/2014/main" id="{25E56998-35A4-4322-AEFD-8A94010B81D6}"/>
              </a:ext>
            </a:extLst>
          </xdr:cNvPr>
          <xdr:cNvSpPr/>
        </xdr:nvSpPr>
        <xdr:spPr>
          <a:xfrm>
            <a:off x="3337560" y="82501"/>
            <a:ext cx="1016537" cy="54951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 name="Picture 6">
            <a:extLst>
              <a:ext uri="{FF2B5EF4-FFF2-40B4-BE49-F238E27FC236}">
                <a16:creationId xmlns:a16="http://schemas.microsoft.com/office/drawing/2014/main" id="{F0500342-2A46-4B30-A8F8-76F9C98EF4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92366" y="130273"/>
            <a:ext cx="913544" cy="451485"/>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0</xdr:row>
      <xdr:rowOff>123825</xdr:rowOff>
    </xdr:from>
    <xdr:to>
      <xdr:col>2</xdr:col>
      <xdr:colOff>1079841</xdr:colOff>
      <xdr:row>3</xdr:row>
      <xdr:rowOff>169692</xdr:rowOff>
    </xdr:to>
    <xdr:grpSp>
      <xdr:nvGrpSpPr>
        <xdr:cNvPr id="2" name="Group 1">
          <a:extLst>
            <a:ext uri="{FF2B5EF4-FFF2-40B4-BE49-F238E27FC236}">
              <a16:creationId xmlns:a16="http://schemas.microsoft.com/office/drawing/2014/main" id="{3602ECB4-C484-4FD5-AC0D-DDA0E5AD8A4C}"/>
            </a:ext>
          </a:extLst>
        </xdr:cNvPr>
        <xdr:cNvGrpSpPr/>
      </xdr:nvGrpSpPr>
      <xdr:grpSpPr>
        <a:xfrm>
          <a:off x="1031875" y="123825"/>
          <a:ext cx="1051266" cy="598317"/>
          <a:chOff x="1337018" y="168519"/>
          <a:chExt cx="1046137" cy="591576"/>
        </a:xfrm>
      </xdr:grpSpPr>
      <xdr:sp macro="" textlink="">
        <xdr:nvSpPr>
          <xdr:cNvPr id="3" name="Rectangle 2">
            <a:extLst>
              <a:ext uri="{FF2B5EF4-FFF2-40B4-BE49-F238E27FC236}">
                <a16:creationId xmlns:a16="http://schemas.microsoft.com/office/drawing/2014/main" id="{CB891EC7-6EB1-4A76-AF64-9303CB75D294}"/>
              </a:ext>
            </a:extLst>
          </xdr:cNvPr>
          <xdr:cNvSpPr/>
        </xdr:nvSpPr>
        <xdr:spPr>
          <a:xfrm>
            <a:off x="1337018" y="168519"/>
            <a:ext cx="1046137" cy="5915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5727057B-CCBD-42A4-8C5A-690F5ABDDC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7461" y="238272"/>
            <a:ext cx="960350" cy="461010"/>
          </a:xfrm>
          <a:prstGeom prst="rect">
            <a:avLst/>
          </a:prstGeom>
          <a:ln>
            <a:noFill/>
          </a:ln>
        </xdr:spPr>
      </xdr:pic>
    </xdr:grpSp>
    <xdr:clientData/>
  </xdr:twoCellAnchor>
  <xdr:twoCellAnchor>
    <xdr:from>
      <xdr:col>10</xdr:col>
      <xdr:colOff>695325</xdr:colOff>
      <xdr:row>0</xdr:row>
      <xdr:rowOff>112395</xdr:rowOff>
    </xdr:from>
    <xdr:to>
      <xdr:col>11</xdr:col>
      <xdr:colOff>827942</xdr:colOff>
      <xdr:row>3</xdr:row>
      <xdr:rowOff>112395</xdr:rowOff>
    </xdr:to>
    <xdr:grpSp>
      <xdr:nvGrpSpPr>
        <xdr:cNvPr id="14" name="Group 13">
          <a:extLst>
            <a:ext uri="{FF2B5EF4-FFF2-40B4-BE49-F238E27FC236}">
              <a16:creationId xmlns:a16="http://schemas.microsoft.com/office/drawing/2014/main" id="{5FC6FD1E-E244-4157-BD16-6FD25E08A6AD}"/>
            </a:ext>
          </a:extLst>
        </xdr:cNvPr>
        <xdr:cNvGrpSpPr/>
      </xdr:nvGrpSpPr>
      <xdr:grpSpPr>
        <a:xfrm>
          <a:off x="9693275" y="112395"/>
          <a:ext cx="1021617" cy="552450"/>
          <a:chOff x="3337560" y="82501"/>
          <a:chExt cx="1016537" cy="549519"/>
        </a:xfrm>
      </xdr:grpSpPr>
      <xdr:sp macro="" textlink="">
        <xdr:nvSpPr>
          <xdr:cNvPr id="15" name="Rectangle 14">
            <a:extLst>
              <a:ext uri="{FF2B5EF4-FFF2-40B4-BE49-F238E27FC236}">
                <a16:creationId xmlns:a16="http://schemas.microsoft.com/office/drawing/2014/main" id="{F6274892-3903-4E31-B535-431BCB3D7B02}"/>
              </a:ext>
            </a:extLst>
          </xdr:cNvPr>
          <xdr:cNvSpPr/>
        </xdr:nvSpPr>
        <xdr:spPr>
          <a:xfrm>
            <a:off x="3337560" y="82501"/>
            <a:ext cx="1016537" cy="54951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6" name="Picture 15">
            <a:extLst>
              <a:ext uri="{FF2B5EF4-FFF2-40B4-BE49-F238E27FC236}">
                <a16:creationId xmlns:a16="http://schemas.microsoft.com/office/drawing/2014/main" id="{322118C4-7AD9-4265-9A2B-D0B274F0418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92366" y="130273"/>
            <a:ext cx="913544" cy="451485"/>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26670</xdr:colOff>
      <xdr:row>0</xdr:row>
      <xdr:rowOff>125730</xdr:rowOff>
    </xdr:from>
    <xdr:to>
      <xdr:col>1</xdr:col>
      <xdr:colOff>1083651</xdr:colOff>
      <xdr:row>3</xdr:row>
      <xdr:rowOff>173502</xdr:rowOff>
    </xdr:to>
    <xdr:grpSp>
      <xdr:nvGrpSpPr>
        <xdr:cNvPr id="2" name="Group 1">
          <a:extLst>
            <a:ext uri="{FF2B5EF4-FFF2-40B4-BE49-F238E27FC236}">
              <a16:creationId xmlns:a16="http://schemas.microsoft.com/office/drawing/2014/main" id="{2193B779-B227-4F13-842E-C51890BF6585}"/>
            </a:ext>
          </a:extLst>
        </xdr:cNvPr>
        <xdr:cNvGrpSpPr/>
      </xdr:nvGrpSpPr>
      <xdr:grpSpPr>
        <a:xfrm>
          <a:off x="287020" y="125730"/>
          <a:ext cx="1056981" cy="600222"/>
          <a:chOff x="1337018" y="168519"/>
          <a:chExt cx="1046137" cy="591576"/>
        </a:xfrm>
      </xdr:grpSpPr>
      <xdr:sp macro="" textlink="">
        <xdr:nvSpPr>
          <xdr:cNvPr id="3" name="Rectangle 2">
            <a:extLst>
              <a:ext uri="{FF2B5EF4-FFF2-40B4-BE49-F238E27FC236}">
                <a16:creationId xmlns:a16="http://schemas.microsoft.com/office/drawing/2014/main" id="{A7FC1373-6583-4190-9840-BFCA7144DC7F}"/>
              </a:ext>
            </a:extLst>
          </xdr:cNvPr>
          <xdr:cNvSpPr/>
        </xdr:nvSpPr>
        <xdr:spPr>
          <a:xfrm>
            <a:off x="1337018" y="168519"/>
            <a:ext cx="1046137" cy="5915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AB93FB00-6515-4B4C-B3A3-E972634690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7461" y="238272"/>
            <a:ext cx="960350" cy="461010"/>
          </a:xfrm>
          <a:prstGeom prst="rect">
            <a:avLst/>
          </a:prstGeom>
          <a:ln>
            <a:noFill/>
          </a:ln>
        </xdr:spPr>
      </xdr:pic>
    </xdr:grpSp>
    <xdr:clientData/>
  </xdr:twoCellAnchor>
  <xdr:twoCellAnchor>
    <xdr:from>
      <xdr:col>8</xdr:col>
      <xdr:colOff>697230</xdr:colOff>
      <xdr:row>0</xdr:row>
      <xdr:rowOff>64770</xdr:rowOff>
    </xdr:from>
    <xdr:to>
      <xdr:col>9</xdr:col>
      <xdr:colOff>829847</xdr:colOff>
      <xdr:row>3</xdr:row>
      <xdr:rowOff>64770</xdr:rowOff>
    </xdr:to>
    <xdr:grpSp>
      <xdr:nvGrpSpPr>
        <xdr:cNvPr id="5" name="Group 4">
          <a:extLst>
            <a:ext uri="{FF2B5EF4-FFF2-40B4-BE49-F238E27FC236}">
              <a16:creationId xmlns:a16="http://schemas.microsoft.com/office/drawing/2014/main" id="{AE4D983A-0E39-4F62-884B-E5CEE0D27D5C}"/>
            </a:ext>
          </a:extLst>
        </xdr:cNvPr>
        <xdr:cNvGrpSpPr/>
      </xdr:nvGrpSpPr>
      <xdr:grpSpPr>
        <a:xfrm>
          <a:off x="7809230" y="64770"/>
          <a:ext cx="1021617" cy="552450"/>
          <a:chOff x="3337560" y="82501"/>
          <a:chExt cx="1016537" cy="549519"/>
        </a:xfrm>
      </xdr:grpSpPr>
      <xdr:sp macro="" textlink="">
        <xdr:nvSpPr>
          <xdr:cNvPr id="6" name="Rectangle 5">
            <a:extLst>
              <a:ext uri="{FF2B5EF4-FFF2-40B4-BE49-F238E27FC236}">
                <a16:creationId xmlns:a16="http://schemas.microsoft.com/office/drawing/2014/main" id="{B9FF977A-9CA3-47FA-AE7B-E0C89B4B7147}"/>
              </a:ext>
            </a:extLst>
          </xdr:cNvPr>
          <xdr:cNvSpPr/>
        </xdr:nvSpPr>
        <xdr:spPr>
          <a:xfrm>
            <a:off x="3337560" y="82501"/>
            <a:ext cx="1016537" cy="54951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 name="Picture 6">
            <a:extLst>
              <a:ext uri="{FF2B5EF4-FFF2-40B4-BE49-F238E27FC236}">
                <a16:creationId xmlns:a16="http://schemas.microsoft.com/office/drawing/2014/main" id="{FA9D4D10-A366-43D5-A1CE-6412F615EE5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92366" y="130273"/>
            <a:ext cx="913544" cy="45148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63497</xdr:colOff>
      <xdr:row>11</xdr:row>
      <xdr:rowOff>48491</xdr:rowOff>
    </xdr:from>
    <xdr:to>
      <xdr:col>9</xdr:col>
      <xdr:colOff>1391227</xdr:colOff>
      <xdr:row>28</xdr:row>
      <xdr:rowOff>132773</xdr:rowOff>
    </xdr:to>
    <xdr:graphicFrame macro="">
      <xdr:nvGraphicFramePr>
        <xdr:cNvPr id="2" name="Chart 1">
          <a:extLst>
            <a:ext uri="{FF2B5EF4-FFF2-40B4-BE49-F238E27FC236}">
              <a16:creationId xmlns:a16="http://schemas.microsoft.com/office/drawing/2014/main" id="{56D808EB-B429-4E66-BAAC-B451F24ED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28575</xdr:colOff>
      <xdr:row>0</xdr:row>
      <xdr:rowOff>123825</xdr:rowOff>
    </xdr:from>
    <xdr:to>
      <xdr:col>1</xdr:col>
      <xdr:colOff>1079841</xdr:colOff>
      <xdr:row>3</xdr:row>
      <xdr:rowOff>169692</xdr:rowOff>
    </xdr:to>
    <xdr:grpSp>
      <xdr:nvGrpSpPr>
        <xdr:cNvPr id="2" name="Group 1">
          <a:extLst>
            <a:ext uri="{FF2B5EF4-FFF2-40B4-BE49-F238E27FC236}">
              <a16:creationId xmlns:a16="http://schemas.microsoft.com/office/drawing/2014/main" id="{013E5B08-7365-4F6C-BAAD-D51680C05D71}"/>
            </a:ext>
          </a:extLst>
        </xdr:cNvPr>
        <xdr:cNvGrpSpPr/>
      </xdr:nvGrpSpPr>
      <xdr:grpSpPr>
        <a:xfrm>
          <a:off x="288925" y="123825"/>
          <a:ext cx="1051266" cy="598317"/>
          <a:chOff x="1337018" y="168519"/>
          <a:chExt cx="1046137" cy="591576"/>
        </a:xfrm>
      </xdr:grpSpPr>
      <xdr:sp macro="" textlink="">
        <xdr:nvSpPr>
          <xdr:cNvPr id="3" name="Rectangle 2">
            <a:extLst>
              <a:ext uri="{FF2B5EF4-FFF2-40B4-BE49-F238E27FC236}">
                <a16:creationId xmlns:a16="http://schemas.microsoft.com/office/drawing/2014/main" id="{B077E747-B3B2-47A4-9550-01DB13F148D1}"/>
              </a:ext>
            </a:extLst>
          </xdr:cNvPr>
          <xdr:cNvSpPr/>
        </xdr:nvSpPr>
        <xdr:spPr>
          <a:xfrm>
            <a:off x="1337018" y="168519"/>
            <a:ext cx="1046137" cy="5915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CABCD164-479D-4DDF-89F6-345D7DA033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7461" y="238272"/>
            <a:ext cx="960350" cy="461010"/>
          </a:xfrm>
          <a:prstGeom prst="rect">
            <a:avLst/>
          </a:prstGeom>
          <a:ln>
            <a:noFill/>
          </a:ln>
        </xdr:spPr>
      </xdr:pic>
    </xdr:grpSp>
    <xdr:clientData/>
  </xdr:twoCellAnchor>
  <xdr:twoCellAnchor>
    <xdr:from>
      <xdr:col>5</xdr:col>
      <xdr:colOff>676275</xdr:colOff>
      <xdr:row>0</xdr:row>
      <xdr:rowOff>159141</xdr:rowOff>
    </xdr:from>
    <xdr:to>
      <xdr:col>6</xdr:col>
      <xdr:colOff>812702</xdr:colOff>
      <xdr:row>3</xdr:row>
      <xdr:rowOff>159141</xdr:rowOff>
    </xdr:to>
    <xdr:grpSp>
      <xdr:nvGrpSpPr>
        <xdr:cNvPr id="5" name="Group 4">
          <a:extLst>
            <a:ext uri="{FF2B5EF4-FFF2-40B4-BE49-F238E27FC236}">
              <a16:creationId xmlns:a16="http://schemas.microsoft.com/office/drawing/2014/main" id="{311D9010-E06E-4BA6-AD2F-55FBCC1FEDC6}"/>
            </a:ext>
          </a:extLst>
        </xdr:cNvPr>
        <xdr:cNvGrpSpPr/>
      </xdr:nvGrpSpPr>
      <xdr:grpSpPr>
        <a:xfrm>
          <a:off x="5121275" y="159141"/>
          <a:ext cx="1025427" cy="552450"/>
          <a:chOff x="3337560" y="82501"/>
          <a:chExt cx="1016537" cy="549519"/>
        </a:xfrm>
      </xdr:grpSpPr>
      <xdr:sp macro="" textlink="">
        <xdr:nvSpPr>
          <xdr:cNvPr id="6" name="Rectangle 5">
            <a:extLst>
              <a:ext uri="{FF2B5EF4-FFF2-40B4-BE49-F238E27FC236}">
                <a16:creationId xmlns:a16="http://schemas.microsoft.com/office/drawing/2014/main" id="{86951755-755E-4E85-8AD5-7CB6C15A8201}"/>
              </a:ext>
            </a:extLst>
          </xdr:cNvPr>
          <xdr:cNvSpPr/>
        </xdr:nvSpPr>
        <xdr:spPr>
          <a:xfrm>
            <a:off x="3337560" y="82501"/>
            <a:ext cx="1016537" cy="54951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 name="Picture 6">
            <a:extLst>
              <a:ext uri="{FF2B5EF4-FFF2-40B4-BE49-F238E27FC236}">
                <a16:creationId xmlns:a16="http://schemas.microsoft.com/office/drawing/2014/main" id="{B0F6FC48-075D-4F76-A8D5-334438FC528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92366" y="130273"/>
            <a:ext cx="913544" cy="451485"/>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584200</xdr:colOff>
      <xdr:row>35</xdr:row>
      <xdr:rowOff>57150</xdr:rowOff>
    </xdr:from>
    <xdr:to>
      <xdr:col>26</xdr:col>
      <xdr:colOff>304800</xdr:colOff>
      <xdr:row>52</xdr:row>
      <xdr:rowOff>101600</xdr:rowOff>
    </xdr:to>
    <xdr:graphicFrame macro="">
      <xdr:nvGraphicFramePr>
        <xdr:cNvPr id="2" name="Chart 1">
          <a:extLst>
            <a:ext uri="{FF2B5EF4-FFF2-40B4-BE49-F238E27FC236}">
              <a16:creationId xmlns:a16="http://schemas.microsoft.com/office/drawing/2014/main" id="{6914C9B9-3A32-4D50-9B1F-54DD2EFDB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504824</xdr:colOff>
      <xdr:row>0</xdr:row>
      <xdr:rowOff>0</xdr:rowOff>
    </xdr:from>
    <xdr:to>
      <xdr:col>34</xdr:col>
      <xdr:colOff>76200</xdr:colOff>
      <xdr:row>21</xdr:row>
      <xdr:rowOff>6350</xdr:rowOff>
    </xdr:to>
    <xdr:graphicFrame macro="">
      <xdr:nvGraphicFramePr>
        <xdr:cNvPr id="4" name="Chart 3">
          <a:extLst>
            <a:ext uri="{FF2B5EF4-FFF2-40B4-BE49-F238E27FC236}">
              <a16:creationId xmlns:a16="http://schemas.microsoft.com/office/drawing/2014/main" id="{7C849A91-2413-46E1-9D2B-01F9B0B97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130175</xdr:colOff>
      <xdr:row>6</xdr:row>
      <xdr:rowOff>171450</xdr:rowOff>
    </xdr:from>
    <xdr:to>
      <xdr:col>13</xdr:col>
      <xdr:colOff>247651</xdr:colOff>
      <xdr:row>21</xdr:row>
      <xdr:rowOff>76200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4EB897A-ED76-4023-ABAB-9C7162642B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934075" y="1276350"/>
              <a:ext cx="3165476" cy="2667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231775</xdr:colOff>
      <xdr:row>31</xdr:row>
      <xdr:rowOff>38100</xdr:rowOff>
    </xdr:from>
    <xdr:to>
      <xdr:col>30</xdr:col>
      <xdr:colOff>273050</xdr:colOff>
      <xdr:row>40</xdr:row>
      <xdr:rowOff>133350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76CD4122-4B93-4E28-BE85-55248C1E39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494375" y="5746750"/>
              <a:ext cx="2479675" cy="1752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16</xdr:col>
      <xdr:colOff>25399</xdr:colOff>
      <xdr:row>33</xdr:row>
      <xdr:rowOff>133350</xdr:rowOff>
    </xdr:from>
    <xdr:to>
      <xdr:col>16</xdr:col>
      <xdr:colOff>774700</xdr:colOff>
      <xdr:row>39</xdr:row>
      <xdr:rowOff>101600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DB6E399-0969-4886-B269-67B3B55078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572999" y="6210300"/>
              <a:ext cx="749301" cy="1073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1098550</xdr:colOff>
      <xdr:row>25</xdr:row>
      <xdr:rowOff>177800</xdr:rowOff>
    </xdr:from>
    <xdr:to>
      <xdr:col>12</xdr:col>
      <xdr:colOff>400050</xdr:colOff>
      <xdr:row>42</xdr:row>
      <xdr:rowOff>25400</xdr:rowOff>
    </xdr:to>
    <xdr:graphicFrame macro="">
      <xdr:nvGraphicFramePr>
        <xdr:cNvPr id="3" name="Chart 2">
          <a:extLst>
            <a:ext uri="{FF2B5EF4-FFF2-40B4-BE49-F238E27FC236}">
              <a16:creationId xmlns:a16="http://schemas.microsoft.com/office/drawing/2014/main" id="{E4AD48C2-F039-4E7E-B75F-512E28D29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422275</xdr:colOff>
      <xdr:row>8</xdr:row>
      <xdr:rowOff>146050</xdr:rowOff>
    </xdr:from>
    <xdr:to>
      <xdr:col>17</xdr:col>
      <xdr:colOff>314325</xdr:colOff>
      <xdr:row>23</xdr:row>
      <xdr:rowOff>127000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4096C140-549A-43AA-84DC-5D03837898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312275" y="16192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34</xdr:col>
      <xdr:colOff>338666</xdr:colOff>
      <xdr:row>0</xdr:row>
      <xdr:rowOff>98779</xdr:rowOff>
    </xdr:from>
    <xdr:to>
      <xdr:col>44</xdr:col>
      <xdr:colOff>119943</xdr:colOff>
      <xdr:row>24</xdr:row>
      <xdr:rowOff>176389</xdr:rowOff>
    </xdr:to>
    <xdr:graphicFrame macro="">
      <xdr:nvGraphicFramePr>
        <xdr:cNvPr id="5" name="Chart 4">
          <a:extLst>
            <a:ext uri="{FF2B5EF4-FFF2-40B4-BE49-F238E27FC236}">
              <a16:creationId xmlns:a16="http://schemas.microsoft.com/office/drawing/2014/main" id="{AB9535B4-1049-418C-AA36-684A7A292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57150</xdr:colOff>
      <xdr:row>0</xdr:row>
      <xdr:rowOff>0</xdr:rowOff>
    </xdr:from>
    <xdr:to>
      <xdr:col>23</xdr:col>
      <xdr:colOff>387350</xdr:colOff>
      <xdr:row>28</xdr:row>
      <xdr:rowOff>139694</xdr:rowOff>
    </xdr:to>
    <xdr:graphicFrame macro="">
      <xdr:nvGraphicFramePr>
        <xdr:cNvPr id="2" name="Chart 1">
          <a:extLst>
            <a:ext uri="{FF2B5EF4-FFF2-40B4-BE49-F238E27FC236}">
              <a16:creationId xmlns:a16="http://schemas.microsoft.com/office/drawing/2014/main" id="{02A03A23-6E71-4637-8A07-E159A6D88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28.840956250002" createdVersion="7" refreshedVersion="7" minRefreshableVersion="3" recordCount="21" xr:uid="{4E5275CC-A35B-4386-AD27-70F9ECD34554}">
  <cacheSource type="worksheet">
    <worksheetSource ref="B27:G48" sheet="Revenue% by year"/>
  </cacheSource>
  <cacheFields count="6">
    <cacheField name="Nation" numFmtId="0">
      <sharedItems count="21">
        <s v="Sobianitedrucy"/>
        <s v="People's Land of Maneau"/>
        <s v="Nganion"/>
        <s v="Mico"/>
        <s v="Quewenia"/>
        <s v="Southern Ristan"/>
        <s v="Galamily"/>
        <s v="Bernepamar"/>
        <s v="Dosqaly"/>
        <s v="Giumle Lizeibon"/>
        <s v="Greri Landmoslands"/>
        <s v="Xikong"/>
        <s v="Manlisgamncent"/>
        <s v="Esia"/>
        <s v="Byasier Pujan"/>
        <s v="Djipines"/>
        <s v="Eastern Sleboube"/>
        <s v="Nkasland Cronestan"/>
        <s v="Cuandbo"/>
        <s v="Unicorporated Tiagascar"/>
        <s v="Rarita"/>
      </sharedItems>
    </cacheField>
    <cacheField name="2016" numFmtId="10">
      <sharedItems containsSemiMixedTypes="0" containsString="0" containsNumber="1" minValue="0.20405067808708066" maxValue="0.68711796195755348"/>
    </cacheField>
    <cacheField name="2017" numFmtId="10">
      <sharedItems containsSemiMixedTypes="0" containsString="0" containsNumber="1" minValue="8.2898046043722196E-2" maxValue="0.76001773892109348"/>
    </cacheField>
    <cacheField name="2018" numFmtId="10">
      <sharedItems containsSemiMixedTypes="0" containsString="0" containsNumber="1" minValue="7.788259958071278E-2" maxValue="0.75116854550453671"/>
    </cacheField>
    <cacheField name="2019" numFmtId="10">
      <sharedItems containsSemiMixedTypes="0" containsString="0" containsNumber="1" minValue="8.3309030815592489E-2" maxValue="0.72036569987389665"/>
    </cacheField>
    <cacheField name="2020" numFmtId="10">
      <sharedItems containsSemiMixedTypes="0" containsString="0" containsNumber="1" minValue="0.19830508474576272" maxValue="0.72157543707328631"/>
    </cacheField>
  </cacheFields>
  <extLst>
    <ext xmlns:x14="http://schemas.microsoft.com/office/spreadsheetml/2009/9/main" uri="{725AE2AE-9491-48be-B2B4-4EB974FC3084}">
      <x14:pivotCacheDefinition pivotCacheId="12489177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28.842428124997" createdVersion="7" refreshedVersion="7" minRefreshableVersion="3" recordCount="21" xr:uid="{02FF32A5-75A9-4848-BA1C-F45A49B06066}">
  <cacheSource type="worksheet">
    <worksheetSource ref="B2:G23" sheet="Revenue% by year"/>
  </cacheSource>
  <cacheFields count="6">
    <cacheField name="Nation" numFmtId="0">
      <sharedItems count="21">
        <s v="Sobianitedrucy"/>
        <s v="People's Land of Maneau"/>
        <s v="Nganion"/>
        <s v="Mico"/>
        <s v="Quewenia"/>
        <s v="Southern Ristan"/>
        <s v="Galamily"/>
        <s v="Bernepamar"/>
        <s v="Dosqaly"/>
        <s v="Giumle Lizeibon"/>
        <s v="Greri Landmoslands"/>
        <s v="Xikong"/>
        <s v="Manlisgamncent"/>
        <s v="Esia"/>
        <s v="Byasier Pujan"/>
        <s v="Djipines"/>
        <s v="Eastern Sleboube"/>
        <s v="Nkasland Cronestan"/>
        <s v="Cuandbo"/>
        <s v="Unicorporated Tiagascar"/>
        <s v="Rarita"/>
      </sharedItems>
    </cacheField>
    <cacheField name="2016" numFmtId="10">
      <sharedItems containsSemiMixedTypes="0" containsString="0" containsNumber="1" minValue="5.1034975017844396E-2" maxValue="0.3368376787216148"/>
    </cacheField>
    <cacheField name="2017" numFmtId="10">
      <sharedItems containsSemiMixedTypes="0" containsString="0" containsNumber="1" minValue="5.5233120526213972E-2" maxValue="0.33333333333333331"/>
    </cacheField>
    <cacheField name="2018" numFmtId="10">
      <sharedItems containsSemiMixedTypes="0" containsString="0" containsNumber="1" minValue="5.3878406708595381E-2" maxValue="0.28906176183427296"/>
    </cacheField>
    <cacheField name="2019" numFmtId="10">
      <sharedItems containsSemiMixedTypes="0" containsString="0" containsNumber="1" minValue="6.1145134635948284E-2" maxValue="0.27472625300454018"/>
    </cacheField>
    <cacheField name="2020" numFmtId="10">
      <sharedItems containsSemiMixedTypes="0" containsString="0" containsNumber="1" minValue="6.3301400147383946E-2" maxValue="0.24217341040462426"/>
    </cacheField>
  </cacheFields>
  <extLst>
    <ext xmlns:x14="http://schemas.microsoft.com/office/spreadsheetml/2009/9/main" uri="{725AE2AE-9491-48be-B2B4-4EB974FC3084}">
      <x14:pivotCacheDefinition pivotCacheId="95214379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28.897247222223" createdVersion="7" refreshedVersion="7" minRefreshableVersion="3" recordCount="21" xr:uid="{FFFB2BD7-611D-430B-B2B1-944F742E4F65}">
  <cacheSource type="worksheet">
    <worksheetSource ref="B2:G23" sheet="Expense% by year"/>
  </cacheSource>
  <cacheFields count="6">
    <cacheField name="Nation" numFmtId="0">
      <sharedItems count="21">
        <s v="Sobianitedrucy"/>
        <s v="People's Land of Maneau"/>
        <s v="Nganion"/>
        <s v="Mico"/>
        <s v="Quewenia"/>
        <s v="Southern Ristan"/>
        <s v="Galamily"/>
        <s v="Bernepamar"/>
        <s v="Dosqaly"/>
        <s v="Giumle Lizeibon"/>
        <s v="Greri Landmoslands"/>
        <s v="Xikong"/>
        <s v="Manlisgamncent"/>
        <s v="Esia"/>
        <s v="Byasier Pujan"/>
        <s v="Djipines"/>
        <s v="Eastern Sleboube"/>
        <s v="Nkasland Cronestan"/>
        <s v="Cuandbo"/>
        <s v="Unicorporated Tiagascar"/>
        <s v="Rarita"/>
      </sharedItems>
    </cacheField>
    <cacheField name="2016" numFmtId="10">
      <sharedItems containsSemiMixedTypes="0" containsString="0" containsNumber="1" minValue="0" maxValue="0.80127473363774726"/>
    </cacheField>
    <cacheField name="2017" numFmtId="10">
      <sharedItems containsSemiMixedTypes="0" containsString="0" containsNumber="1" minValue="0" maxValue="0.82840064995357476"/>
    </cacheField>
    <cacheField name="2018" numFmtId="10">
      <sharedItems containsSemiMixedTypes="0" containsString="0" containsNumber="1" minValue="0" maxValue="0.76688851189699425"/>
    </cacheField>
    <cacheField name="2019" numFmtId="10">
      <sharedItems containsSemiMixedTypes="0" containsString="0" containsNumber="1" minValue="0" maxValue="0.78183384904625752"/>
    </cacheField>
    <cacheField name="2020" numFmtId="10">
      <sharedItems containsSemiMixedTypes="0" containsString="0" containsNumber="1" minValue="0" maxValue="0.7975801466042568"/>
    </cacheField>
  </cacheFields>
  <extLst>
    <ext xmlns:x14="http://schemas.microsoft.com/office/spreadsheetml/2009/9/main" uri="{725AE2AE-9491-48be-B2B4-4EB974FC3084}">
      <x14:pivotCacheDefinition pivotCacheId="181342545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29.621725694444" createdVersion="7" refreshedVersion="7" minRefreshableVersion="3" recordCount="20" xr:uid="{3E6ED984-338F-4596-9695-4B528A855A28}">
  <cacheSource type="worksheet">
    <worksheetSource ref="C3:L23" sheet="Expense by year"/>
  </cacheSource>
  <cacheFields count="10">
    <cacheField name="Nation" numFmtId="0">
      <sharedItems count="20">
        <s v="Bernepamar"/>
        <s v="Byasier Pujan"/>
        <s v="Cuandbo"/>
        <s v="Djipines"/>
        <s v="Dosqaly"/>
        <s v="Esia"/>
        <s v="Galamily"/>
        <s v="Giumle Lizeibon"/>
        <s v="Greri Landmoslands"/>
        <s v="Manlisgamncent"/>
        <s v="Mico"/>
        <s v="Nganion"/>
        <s v="Nkasland Cronestan"/>
        <s v="People's Land of Maneau"/>
        <s v="Quewenia"/>
        <s v="Rarita"/>
        <s v="Sobianitedrucy"/>
        <s v="Southern Ristan"/>
        <s v="Unicorporated Tiagascar"/>
        <s v="Xikong"/>
      </sharedItems>
    </cacheField>
    <cacheField name="2016" numFmtId="0">
      <sharedItems containsSemiMixedTypes="0" containsString="0" containsNumber="1" minValue="91.02" maxValue="377.56"/>
    </cacheField>
    <cacheField name="2017" numFmtId="0">
      <sharedItems containsSemiMixedTypes="0" containsString="0" containsNumber="1" minValue="100.03" maxValue="348.71"/>
    </cacheField>
    <cacheField name="2018" numFmtId="0">
      <sharedItems containsSemiMixedTypes="0" containsString="0" containsNumber="1" minValue="102.82" maxValue="453.06000000000006"/>
    </cacheField>
    <cacheField name="2019" numFmtId="0">
      <sharedItems containsSemiMixedTypes="0" containsString="0" containsNumber="1" minValue="141.73000000000002" maxValue="449.75"/>
    </cacheField>
    <cacheField name="2020" numFmtId="0">
      <sharedItems containsSemiMixedTypes="0" containsString="0" containsNumber="1" minValue="132.93" maxValue="435.28000000000003"/>
    </cacheField>
    <cacheField name="20172" numFmtId="10">
      <sharedItems containsSemiMixedTypes="0" containsString="0" containsNumber="1" minValue="-0.21299925839601652" maxValue="0.20818244857076817"/>
    </cacheField>
    <cacheField name="20182" numFmtId="10">
      <sharedItems containsSemiMixedTypes="0" containsString="0" containsNumber="1" minValue="-5.3135647849710033E-2" maxValue="0.65862676056338021"/>
    </cacheField>
    <cacheField name="20192" numFmtId="10">
      <sharedItems containsSemiMixedTypes="0" containsString="0" containsNumber="1" minValue="-0.18487582633553679" maxValue="0.42257683215130015"/>
    </cacheField>
    <cacheField name="20202" numFmtId="10">
      <sharedItems containsSemiMixedTypes="0" containsString="0" containsNumber="1" minValue="-0.17012111374703454" maxValue="0.22712199252099063"/>
    </cacheField>
  </cacheFields>
  <extLst>
    <ext xmlns:x14="http://schemas.microsoft.com/office/spreadsheetml/2009/9/main" uri="{725AE2AE-9491-48be-B2B4-4EB974FC3084}">
      <x14:pivotCacheDefinition pivotCacheId="17438210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0.57648113438187598"/>
    <n v="0.57493089228259386"/>
    <n v="0.50761575480072885"/>
    <n v="0.45336122843721627"/>
    <n v="0.41960337360382949"/>
  </r>
  <r>
    <x v="1"/>
    <n v="0.27285899976560335"/>
    <n v="0.33431771448571557"/>
    <n v="0.34534930496580696"/>
    <n v="0.3848369530937914"/>
    <n v="0.27539725743318555"/>
  </r>
  <r>
    <x v="2"/>
    <n v="0.32742659315296835"/>
    <n v="0.33128698769737003"/>
    <n v="0.32272411396803335"/>
    <n v="0.35433719927154217"/>
    <n v="0.34750407682551188"/>
  </r>
  <r>
    <x v="3"/>
    <n v="0.42728806711505096"/>
    <n v="0.44159380464651515"/>
    <n v="0.4565203542078104"/>
    <n v="0.44248717733120319"/>
    <n v="0.44349129482301397"/>
  </r>
  <r>
    <x v="4"/>
    <n v="0.40938757264193115"/>
    <n v="0.48155642923219244"/>
    <n v="0.47044573643410853"/>
    <n v="0.47308963702301093"/>
    <n v="0.35052389091179315"/>
  </r>
  <r>
    <x v="5"/>
    <n v="0.36774670444745594"/>
    <n v="0.35163484948462986"/>
    <n v="0.33467534868434567"/>
    <n v="0.34037640231317817"/>
    <n v="0.32370488776819689"/>
  </r>
  <r>
    <x v="6"/>
    <n v="0.51874346592323395"/>
    <n v="0.49999999999999994"/>
    <n v="0.39636470243330402"/>
    <n v="0.55706571648973291"/>
    <n v="0.53844108654229628"/>
  </r>
  <r>
    <x v="7"/>
    <n v="0.55001597954618087"/>
    <n v="0.39694211867491808"/>
    <n v="0.34872245504934435"/>
    <n v="0.43562154053075369"/>
    <n v="0.46574198934052524"/>
  </r>
  <r>
    <x v="8"/>
    <n v="0.23606846656079053"/>
    <n v="0.25103395940049322"/>
    <n v="0.23615707413598988"/>
    <n v="0.24686033975348931"/>
    <n v="0.2772647694895472"/>
  </r>
  <r>
    <x v="9"/>
    <n v="0.67361406493690623"/>
    <n v="0.73500085660442016"/>
    <n v="0.66666666666666663"/>
    <n v="0.70049455323130394"/>
    <n v="0.72157543707328631"/>
  </r>
  <r>
    <x v="10"/>
    <n v="0.41585066044418517"/>
    <n v="0.43057531215425948"/>
    <n v="0.48833871546465735"/>
    <n v="0.4942066747976494"/>
    <n v="0.41681945237594298"/>
  </r>
  <r>
    <x v="11"/>
    <n v="0.60964056840345493"/>
    <n v="0.5897511498997523"/>
    <n v="0.51971498982106512"/>
    <n v="0.56793490409978986"/>
    <n v="0.59940104816571005"/>
  </r>
  <r>
    <x v="12"/>
    <n v="0.2922479391249207"/>
    <n v="0.37838559930534682"/>
    <n v="0.38485343718488124"/>
    <n v="0.44892005775407368"/>
    <n v="0.46448804341344146"/>
  </r>
  <r>
    <x v="13"/>
    <n v="0.24957399941814554"/>
    <n v="0.25"/>
    <n v="0.28094844223876481"/>
    <n v="0.31971815064621878"/>
    <n v="0.32018233259981138"/>
  </r>
  <r>
    <x v="14"/>
    <n v="0.41143824027072756"/>
    <n v="0.44887113698676506"/>
    <n v="0.42003664855301404"/>
    <n v="0.470499243570348"/>
    <n v="0.39454792073311945"/>
  </r>
  <r>
    <x v="15"/>
    <n v="0.36841883936080744"/>
    <n v="0.39999999999999997"/>
    <n v="0.42187647633145409"/>
    <n v="0.49999999999999994"/>
    <n v="0.52299039137567371"/>
  </r>
  <r>
    <x v="16"/>
    <n v="0.20405067808708066"/>
    <n v="8.2898046043722196E-2"/>
    <n v="7.788259958071278E-2"/>
    <n v="8.3309030815592489E-2"/>
    <n v="0.19830508474576272"/>
  </r>
  <r>
    <x v="17"/>
    <n v="0.52669457296027022"/>
    <n v="0.608346709470305"/>
    <n v="0.52912878241208439"/>
    <n v="0.53065338550930863"/>
    <n v="0.34751445086705207"/>
  </r>
  <r>
    <x v="18"/>
    <n v="0.68711796195755348"/>
    <n v="0.76001773892109348"/>
    <n v="0.75116854550453671"/>
    <n v="0.72036569987389665"/>
    <n v="0.52581802024818303"/>
  </r>
  <r>
    <x v="19"/>
    <n v="0.33482949940776757"/>
    <n v="0.35652905474430618"/>
    <n v="0.37295657547328803"/>
    <n v="0.49537172774869109"/>
    <n v="0.42601468179336288"/>
  </r>
  <r>
    <x v="20"/>
    <n v="0.38477844638949671"/>
    <n v="0.41242538989795269"/>
    <n v="0.39930407179048893"/>
    <n v="0.42739085521665848"/>
    <n v="0.3888922944890578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0.12941080596528401"/>
    <n v="0.12776997326324374"/>
    <n v="0.1294444704013456"/>
    <n v="0.1431729364860064"/>
    <n v="0.10551629815363572"/>
  </r>
  <r>
    <x v="1"/>
    <n v="0.19883227854844551"/>
    <n v="0.18491053069081684"/>
    <n v="0.18017252938810172"/>
    <n v="0.16994302293799801"/>
    <n v="0.17038649972781711"/>
  </r>
  <r>
    <x v="2"/>
    <n v="0.19515322477240671"/>
    <n v="0.21417871964246249"/>
    <n v="0.20984479962937228"/>
    <n v="0.18905396338541164"/>
    <n v="0.17675303497010328"/>
  </r>
  <r>
    <x v="3"/>
    <n v="0.20804715165054546"/>
    <n v="0.17756682488133899"/>
    <n v="0.16402284937673867"/>
    <n v="0.1481543765240057"/>
    <n v="0.13220338983050847"/>
  </r>
  <r>
    <x v="4"/>
    <n v="0.28571002831172704"/>
    <n v="0.23771392229417207"/>
    <n v="0.25455426356589145"/>
    <n v="0.24439166853878494"/>
    <n v="0.23196106115776177"/>
  </r>
  <r>
    <x v="5"/>
    <n v="0.20805716397683871"/>
    <n v="0.20177933513845595"/>
    <n v="0.19066203808310905"/>
    <n v="0.19128675644195597"/>
    <n v="0.15606637098408266"/>
  </r>
  <r>
    <x v="6"/>
    <n v="0.17498879872554388"/>
    <n v="0.22220877702484673"/>
    <n v="0.22559366754617413"/>
    <n v="0.1917863571244903"/>
    <n v="0.19231621394070988"/>
  </r>
  <r>
    <x v="7"/>
    <n v="0.14445509747523169"/>
    <n v="0.10688023298143427"/>
    <n v="0.12457753143166149"/>
    <n v="0.13972375976410947"/>
    <n v="0.19520965774096188"/>
  </r>
  <r>
    <x v="8"/>
    <n v="0.17850714663843301"/>
    <n v="0.18520204894706888"/>
    <n v="0.18634642284466582"/>
    <n v="0.18237710889011918"/>
    <n v="0.1700593869074182"/>
  </r>
  <r>
    <x v="9"/>
    <n v="0.10416371284087149"/>
    <n v="9.5014562275141351E-2"/>
    <n v="0.10382328591856702"/>
    <n v="7.7290650270667643E-2"/>
    <n v="7.3878211452701376E-2"/>
  </r>
  <r>
    <x v="10"/>
    <n v="0.18813283886828616"/>
    <n v="0.18824087245139876"/>
    <n v="0.1789803307564341"/>
    <n v="0.1570296041689766"/>
    <n v="0.14847765321150549"/>
  </r>
  <r>
    <x v="11"/>
    <n v="0.15791306770688215"/>
    <n v="0.15019459841962493"/>
    <n v="0.18750669666773814"/>
    <n v="0.16032547950105067"/>
    <n v="0.15058647367107564"/>
  </r>
  <r>
    <x v="12"/>
    <n v="0.21480659480025366"/>
    <n v="0.1771699562502087"/>
    <n v="0.179804582913175"/>
    <n v="0.16129887733152606"/>
    <n v="0.12567833502295903"/>
  </r>
  <r>
    <x v="13"/>
    <n v="0.17202111300444706"/>
    <n v="0.16665264220801077"/>
    <n v="0.16507148765213281"/>
    <n v="0.13937978070010176"/>
    <n v="0.11042125117887457"/>
  </r>
  <r>
    <x v="14"/>
    <n v="0.13333333333333333"/>
    <n v="0.11363097857360457"/>
    <n v="0.11247314545684318"/>
    <n v="0.10162854854498531"/>
    <n v="8.7272967876401888E-2"/>
  </r>
  <r>
    <x v="15"/>
    <n v="0.3368376787216148"/>
    <n v="0.33333333333333331"/>
    <n v="0.28906176183427296"/>
    <n v="0.27472625300454018"/>
    <n v="0.22413873916100302"/>
  </r>
  <r>
    <x v="16"/>
    <n v="5.1034975017844396E-2"/>
    <n v="5.5233120526213972E-2"/>
    <n v="5.3878406708595381E-2"/>
    <n v="6.1145134635948284E-2"/>
    <n v="6.3301400147383946E-2"/>
  </r>
  <r>
    <x v="17"/>
    <n v="0.19571124329881762"/>
    <n v="0.15833524421004358"/>
    <n v="0.19815269158608745"/>
    <n v="0.1781493339657694"/>
    <n v="0.24217341040462426"/>
  </r>
  <r>
    <x v="18"/>
    <n v="0.14723413948897074"/>
    <n v="8.4988438024644425E-2"/>
    <n v="8.9206611065285796E-2"/>
    <n v="8.058007566204288E-2"/>
    <n v="6.5727252531022878E-2"/>
  </r>
  <r>
    <x v="19"/>
    <n v="0.22766660432641356"/>
    <n v="0.23045490054684212"/>
    <n v="0.19262962754901411"/>
    <n v="0.16615706806282723"/>
    <n v="0.16143905842383063"/>
  </r>
  <r>
    <x v="20"/>
    <n v="0.1861323851203501"/>
    <n v="0.17360888261343946"/>
    <n v="0.17422623771442525"/>
    <n v="0.16250747567009188"/>
    <n v="0.1509838778888003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0.75364049618614692"/>
    <n v="0.72476245137427464"/>
    <n v="0.71986199233940529"/>
    <n v="0.72030193727157643"/>
    <n v="0.67989944195811924"/>
  </r>
  <r>
    <x v="1"/>
    <n v="0.66163535289564424"/>
    <n v="0.715597789352312"/>
    <n v="0.6874589625738674"/>
    <n v="0.73794409176968478"/>
    <n v="0.77935983597220637"/>
  </r>
  <r>
    <x v="2"/>
    <n v="0.80127473363774726"/>
    <n v="0.78655524731037274"/>
    <n v="0.70101090363307283"/>
    <n v="0.66846025569760981"/>
    <n v="0.69706855357471054"/>
  </r>
  <r>
    <x v="3"/>
    <n v="0.70661616696683971"/>
    <n v="0.71612707814498222"/>
    <n v="0.70194043321299637"/>
    <n v="0.70234389737785319"/>
    <n v="0.67079966564502647"/>
  </r>
  <r>
    <x v="4"/>
    <n v="0.72201899272068881"/>
    <n v="0.66962836009381199"/>
    <n v="0.70992253780892656"/>
    <n v="0.66971890119556965"/>
    <n v="0.73890286456220078"/>
  </r>
  <r>
    <x v="5"/>
    <n v="0.56620458096472859"/>
    <n v="0.64586619253821231"/>
    <n v="0.68684116490977321"/>
    <n v="0.57334648473888972"/>
    <n v="0.54095170705819917"/>
  </r>
  <r>
    <x v="6"/>
    <n v="0.64547115880230543"/>
    <n v="0.57535016427459795"/>
    <n v="0.52177744636138701"/>
    <n v="0.52921929423354319"/>
    <n v="0.59431711373002671"/>
  </r>
  <r>
    <x v="7"/>
    <n v="0.63081545953787177"/>
    <n v="0.68939318204538635"/>
    <n v="0.62394890038809825"/>
    <n v="0.55807568341888503"/>
    <n v="0.62989677077818951"/>
  </r>
  <r>
    <x v="8"/>
    <n v="0.75722419164249644"/>
    <n v="0.82840064995357476"/>
    <n v="0.7185122210414453"/>
    <n v="0.70156966353252004"/>
    <n v="0.78281068524970976"/>
  </r>
  <r>
    <x v="9"/>
    <n v="0.79653046959395046"/>
    <n v="0.75872220482305042"/>
    <n v="0.76688851189699425"/>
    <n v="0.78183384904625752"/>
    <n v="0.7975801466042568"/>
  </r>
  <r>
    <x v="10"/>
    <n v="0.79407271616254205"/>
    <n v="0.70431707180149328"/>
    <n v="0.73528963027005045"/>
    <n v="0.73117612865723691"/>
    <n v="0.69270565788508121"/>
  </r>
  <r>
    <x v="11"/>
    <n v="0.75093101613761304"/>
    <n v="0.62956096113912785"/>
    <n v="0.60628352490421455"/>
    <n v="0.63964295090574952"/>
    <n v="0.67012881217860587"/>
  </r>
  <r>
    <x v="12"/>
    <n v="0.63801333223602996"/>
    <n v="0.54387684711178885"/>
    <n v="0.50779195792984033"/>
    <n v="0.55997184994798355"/>
    <n v="0.59252937701043784"/>
  </r>
  <r>
    <x v="13"/>
    <n v="0.5465480902688532"/>
    <n v="0.52979731218330028"/>
    <n v="0.66341911764705885"/>
    <n v="0.65978644694804101"/>
    <n v="0.62192760942760938"/>
  </r>
  <r>
    <x v="14"/>
    <n v="0.76618335426418538"/>
    <n v="0.67735064408154988"/>
    <n v="0.70164269051321937"/>
    <n v="0.6297559890232145"/>
    <n v="0.70658730158730154"/>
  </r>
  <r>
    <x v="15"/>
    <n v="0.56928561507477193"/>
    <n v="0.57580035291151999"/>
    <n v="0.53223010244286839"/>
    <n v="0.57875640493006508"/>
    <n v="0.53908362302047119"/>
  </r>
  <r>
    <x v="16"/>
    <n v="0"/>
    <n v="0"/>
    <n v="0"/>
    <n v="0"/>
    <n v="0"/>
  </r>
  <r>
    <x v="17"/>
    <n v="0.65952537903757424"/>
    <n v="0.54038125057555941"/>
    <n v="0.59764637230110884"/>
    <n v="0.59641572003104493"/>
    <n v="0.52575896964121427"/>
  </r>
  <r>
    <x v="18"/>
    <n v="0.76278212805158918"/>
    <n v="0.78683978873239435"/>
    <n v="0.62557053391359729"/>
    <n v="0.70139862225270633"/>
    <n v="0.67844619023024444"/>
  </r>
  <r>
    <x v="19"/>
    <n v="0.45339652448657192"/>
    <n v="0.5071566198733829"/>
    <n v="0.48040956439393939"/>
    <n v="0.46272942939193407"/>
    <n v="0.52960204618972395"/>
  </r>
  <r>
    <x v="20"/>
    <n v="0.68491022099447518"/>
    <n v="0.66733589385474856"/>
    <n v="0.66177508113447148"/>
    <n v="0.64922647898545904"/>
    <n v="0.6607707310511803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96.51"/>
    <n v="100.03"/>
    <n v="123.68"/>
    <n v="167.54000000000002"/>
    <n v="151.12"/>
    <n v="3.6472904362242264E-2"/>
    <n v="0.23642907127861656"/>
    <n v="0.35462483829236757"/>
    <n v="-9.8006446221797883E-2"/>
  </r>
  <r>
    <x v="1"/>
    <n v="175.18"/>
    <n v="197.18"/>
    <n v="205.76"/>
    <n v="269.65999999999997"/>
    <n v="252"/>
    <n v="0.12558511245575987"/>
    <n v="4.3513540927071714E-2"/>
    <n v="0.31055598755832037"/>
    <n v="-6.5489876140324754E-2"/>
  </r>
  <r>
    <x v="2"/>
    <n v="260.52"/>
    <n v="227.20000000000002"/>
    <n v="376.84000000000003"/>
    <n v="335.33"/>
    <n v="367.87"/>
    <n v="-0.12789805005373855"/>
    <n v="0.65862676056338021"/>
    <n v="-0.11015285001592201"/>
    <n v="9.7038737959622035E-2"/>
  </r>
  <r>
    <x v="3"/>
    <n v="215.99"/>
    <n v="198.35"/>
    <n v="253.8"/>
    <n v="361.05"/>
    <n v="414.24"/>
    <n v="-8.1670447705912363E-2"/>
    <n v="0.27955633980337802"/>
    <n v="0.42257683215130015"/>
    <n v="0.14732031574574167"/>
  </r>
  <r>
    <x v="4"/>
    <n v="186.18"/>
    <n v="172.32"/>
    <n v="235.25"/>
    <n v="257.38"/>
    <n v="266.90999999999997"/>
    <n v="-7.4444086368031015E-2"/>
    <n v="0.3651926648096564"/>
    <n v="9.407013815090326E-2"/>
    <n v="3.7026964022068398E-2"/>
  </r>
  <r>
    <x v="5"/>
    <n v="194.52999999999997"/>
    <n v="181.56"/>
    <n v="217.60000000000002"/>
    <n v="237.88"/>
    <n v="237.60000000000002"/>
    <n v="-6.6673520793707808E-2"/>
    <n v="0.19850187265917607"/>
    <n v="9.3198529411764541E-2"/>
    <n v="-1.1770640659154452E-3"/>
  </r>
  <r>
    <x v="6"/>
    <n v="213.41"/>
    <n v="231.32"/>
    <n v="295.02999999999997"/>
    <n v="284.23"/>
    <n v="276.62"/>
    <n v="8.3922965184386911E-2"/>
    <n v="0.2754193325263703"/>
    <n v="-3.6606446802019965E-2"/>
    <n v="-2.677409140484821E-2"/>
  </r>
  <r>
    <x v="7"/>
    <n v="157.37"/>
    <n v="159.65"/>
    <n v="229.89000000000001"/>
    <n v="255.31"/>
    <n v="226.46"/>
    <n v="1.4488148948338386E-2"/>
    <n v="0.43996241778891321"/>
    <n v="0.11057462264561302"/>
    <n v="-0.11299988249578941"/>
  </r>
  <r>
    <x v="8"/>
    <n v="196.38"/>
    <n v="178.13"/>
    <n v="196.63"/>
    <n v="258.05"/>
    <n v="272.53999999999996"/>
    <n v="-9.2932070475608475E-2"/>
    <n v="0.10385673384606742"/>
    <n v="0.31236332197528371"/>
    <n v="5.6151908544855411E-2"/>
  </r>
  <r>
    <x v="9"/>
    <n v="243.02"/>
    <n v="275.43"/>
    <n v="311.86"/>
    <n v="326.82"/>
    <n v="304.66000000000003"/>
    <n v="0.13336350917619955"/>
    <n v="0.13226591148386158"/>
    <n v="4.7970243057782191E-2"/>
    <n v="-6.780490790037319E-2"/>
  </r>
  <r>
    <x v="10"/>
    <n v="377.56"/>
    <n v="297.14"/>
    <n v="354.56"/>
    <n v="424.08000000000004"/>
    <n v="358.9"/>
    <n v="-0.21299925839601652"/>
    <n v="0.19324224271387225"/>
    <n v="0.19607400722021673"/>
    <n v="-0.15369741558196581"/>
  </r>
  <r>
    <x v="11"/>
    <n v="315.36"/>
    <n v="295.58000000000004"/>
    <n v="453.06000000000006"/>
    <n v="449.75"/>
    <n v="435.28000000000003"/>
    <n v="-6.2721968543886231E-2"/>
    <n v="0.53278300290953373"/>
    <n v="-7.3058756014656723E-3"/>
    <n v="-3.2173429683157284E-2"/>
  </r>
  <r>
    <x v="12"/>
    <n v="91.02"/>
    <n v="108.59"/>
    <n v="102.82"/>
    <n v="141.73000000000002"/>
    <n v="173.92000000000002"/>
    <n v="0.19303449791254668"/>
    <n v="-5.3135647849710033E-2"/>
    <n v="0.37842832133826132"/>
    <n v="0.22712199252099063"/>
  </r>
  <r>
    <x v="13"/>
    <n v="284.22000000000003"/>
    <n v="251.51"/>
    <n v="289.37"/>
    <n v="269.37"/>
    <n v="263.37"/>
    <n v="-0.11508690451059056"/>
    <n v="0.15053079400421465"/>
    <n v="-6.9115665065487053E-2"/>
    <n v="-2.2274195344693215E-2"/>
  </r>
  <r>
    <x v="14"/>
    <n v="270.63"/>
    <n v="221.72"/>
    <n v="271.10000000000002"/>
    <n v="250.09"/>
    <n v="246.46"/>
    <n v="-0.18072645309093593"/>
    <n v="0.22271333213061539"/>
    <n v="-7.7499077831058694E-2"/>
    <n v="-1.4514774681114728E-2"/>
  </r>
  <r>
    <x v="15"/>
    <n v="115.84"/>
    <n v="114.56"/>
    <n v="141.74"/>
    <n v="150.61000000000001"/>
    <n v="148.69"/>
    <n v="-1.1049723756906049E-2"/>
    <n v="0.23725558659217882"/>
    <n v="6.2579370678707447E-2"/>
    <n v="-1.2748157492862511E-2"/>
  </r>
  <r>
    <x v="16"/>
    <n v="259.58"/>
    <n v="313.62"/>
    <n v="342.01"/>
    <n v="418.63"/>
    <n v="361.98"/>
    <n v="0.20818244857076817"/>
    <n v="9.0523563548243091E-2"/>
    <n v="0.22402853717727544"/>
    <n v="-0.135322361034804"/>
  </r>
  <r>
    <x v="17"/>
    <n v="300.81"/>
    <n v="348.71"/>
    <n v="447.76"/>
    <n v="364.98"/>
    <n v="395.71000000000004"/>
    <n v="0.15923672750241002"/>
    <n v="0.28404691577528607"/>
    <n v="-0.18487582633553679"/>
    <n v="8.4196394322976653E-2"/>
  </r>
  <r>
    <x v="18"/>
    <n v="139.26"/>
    <n v="145.32"/>
    <n v="168.96"/>
    <n v="160.18"/>
    <n v="132.93"/>
    <n v="4.3515725980181053E-2"/>
    <n v="0.16267547481420319"/>
    <n v="-5.1964962121212155E-2"/>
    <n v="-0.17012111374703454"/>
  </r>
  <r>
    <x v="19"/>
    <n v="112.78"/>
    <n v="134.84"/>
    <n v="195.75"/>
    <n v="190.45"/>
    <n v="196.41000000000003"/>
    <n v="0.19560205710232315"/>
    <n v="0.45172055769801234"/>
    <n v="-2.7075351213282306E-2"/>
    <n v="3.129430296665813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87C8AC-713C-465B-AE6B-9BEAC924AA0E}" name="PivotTable6"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Y3:AB4" firstHeaderRow="0" firstDataRow="1" firstDataCol="0" rowPageCount="1" colPageCount="1"/>
  <pivotFields count="10">
    <pivotField axis="axisPage"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pivotField showAll="0"/>
    <pivotField dataField="1" numFmtId="10" showAll="0"/>
    <pivotField dataField="1" numFmtId="10" showAll="0"/>
    <pivotField dataField="1" numFmtId="10" showAll="0"/>
    <pivotField dataField="1" numFmtId="10" showAll="0"/>
  </pivotFields>
  <rowItems count="1">
    <i/>
  </rowItems>
  <colFields count="1">
    <field x="-2"/>
  </colFields>
  <colItems count="4">
    <i>
      <x/>
    </i>
    <i i="1">
      <x v="1"/>
    </i>
    <i i="2">
      <x v="2"/>
    </i>
    <i i="3">
      <x v="3"/>
    </i>
  </colItems>
  <pageFields count="1">
    <pageField fld="0" item="19" hier="-1"/>
  </pageFields>
  <dataFields count="4">
    <dataField name="Sum of 20172" fld="6" baseField="0" baseItem="0"/>
    <dataField name="Sum of 20182" fld="7" baseField="0" baseItem="0"/>
    <dataField name="Sum of 20192" fld="8" baseField="0" baseItem="0"/>
    <dataField name="Sum of 20202"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51B88F-CFAA-4C76-8817-CD478F2A8E7D}" name="PivotTable2" cacheId="1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P3:Q7" firstHeaderRow="1" firstDataRow="1" firstDataCol="1" rowPageCount="1" colPageCount="1"/>
  <pivotFields count="6">
    <pivotField axis="axisPage" showAll="0">
      <items count="22">
        <item x="7"/>
        <item x="14"/>
        <item x="18"/>
        <item x="15"/>
        <item x="8"/>
        <item x="16"/>
        <item x="13"/>
        <item x="6"/>
        <item x="9"/>
        <item x="10"/>
        <item x="12"/>
        <item x="3"/>
        <item x="2"/>
        <item x="17"/>
        <item x="1"/>
        <item x="4"/>
        <item x="20"/>
        <item x="0"/>
        <item x="5"/>
        <item x="19"/>
        <item x="11"/>
        <item t="default"/>
      </items>
    </pivotField>
    <pivotField dataField="1" numFmtId="10" showAll="0"/>
    <pivotField dataField="1" numFmtId="10" showAll="0"/>
    <pivotField dataField="1" numFmtId="10" showAll="0"/>
    <pivotField numFmtId="10" showAll="0"/>
    <pivotField dataField="1" numFmtId="10" showAll="0"/>
  </pivotFields>
  <rowFields count="1">
    <field x="-2"/>
  </rowFields>
  <rowItems count="4">
    <i>
      <x/>
    </i>
    <i i="1">
      <x v="1"/>
    </i>
    <i i="2">
      <x v="2"/>
    </i>
    <i i="3">
      <x v="3"/>
    </i>
  </rowItems>
  <colItems count="1">
    <i/>
  </colItems>
  <pageFields count="1">
    <pageField fld="0" item="3" hier="-1"/>
  </pageFields>
  <dataFields count="4">
    <dataField name="Sum of 2016" fld="1" baseField="0" baseItem="0"/>
    <dataField name="Sum of 2017" fld="2" baseField="0" baseItem="0"/>
    <dataField name="Sum of 2018" fld="3" baseField="0" baseItem="0"/>
    <dataField name="Sum of 2020"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9113C7-5797-4D62-961C-050E542AA231}" name="PivotTable1" cacheId="1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P28:Q33" firstHeaderRow="1" firstDataRow="1" firstDataCol="1" rowPageCount="1" colPageCount="1"/>
  <pivotFields count="6">
    <pivotField axis="axisPage" showAll="0">
      <items count="22">
        <item x="7"/>
        <item x="14"/>
        <item x="18"/>
        <item x="15"/>
        <item x="8"/>
        <item x="16"/>
        <item x="13"/>
        <item x="6"/>
        <item x="9"/>
        <item x="10"/>
        <item x="12"/>
        <item x="3"/>
        <item x="2"/>
        <item x="17"/>
        <item x="1"/>
        <item x="4"/>
        <item x="20"/>
        <item x="0"/>
        <item x="5"/>
        <item x="19"/>
        <item x="11"/>
        <item t="default"/>
      </items>
    </pivotField>
    <pivotField dataField="1" numFmtId="10" showAll="0"/>
    <pivotField dataField="1" numFmtId="10" showAll="0"/>
    <pivotField dataField="1" numFmtId="10" showAll="0"/>
    <pivotField dataField="1" numFmtId="10" showAll="0"/>
    <pivotField dataField="1" numFmtId="10" showAll="0"/>
  </pivotFields>
  <rowFields count="1">
    <field x="-2"/>
  </rowFields>
  <rowItems count="5">
    <i>
      <x/>
    </i>
    <i i="1">
      <x v="1"/>
    </i>
    <i i="2">
      <x v="2"/>
    </i>
    <i i="3">
      <x v="3"/>
    </i>
    <i i="4">
      <x v="4"/>
    </i>
  </rowItems>
  <colItems count="1">
    <i/>
  </colItems>
  <pageFields count="1">
    <pageField fld="0" item="16" hier="-1"/>
  </pageFields>
  <dataFields count="5">
    <dataField name="Sum of 2016" fld="1" baseField="0" baseItem="0"/>
    <dataField name="Sum of 2017" fld="2" baseField="0" baseItem="0"/>
    <dataField name="Sum of 2018" fld="3" baseField="0" baseItem="0"/>
    <dataField name="Sum of 2019" fld="4" baseField="0" baseItem="0"/>
    <dataField name="Sum of 2020" fld="5" baseField="0" baseItem="0"/>
  </dataFields>
  <chartFormats count="5">
    <chartFormat chart="0" format="4"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3"/>
          </reference>
        </references>
      </pivotArea>
    </chartFormat>
    <chartFormat chart="0"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135793-2572-4B8C-B5AA-D6F994241FDF}" name="PivotTable3" cacheId="12"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P3:Q8" firstHeaderRow="1" firstDataRow="1" firstDataCol="1" rowPageCount="1" colPageCount="1"/>
  <pivotFields count="6">
    <pivotField axis="axisPage" showAll="0">
      <items count="22">
        <item x="7"/>
        <item x="14"/>
        <item x="18"/>
        <item x="15"/>
        <item x="8"/>
        <item x="16"/>
        <item x="13"/>
        <item x="6"/>
        <item x="9"/>
        <item x="10"/>
        <item x="12"/>
        <item x="3"/>
        <item x="2"/>
        <item x="17"/>
        <item x="1"/>
        <item x="4"/>
        <item x="20"/>
        <item x="0"/>
        <item x="5"/>
        <item x="19"/>
        <item x="11"/>
        <item t="default"/>
      </items>
    </pivotField>
    <pivotField dataField="1" numFmtId="10" showAll="0"/>
    <pivotField dataField="1" numFmtId="10" showAll="0"/>
    <pivotField dataField="1" numFmtId="10" showAll="0"/>
    <pivotField dataField="1" numFmtId="10" showAll="0"/>
    <pivotField dataField="1" numFmtId="10" showAll="0"/>
  </pivotFields>
  <rowFields count="1">
    <field x="-2"/>
  </rowFields>
  <rowItems count="5">
    <i>
      <x/>
    </i>
    <i i="1">
      <x v="1"/>
    </i>
    <i i="2">
      <x v="2"/>
    </i>
    <i i="3">
      <x v="3"/>
    </i>
    <i i="4">
      <x v="4"/>
    </i>
  </rowItems>
  <colItems count="1">
    <i/>
  </colItems>
  <pageFields count="1">
    <pageField fld="0" item="3" hier="-1"/>
  </pageFields>
  <dataFields count="5">
    <dataField name="Sum of 2016" fld="1" baseField="0" baseItem="0"/>
    <dataField name="Sum of 2017" fld="2" baseField="0" baseItem="0"/>
    <dataField name="Sum of 2018" fld="3" baseField="0" baseItem="0"/>
    <dataField name="Sum of 2019" fld="4" baseField="0" baseItem="0"/>
    <dataField name="Sum of 2020" fld="5"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3"/>
          </reference>
        </references>
      </pivotArea>
    </chartFormat>
    <chartFormat chart="0"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 xr10:uid="{71D5F301-C8A0-4892-A4F4-A0544A1D2BC1}" sourceName="Nation">
  <pivotTables>
    <pivotTable tabId="18" name="PivotTable1"/>
  </pivotTables>
  <data>
    <tabular pivotCacheId="1248917756">
      <items count="21">
        <i x="7"/>
        <i x="14"/>
        <i x="18"/>
        <i x="15"/>
        <i x="8"/>
        <i x="16"/>
        <i x="13"/>
        <i x="6"/>
        <i x="9"/>
        <i x="10"/>
        <i x="12"/>
        <i x="3"/>
        <i x="2"/>
        <i x="17"/>
        <i x="1"/>
        <i x="4"/>
        <i x="20" s="1"/>
        <i x="0"/>
        <i x="5"/>
        <i x="19"/>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1" xr10:uid="{29204CA7-69F4-4E99-B63C-C2CCEC4541DE}" sourceName="Nation">
  <pivotTables>
    <pivotTable tabId="18" name="PivotTable2"/>
  </pivotTables>
  <data>
    <tabular pivotCacheId="952143793">
      <items count="21">
        <i x="7"/>
        <i x="14"/>
        <i x="18"/>
        <i x="15" s="1"/>
        <i x="8"/>
        <i x="16"/>
        <i x="13"/>
        <i x="6"/>
        <i x="9"/>
        <i x="10"/>
        <i x="12"/>
        <i x="3"/>
        <i x="2"/>
        <i x="17"/>
        <i x="1"/>
        <i x="4"/>
        <i x="20"/>
        <i x="0"/>
        <i x="5"/>
        <i x="19"/>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2" xr10:uid="{612E6527-2147-4CA6-96EF-8693E70160A9}" sourceName="Nation">
  <pivotTables>
    <pivotTable tabId="20" name="PivotTable3"/>
  </pivotTables>
  <data>
    <tabular pivotCacheId="1813425454">
      <items count="21">
        <i x="7"/>
        <i x="14"/>
        <i x="18"/>
        <i x="15" s="1"/>
        <i x="8"/>
        <i x="16"/>
        <i x="13"/>
        <i x="6"/>
        <i x="9"/>
        <i x="10"/>
        <i x="12"/>
        <i x="3"/>
        <i x="2"/>
        <i x="17"/>
        <i x="1"/>
        <i x="4"/>
        <i x="20"/>
        <i x="0"/>
        <i x="5"/>
        <i x="19"/>
        <i x="1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3" xr10:uid="{0BD2A6F5-F75A-43F2-899D-AB4A5D86D069}" sourceName="Nation">
  <pivotTables>
    <pivotTable tabId="19" name="PivotTable6"/>
  </pivotTables>
  <data>
    <tabular pivotCacheId="1743821065">
      <items count="20">
        <i x="0"/>
        <i x="1"/>
        <i x="2"/>
        <i x="3"/>
        <i x="4"/>
        <i x="5"/>
        <i x="6"/>
        <i x="7"/>
        <i x="8"/>
        <i x="9"/>
        <i x="10"/>
        <i x="11"/>
        <i x="12"/>
        <i x="13"/>
        <i x="14"/>
        <i x="15"/>
        <i x="16"/>
        <i x="17"/>
        <i x="18"/>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 3" xr10:uid="{D385078A-752C-404F-A6D3-7BC179EB25E9}" cache="Slicer_Nation3" caption="Nation" startItem="1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 xr10:uid="{D31226BC-A0F0-497D-91FA-E2FE37F0AB8E}" cache="Slicer_Nation" caption="Nation" startItem="2" rowHeight="241300"/>
  <slicer name="Nation 1" xr10:uid="{E6AE4354-7DE3-434A-B0E4-3398BD7B8980}" cache="Slicer_Nation1" caption="Nat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 2" xr10:uid="{2243435D-DD29-4B4B-996C-224E59333916}" cache="Slicer_Nation2" caption="Nation" startItem="1" rowHeight="241300"/>
</slicers>
</file>

<file path=xl/theme/theme1.xml><?xml version="1.0" encoding="utf-8"?>
<a:theme xmlns:a="http://schemas.openxmlformats.org/drawingml/2006/main" name="Office Theme">
  <a:themeElements>
    <a:clrScheme name="SOA red hyperlink">
      <a:dk1>
        <a:srgbClr val="000000"/>
      </a:dk1>
      <a:lt1>
        <a:sysClr val="window" lastClr="FFFFFF"/>
      </a:lt1>
      <a:dk2>
        <a:srgbClr val="44546A"/>
      </a:dk2>
      <a:lt2>
        <a:srgbClr val="E7E6E6"/>
      </a:lt2>
      <a:accent1>
        <a:srgbClr val="024D7C"/>
      </a:accent1>
      <a:accent2>
        <a:srgbClr val="77C4D5"/>
      </a:accent2>
      <a:accent3>
        <a:srgbClr val="D23138"/>
      </a:accent3>
      <a:accent4>
        <a:srgbClr val="FDCE07"/>
      </a:accent4>
      <a:accent5>
        <a:srgbClr val="BABF33"/>
      </a:accent5>
      <a:accent6>
        <a:srgbClr val="E27F26"/>
      </a:accent6>
      <a:hlink>
        <a:srgbClr val="D23138"/>
      </a:hlink>
      <a:folHlink>
        <a:srgbClr val="024D7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_rels/sheet1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2.xml"/><Relationship Id="rId1"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0751E-E700-4B70-9FF6-20DB7B229CD7}">
  <sheetPr>
    <tabColor theme="9"/>
  </sheetPr>
  <dimension ref="B2:C13"/>
  <sheetViews>
    <sheetView showGridLines="0" tabSelected="1" workbookViewId="0">
      <selection activeCell="H10" sqref="H10"/>
    </sheetView>
  </sheetViews>
  <sheetFormatPr defaultRowHeight="14.5"/>
  <cols>
    <col min="2" max="2" width="17.1796875" bestFit="1" customWidth="1"/>
    <col min="3" max="3" width="73.36328125" bestFit="1" customWidth="1"/>
  </cols>
  <sheetData>
    <row r="2" spans="2:3">
      <c r="B2" s="118" t="s">
        <v>168</v>
      </c>
      <c r="C2" s="118" t="s">
        <v>172</v>
      </c>
    </row>
    <row r="3" spans="2:3">
      <c r="B3" s="119" t="s">
        <v>169</v>
      </c>
      <c r="C3" s="118" t="s">
        <v>187</v>
      </c>
    </row>
    <row r="4" spans="2:3">
      <c r="B4" s="120" t="s">
        <v>170</v>
      </c>
      <c r="C4" s="118" t="s">
        <v>186</v>
      </c>
    </row>
    <row r="5" spans="2:3">
      <c r="B5" s="121" t="s">
        <v>25</v>
      </c>
      <c r="C5" s="118" t="s">
        <v>171</v>
      </c>
    </row>
    <row r="6" spans="2:3">
      <c r="B6" s="121" t="s">
        <v>31</v>
      </c>
      <c r="C6" s="118" t="s">
        <v>173</v>
      </c>
    </row>
    <row r="7" spans="2:3">
      <c r="B7" s="122" t="s">
        <v>83</v>
      </c>
      <c r="C7" s="118" t="s">
        <v>178</v>
      </c>
    </row>
    <row r="8" spans="2:3">
      <c r="B8" s="122" t="s">
        <v>174</v>
      </c>
      <c r="C8" s="118" t="s">
        <v>180</v>
      </c>
    </row>
    <row r="9" spans="2:3">
      <c r="B9" s="122" t="s">
        <v>175</v>
      </c>
      <c r="C9" s="118" t="s">
        <v>182</v>
      </c>
    </row>
    <row r="10" spans="2:3">
      <c r="B10" s="123" t="s">
        <v>34</v>
      </c>
      <c r="C10" s="118" t="s">
        <v>179</v>
      </c>
    </row>
    <row r="11" spans="2:3">
      <c r="B11" s="123" t="s">
        <v>176</v>
      </c>
      <c r="C11" s="118" t="s">
        <v>181</v>
      </c>
    </row>
    <row r="12" spans="2:3">
      <c r="B12" s="123" t="s">
        <v>177</v>
      </c>
      <c r="C12" s="118" t="s">
        <v>183</v>
      </c>
    </row>
    <row r="13" spans="2:3">
      <c r="B13" s="124" t="s">
        <v>184</v>
      </c>
      <c r="C13" s="118" t="s">
        <v>185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44BEC-8D5F-4278-8D03-B371A573B6BD}">
  <sheetPr>
    <tabColor rgb="FF00B0F0"/>
  </sheetPr>
  <dimension ref="A2:AD81"/>
  <sheetViews>
    <sheetView topLeftCell="E1" workbookViewId="0">
      <selection activeCell="F12" sqref="F12"/>
    </sheetView>
  </sheetViews>
  <sheetFormatPr defaultRowHeight="14.5"/>
  <cols>
    <col min="1" max="1" width="22.08984375" bestFit="1" customWidth="1"/>
    <col min="2" max="2" width="22.08984375" customWidth="1"/>
    <col min="6" max="6" width="22" bestFit="1" customWidth="1"/>
    <col min="17" max="17" width="14.6328125" bestFit="1" customWidth="1"/>
    <col min="20" max="20" width="9" bestFit="1" customWidth="1"/>
    <col min="21" max="22" width="8.81640625" bestFit="1" customWidth="1"/>
    <col min="23" max="23" width="9" bestFit="1" customWidth="1"/>
    <col min="26" max="26" width="31.36328125" bestFit="1" customWidth="1"/>
  </cols>
  <sheetData>
    <row r="2" spans="1:30">
      <c r="F2" t="s">
        <v>86</v>
      </c>
      <c r="T2" t="s">
        <v>107</v>
      </c>
      <c r="Z2" t="s">
        <v>26</v>
      </c>
      <c r="AA2">
        <v>2017</v>
      </c>
      <c r="AB2">
        <v>2018</v>
      </c>
      <c r="AC2">
        <v>2019</v>
      </c>
      <c r="AD2">
        <v>2020</v>
      </c>
    </row>
    <row r="3" spans="1:30">
      <c r="C3">
        <v>2020</v>
      </c>
      <c r="D3">
        <v>2021</v>
      </c>
      <c r="F3" t="s">
        <v>26</v>
      </c>
      <c r="G3">
        <v>2016</v>
      </c>
      <c r="H3">
        <v>2017</v>
      </c>
      <c r="I3">
        <v>2018</v>
      </c>
      <c r="J3">
        <v>2019</v>
      </c>
      <c r="K3">
        <v>2020</v>
      </c>
      <c r="L3">
        <v>2016</v>
      </c>
      <c r="M3">
        <v>2017</v>
      </c>
      <c r="N3">
        <v>2018</v>
      </c>
      <c r="O3">
        <v>2019</v>
      </c>
      <c r="P3">
        <v>2020</v>
      </c>
      <c r="Q3" t="s">
        <v>155</v>
      </c>
      <c r="R3" t="s">
        <v>154</v>
      </c>
      <c r="T3">
        <v>2017</v>
      </c>
      <c r="U3">
        <v>2018</v>
      </c>
      <c r="V3">
        <v>2019</v>
      </c>
      <c r="W3">
        <v>2020</v>
      </c>
      <c r="Z3" t="s">
        <v>158</v>
      </c>
      <c r="AA3" s="42">
        <v>6.2147360242962413E-2</v>
      </c>
      <c r="AB3" s="42">
        <v>9.2246289604392254E-2</v>
      </c>
      <c r="AC3" s="42">
        <v>0.14896368640938323</v>
      </c>
      <c r="AD3" s="42">
        <v>-0.12180563298276179</v>
      </c>
    </row>
    <row r="4" spans="1:30">
      <c r="A4" s="45" t="s">
        <v>6</v>
      </c>
      <c r="B4" s="45" t="str">
        <f>IFERROR(VLOOKUP(F4,A$4:A$8,1,FALSE),"NA")</f>
        <v>NA</v>
      </c>
      <c r="C4" s="45">
        <v>14</v>
      </c>
      <c r="D4">
        <v>8</v>
      </c>
      <c r="F4" t="s">
        <v>8</v>
      </c>
      <c r="G4">
        <v>96.51</v>
      </c>
      <c r="H4">
        <v>100.03</v>
      </c>
      <c r="I4">
        <v>123.68</v>
      </c>
      <c r="J4">
        <v>167.54000000000002</v>
      </c>
      <c r="K4">
        <v>151.12</v>
      </c>
      <c r="L4">
        <f>RANK(G4,G$4:G$23)</f>
        <v>19</v>
      </c>
      <c r="M4">
        <f t="shared" ref="M4:P4" si="0">RANK(H4,H$4:H$23)</f>
        <v>20</v>
      </c>
      <c r="N4">
        <f t="shared" si="0"/>
        <v>19</v>
      </c>
      <c r="O4">
        <f t="shared" si="0"/>
        <v>17</v>
      </c>
      <c r="P4">
        <f t="shared" si="0"/>
        <v>18</v>
      </c>
      <c r="Q4" s="42">
        <f t="shared" ref="Q4:Q23" si="1">(K4/G4)^(1/4)-1</f>
        <v>0.11863243418011837</v>
      </c>
      <c r="R4" s="42">
        <f t="shared" ref="R4:R23" si="2">(J4/G4)^(1/3)-1</f>
        <v>0.20184574941220967</v>
      </c>
      <c r="T4" s="42">
        <v>3.6472904362242264E-2</v>
      </c>
      <c r="U4" s="42">
        <v>0.23642907127861656</v>
      </c>
      <c r="V4" s="42">
        <v>0.35462483829236757</v>
      </c>
      <c r="W4" s="42">
        <v>-9.8006446221797883E-2</v>
      </c>
      <c r="X4" s="42">
        <f>VAR(T4:W4)</f>
        <v>4.0831687659296276E-2</v>
      </c>
      <c r="Y4" s="42">
        <f>VAR(T4:V4)</f>
        <v>2.5862226848556102E-2</v>
      </c>
      <c r="Z4" t="s">
        <v>156</v>
      </c>
      <c r="AA4">
        <v>2.7464210137130497E-2</v>
      </c>
      <c r="AB4">
        <v>0.27528057617775736</v>
      </c>
      <c r="AC4">
        <v>8.7656059073291992E-2</v>
      </c>
      <c r="AD4">
        <v>1.9758952343878365E-3</v>
      </c>
    </row>
    <row r="5" spans="1:30">
      <c r="A5" s="45" t="s">
        <v>0</v>
      </c>
      <c r="B5" s="45" t="str">
        <f t="shared" ref="B5:B23" si="3">IFERROR(VLOOKUP(F5,A$4:A$8,1,FALSE),"NA")</f>
        <v>NA</v>
      </c>
      <c r="C5">
        <v>6</v>
      </c>
      <c r="D5">
        <v>15</v>
      </c>
      <c r="F5" t="s">
        <v>19</v>
      </c>
      <c r="G5">
        <v>175.18</v>
      </c>
      <c r="H5">
        <v>197.18</v>
      </c>
      <c r="I5">
        <v>205.76</v>
      </c>
      <c r="J5">
        <v>269.65999999999997</v>
      </c>
      <c r="K5">
        <v>252</v>
      </c>
      <c r="L5">
        <f t="shared" ref="L5:L23" si="4">RANK(G5,G$4:G$23)</f>
        <v>14</v>
      </c>
      <c r="M5">
        <f t="shared" ref="M5:M23" si="5">RANK(H5,H$4:H$23)</f>
        <v>11</v>
      </c>
      <c r="N5">
        <f t="shared" ref="N5:N23" si="6">RANK(I5,I$4:I$23)</f>
        <v>14</v>
      </c>
      <c r="O5">
        <f t="shared" ref="O5:O23" si="7">RANK(J5,J$4:J$23)</f>
        <v>9</v>
      </c>
      <c r="P5">
        <f t="shared" ref="P5:P23" si="8">RANK(K5,K$4:K$23)</f>
        <v>12</v>
      </c>
      <c r="Q5" s="42">
        <f t="shared" si="1"/>
        <v>9.5163610067823035E-2</v>
      </c>
      <c r="R5" s="42">
        <f t="shared" si="2"/>
        <v>0.15463309844463446</v>
      </c>
      <c r="T5" s="42">
        <v>0.12558511245575987</v>
      </c>
      <c r="U5" s="42">
        <v>4.3513540927071714E-2</v>
      </c>
      <c r="V5" s="42">
        <v>0.31055598755832037</v>
      </c>
      <c r="W5" s="42">
        <v>-6.5489876140324754E-2</v>
      </c>
      <c r="X5" s="42">
        <f t="shared" ref="X5:X23" si="9">VAR(T5:W5)</f>
        <v>2.5171960299701788E-2</v>
      </c>
      <c r="Y5" s="42">
        <f t="shared" ref="Y5:Y23" si="10">VAR(T5:V5)</f>
        <v>1.8710272632033141E-2</v>
      </c>
      <c r="Z5" t="s">
        <v>162</v>
      </c>
      <c r="AA5">
        <v>-7.267042719413222E-2</v>
      </c>
      <c r="AB5">
        <v>0.23795858706129583</v>
      </c>
      <c r="AC5">
        <v>5.3236385179896151E-2</v>
      </c>
      <c r="AD5">
        <v>-7.1596435265147002E-2</v>
      </c>
    </row>
    <row r="6" spans="1:30">
      <c r="A6" s="45" t="s">
        <v>3</v>
      </c>
      <c r="B6" s="45" t="str">
        <f t="shared" si="3"/>
        <v>NA</v>
      </c>
      <c r="C6" s="45">
        <v>16</v>
      </c>
      <c r="D6" t="s">
        <v>132</v>
      </c>
      <c r="F6" t="s">
        <v>20</v>
      </c>
      <c r="G6">
        <v>260.52</v>
      </c>
      <c r="H6">
        <v>227.20000000000002</v>
      </c>
      <c r="I6">
        <v>376.84000000000003</v>
      </c>
      <c r="J6">
        <v>335.33</v>
      </c>
      <c r="K6">
        <v>367.87</v>
      </c>
      <c r="L6">
        <f t="shared" si="4"/>
        <v>6</v>
      </c>
      <c r="M6">
        <f t="shared" si="5"/>
        <v>8</v>
      </c>
      <c r="N6">
        <f t="shared" si="6"/>
        <v>3</v>
      </c>
      <c r="O6">
        <f t="shared" si="7"/>
        <v>6</v>
      </c>
      <c r="P6">
        <f t="shared" si="8"/>
        <v>4</v>
      </c>
      <c r="Q6" s="42">
        <f t="shared" si="1"/>
        <v>9.0092434896076545E-2</v>
      </c>
      <c r="R6" s="42">
        <f t="shared" si="2"/>
        <v>8.7786788345274314E-2</v>
      </c>
      <c r="T6" s="42">
        <v>-0.12789805005373855</v>
      </c>
      <c r="U6" s="42">
        <v>0.65862676056338021</v>
      </c>
      <c r="V6" s="42">
        <v>-0.11015285001592201</v>
      </c>
      <c r="W6" s="42">
        <v>9.7038737959622035E-2</v>
      </c>
      <c r="X6" s="42">
        <f t="shared" si="9"/>
        <v>0.13490535661206124</v>
      </c>
      <c r="Y6" s="42">
        <f>VAR(T6:V6)</f>
        <v>0.20165970991385671</v>
      </c>
      <c r="Z6" t="s">
        <v>157</v>
      </c>
      <c r="AA6" s="42">
        <v>3.9909748600188297E-2</v>
      </c>
      <c r="AB6" s="42">
        <v>1.6044182364199779E-2</v>
      </c>
      <c r="AC6" s="42">
        <v>9.4315733995996215E-2</v>
      </c>
      <c r="AD6" s="42">
        <v>-0.14026830970725546</v>
      </c>
    </row>
    <row r="7" spans="1:30">
      <c r="A7" s="45" t="s">
        <v>13</v>
      </c>
      <c r="B7" s="45" t="str">
        <f t="shared" si="3"/>
        <v>NA</v>
      </c>
      <c r="C7" t="s">
        <v>132</v>
      </c>
      <c r="D7">
        <v>16</v>
      </c>
      <c r="F7" t="s">
        <v>21</v>
      </c>
      <c r="G7">
        <v>215.99</v>
      </c>
      <c r="H7">
        <v>198.35</v>
      </c>
      <c r="I7">
        <v>253.8</v>
      </c>
      <c r="J7">
        <v>361.05</v>
      </c>
      <c r="K7">
        <v>414.24</v>
      </c>
      <c r="L7">
        <f t="shared" si="4"/>
        <v>9</v>
      </c>
      <c r="M7">
        <f t="shared" si="5"/>
        <v>10</v>
      </c>
      <c r="N7">
        <f t="shared" si="6"/>
        <v>10</v>
      </c>
      <c r="O7">
        <f t="shared" si="7"/>
        <v>5</v>
      </c>
      <c r="P7">
        <f t="shared" si="8"/>
        <v>2</v>
      </c>
      <c r="Q7" s="42">
        <f t="shared" si="1"/>
        <v>0.17680524985381396</v>
      </c>
      <c r="R7" s="42">
        <f t="shared" si="2"/>
        <v>0.18680099464857181</v>
      </c>
      <c r="T7" s="42">
        <v>-8.1670447705912363E-2</v>
      </c>
      <c r="U7" s="42">
        <v>0.27955633980337802</v>
      </c>
      <c r="V7" s="42">
        <v>0.42257683215130015</v>
      </c>
      <c r="W7" s="42">
        <v>0.14732031574574167</v>
      </c>
      <c r="X7" s="42">
        <f t="shared" si="9"/>
        <v>4.5907854843132388E-2</v>
      </c>
      <c r="Y7" s="42">
        <f t="shared" si="10"/>
        <v>6.7534162081520327E-2</v>
      </c>
      <c r="Z7" t="s">
        <v>163</v>
      </c>
      <c r="AA7" s="42">
        <v>5.0306404848701899E-2</v>
      </c>
      <c r="AB7" s="42">
        <v>5.8586409584974096E-2</v>
      </c>
      <c r="AC7" s="42">
        <v>9.4073689685816975E-2</v>
      </c>
      <c r="AD7" s="42">
        <v>-0.13149369568576028</v>
      </c>
    </row>
    <row r="8" spans="1:30">
      <c r="A8" s="45" t="s">
        <v>5</v>
      </c>
      <c r="B8" s="45" t="str">
        <f t="shared" si="3"/>
        <v>NA</v>
      </c>
      <c r="C8">
        <v>1</v>
      </c>
      <c r="D8">
        <v>9</v>
      </c>
      <c r="F8" t="s">
        <v>1</v>
      </c>
      <c r="G8">
        <v>186.18</v>
      </c>
      <c r="H8">
        <v>172.32</v>
      </c>
      <c r="I8">
        <v>235.25</v>
      </c>
      <c r="J8">
        <v>257.38</v>
      </c>
      <c r="K8">
        <v>266.90999999999997</v>
      </c>
      <c r="L8">
        <f t="shared" si="4"/>
        <v>13</v>
      </c>
      <c r="M8">
        <f t="shared" si="5"/>
        <v>14</v>
      </c>
      <c r="N8">
        <f t="shared" si="6"/>
        <v>11</v>
      </c>
      <c r="O8">
        <f t="shared" si="7"/>
        <v>12</v>
      </c>
      <c r="P8">
        <f t="shared" si="8"/>
        <v>10</v>
      </c>
      <c r="Q8" s="42">
        <f t="shared" si="1"/>
        <v>9.4228330475690125E-2</v>
      </c>
      <c r="R8" s="42">
        <f t="shared" si="2"/>
        <v>0.11398819903789104</v>
      </c>
      <c r="T8" s="42">
        <v>-7.4444086368031015E-2</v>
      </c>
      <c r="U8" s="42">
        <v>0.3651926648096564</v>
      </c>
      <c r="V8" s="42">
        <v>9.407013815090326E-2</v>
      </c>
      <c r="W8" s="42">
        <v>3.7026964022068398E-2</v>
      </c>
      <c r="X8" s="42">
        <f t="shared" si="9"/>
        <v>3.4879782273024108E-2</v>
      </c>
      <c r="Y8" s="42">
        <f t="shared" si="10"/>
        <v>4.9197490218852655E-2</v>
      </c>
      <c r="Z8" t="s">
        <v>159</v>
      </c>
      <c r="AA8">
        <v>-4.6777910754630227E-3</v>
      </c>
      <c r="AB8">
        <v>0.25022530379022995</v>
      </c>
      <c r="AC8">
        <v>3.1761035479000534E-2</v>
      </c>
      <c r="AD8">
        <v>-5.1854201464328731E-2</v>
      </c>
    </row>
    <row r="9" spans="1:30">
      <c r="B9" s="45" t="str">
        <f t="shared" si="3"/>
        <v>NA</v>
      </c>
      <c r="C9">
        <v>9</v>
      </c>
      <c r="D9">
        <v>14</v>
      </c>
      <c r="F9" t="s">
        <v>11</v>
      </c>
      <c r="G9">
        <v>194.52999999999997</v>
      </c>
      <c r="H9">
        <v>181.56</v>
      </c>
      <c r="I9">
        <v>217.60000000000002</v>
      </c>
      <c r="J9">
        <v>237.88</v>
      </c>
      <c r="K9">
        <v>237.60000000000002</v>
      </c>
      <c r="L9">
        <f t="shared" si="4"/>
        <v>12</v>
      </c>
      <c r="M9">
        <f t="shared" si="5"/>
        <v>12</v>
      </c>
      <c r="N9">
        <f t="shared" si="6"/>
        <v>13</v>
      </c>
      <c r="O9">
        <f t="shared" si="7"/>
        <v>15</v>
      </c>
      <c r="P9">
        <f t="shared" si="8"/>
        <v>14</v>
      </c>
      <c r="Q9" s="42">
        <f t="shared" si="1"/>
        <v>5.127167317676995E-2</v>
      </c>
      <c r="R9" s="42">
        <f t="shared" si="2"/>
        <v>6.9359620728525639E-2</v>
      </c>
      <c r="T9" s="42">
        <v>-6.6673520793707808E-2</v>
      </c>
      <c r="U9" s="42">
        <v>0.19850187265917607</v>
      </c>
      <c r="V9" s="42">
        <v>9.3198529411764541E-2</v>
      </c>
      <c r="W9" s="42">
        <v>-1.1770640659154452E-3</v>
      </c>
      <c r="X9" s="42">
        <f t="shared" si="9"/>
        <v>1.3336172674058169E-2</v>
      </c>
      <c r="Y9" s="42">
        <f t="shared" si="10"/>
        <v>1.7827642638145839E-2</v>
      </c>
      <c r="Z9" t="s">
        <v>164</v>
      </c>
      <c r="AA9" s="42">
        <v>0.1097287160659558</v>
      </c>
      <c r="AB9" s="42">
        <v>4.8164957797075081E-2</v>
      </c>
      <c r="AC9" s="42">
        <v>0.15331670755106935</v>
      </c>
      <c r="AD9" s="42">
        <v>-0.10036155953899797</v>
      </c>
    </row>
    <row r="10" spans="1:30">
      <c r="B10" s="45" t="str">
        <f t="shared" si="3"/>
        <v>NA</v>
      </c>
      <c r="C10" t="s">
        <v>132</v>
      </c>
      <c r="D10">
        <v>7</v>
      </c>
      <c r="F10" t="s">
        <v>4</v>
      </c>
      <c r="G10">
        <v>213.41</v>
      </c>
      <c r="H10">
        <v>231.32</v>
      </c>
      <c r="I10">
        <v>295.02999999999997</v>
      </c>
      <c r="J10">
        <v>284.23</v>
      </c>
      <c r="K10">
        <v>276.62</v>
      </c>
      <c r="L10">
        <f t="shared" si="4"/>
        <v>10</v>
      </c>
      <c r="M10">
        <f t="shared" si="5"/>
        <v>7</v>
      </c>
      <c r="N10">
        <f t="shared" si="6"/>
        <v>7</v>
      </c>
      <c r="O10">
        <f t="shared" si="7"/>
        <v>8</v>
      </c>
      <c r="P10">
        <f t="shared" si="8"/>
        <v>8</v>
      </c>
      <c r="Q10" s="42">
        <f t="shared" si="1"/>
        <v>6.7006838369487287E-2</v>
      </c>
      <c r="R10" s="42">
        <f t="shared" si="2"/>
        <v>0.10023396995254941</v>
      </c>
      <c r="T10" s="42">
        <v>8.3922965184386911E-2</v>
      </c>
      <c r="U10" s="42">
        <v>0.2754193325263703</v>
      </c>
      <c r="V10" s="42">
        <v>-3.6606446802019965E-2</v>
      </c>
      <c r="W10" s="42">
        <v>-2.677409140484821E-2</v>
      </c>
      <c r="X10" s="42">
        <f t="shared" si="9"/>
        <v>2.1019138653491993E-2</v>
      </c>
      <c r="Y10" s="42">
        <f t="shared" si="10"/>
        <v>2.4759714137409027E-2</v>
      </c>
      <c r="Z10" t="s">
        <v>160</v>
      </c>
      <c r="AA10">
        <v>8.3600806749911279E-3</v>
      </c>
      <c r="AB10">
        <v>0.25028402340114703</v>
      </c>
      <c r="AC10">
        <v>0.10212243473359059</v>
      </c>
      <c r="AD10">
        <v>-1.1647654985588401E-2</v>
      </c>
    </row>
    <row r="11" spans="1:30">
      <c r="B11" s="45" t="str">
        <f t="shared" si="3"/>
        <v>NA</v>
      </c>
      <c r="C11" t="s">
        <v>132</v>
      </c>
      <c r="D11">
        <v>10</v>
      </c>
      <c r="F11" t="s">
        <v>2</v>
      </c>
      <c r="G11">
        <v>157.37</v>
      </c>
      <c r="H11">
        <v>159.65</v>
      </c>
      <c r="I11">
        <v>229.89000000000001</v>
      </c>
      <c r="J11">
        <v>255.31</v>
      </c>
      <c r="K11">
        <v>226.46</v>
      </c>
      <c r="L11">
        <f t="shared" si="4"/>
        <v>15</v>
      </c>
      <c r="M11">
        <f t="shared" si="5"/>
        <v>15</v>
      </c>
      <c r="N11">
        <f t="shared" si="6"/>
        <v>12</v>
      </c>
      <c r="O11">
        <f t="shared" si="7"/>
        <v>13</v>
      </c>
      <c r="P11">
        <f t="shared" si="8"/>
        <v>15</v>
      </c>
      <c r="Q11" s="42">
        <f t="shared" si="1"/>
        <v>9.5260409695826054E-2</v>
      </c>
      <c r="R11" s="42">
        <f t="shared" si="2"/>
        <v>0.17502911282005695</v>
      </c>
      <c r="T11" s="42">
        <v>1.4488148948338386E-2</v>
      </c>
      <c r="U11" s="42">
        <v>0.43996241778891321</v>
      </c>
      <c r="V11" s="42">
        <v>0.11057462264561302</v>
      </c>
      <c r="W11" s="42">
        <v>-0.11299988249578941</v>
      </c>
      <c r="X11" s="42">
        <f t="shared" si="9"/>
        <v>5.5896945542436245E-2</v>
      </c>
      <c r="Y11" s="42">
        <f t="shared" si="10"/>
        <v>4.9792880577060571E-2</v>
      </c>
      <c r="Z11" t="s">
        <v>165</v>
      </c>
      <c r="AA11" s="42">
        <v>6.5440371991247304E-2</v>
      </c>
      <c r="AB11" s="42">
        <v>5.1344586355176247E-2</v>
      </c>
      <c r="AC11" s="42">
        <v>0.12282522434527809</v>
      </c>
      <c r="AD11" s="42">
        <v>-0.11308650029902689</v>
      </c>
    </row>
    <row r="12" spans="1:30">
      <c r="B12" s="45" t="str">
        <f t="shared" si="3"/>
        <v>NA</v>
      </c>
      <c r="C12">
        <v>5</v>
      </c>
      <c r="D12">
        <v>11</v>
      </c>
      <c r="F12" t="s">
        <v>10</v>
      </c>
      <c r="G12">
        <v>196.38</v>
      </c>
      <c r="H12">
        <v>178.13</v>
      </c>
      <c r="I12">
        <v>196.63</v>
      </c>
      <c r="J12">
        <v>258.05</v>
      </c>
      <c r="K12">
        <v>272.53999999999996</v>
      </c>
      <c r="L12">
        <f t="shared" si="4"/>
        <v>11</v>
      </c>
      <c r="M12">
        <f t="shared" si="5"/>
        <v>13</v>
      </c>
      <c r="N12">
        <f t="shared" si="6"/>
        <v>15</v>
      </c>
      <c r="O12">
        <f t="shared" si="7"/>
        <v>11</v>
      </c>
      <c r="P12">
        <f t="shared" si="8"/>
        <v>9</v>
      </c>
      <c r="Q12" s="42">
        <f t="shared" si="1"/>
        <v>8.538358453232564E-2</v>
      </c>
      <c r="R12" s="42">
        <f t="shared" si="2"/>
        <v>9.530617451956358E-2</v>
      </c>
      <c r="T12" s="42">
        <v>-9.2932070475608475E-2</v>
      </c>
      <c r="U12" s="42">
        <v>0.10385673384606742</v>
      </c>
      <c r="V12" s="42">
        <v>0.31236332197528371</v>
      </c>
      <c r="W12" s="42">
        <v>5.6151908544855411E-2</v>
      </c>
      <c r="X12" s="42">
        <f t="shared" si="9"/>
        <v>2.8050938122597947E-2</v>
      </c>
      <c r="Y12" s="42">
        <f t="shared" si="10"/>
        <v>4.1077530990260708E-2</v>
      </c>
      <c r="Z12" t="s">
        <v>161</v>
      </c>
      <c r="AA12" s="42">
        <v>-1.1049723756906049E-2</v>
      </c>
      <c r="AB12" s="42">
        <v>0.23725558659217882</v>
      </c>
      <c r="AC12" s="42">
        <v>6.2579370678707447E-2</v>
      </c>
      <c r="AD12" s="42">
        <v>-1.2748157492862511E-2</v>
      </c>
    </row>
    <row r="13" spans="1:30">
      <c r="B13" s="45" t="str">
        <f t="shared" si="3"/>
        <v>NA</v>
      </c>
      <c r="C13">
        <v>12</v>
      </c>
      <c r="D13">
        <v>13</v>
      </c>
      <c r="F13" t="s">
        <v>23</v>
      </c>
      <c r="G13">
        <v>243.02</v>
      </c>
      <c r="H13">
        <v>275.43</v>
      </c>
      <c r="I13">
        <v>311.86</v>
      </c>
      <c r="J13">
        <v>326.82</v>
      </c>
      <c r="K13">
        <v>304.66000000000003</v>
      </c>
      <c r="L13">
        <f t="shared" si="4"/>
        <v>8</v>
      </c>
      <c r="M13">
        <f t="shared" si="5"/>
        <v>5</v>
      </c>
      <c r="N13">
        <f t="shared" si="6"/>
        <v>6</v>
      </c>
      <c r="O13">
        <f t="shared" si="7"/>
        <v>7</v>
      </c>
      <c r="P13">
        <f t="shared" si="8"/>
        <v>7</v>
      </c>
      <c r="Q13" s="42">
        <f t="shared" si="1"/>
        <v>5.8140544131003224E-2</v>
      </c>
      <c r="R13" s="42">
        <f t="shared" si="2"/>
        <v>0.10379613673375987</v>
      </c>
      <c r="T13" s="42">
        <v>0.13336350917619955</v>
      </c>
      <c r="U13" s="42">
        <v>0.13226591148386158</v>
      </c>
      <c r="V13" s="42">
        <v>4.7970243057782191E-2</v>
      </c>
      <c r="W13" s="42">
        <v>-6.780490790037319E-2</v>
      </c>
      <c r="X13" s="42">
        <f t="shared" si="9"/>
        <v>9.0249937260017728E-3</v>
      </c>
      <c r="Y13" s="42">
        <f t="shared" si="10"/>
        <v>2.399829055744096E-3</v>
      </c>
    </row>
    <row r="14" spans="1:30">
      <c r="B14" s="45" t="str">
        <f t="shared" si="3"/>
        <v>Mico</v>
      </c>
      <c r="C14">
        <v>7</v>
      </c>
      <c r="D14">
        <v>4</v>
      </c>
      <c r="F14" t="s">
        <v>13</v>
      </c>
      <c r="G14">
        <v>377.56</v>
      </c>
      <c r="H14">
        <v>297.14</v>
      </c>
      <c r="I14">
        <v>354.56</v>
      </c>
      <c r="J14">
        <v>424.08000000000004</v>
      </c>
      <c r="K14">
        <v>358.9</v>
      </c>
      <c r="L14">
        <f t="shared" si="4"/>
        <v>1</v>
      </c>
      <c r="M14">
        <f t="shared" si="5"/>
        <v>3</v>
      </c>
      <c r="N14">
        <f t="shared" si="6"/>
        <v>4</v>
      </c>
      <c r="O14">
        <f t="shared" si="7"/>
        <v>2</v>
      </c>
      <c r="P14">
        <f t="shared" si="8"/>
        <v>6</v>
      </c>
      <c r="Q14" s="42">
        <f t="shared" si="1"/>
        <v>-1.2591480101791674E-2</v>
      </c>
      <c r="R14" s="42">
        <f t="shared" si="2"/>
        <v>3.9490691414471701E-2</v>
      </c>
      <c r="T14" s="42">
        <v>-0.21299925839601652</v>
      </c>
      <c r="U14" s="42">
        <v>0.19324224271387225</v>
      </c>
      <c r="V14" s="42">
        <v>0.19607400722021673</v>
      </c>
      <c r="W14" s="42">
        <v>-0.15369741558196581</v>
      </c>
      <c r="X14" s="42">
        <f t="shared" si="9"/>
        <v>4.8217083002066903E-2</v>
      </c>
      <c r="Y14" s="42">
        <f t="shared" si="10"/>
        <v>5.5396852126027414E-2</v>
      </c>
    </row>
    <row r="15" spans="1:30">
      <c r="B15" s="45" t="str">
        <f t="shared" si="3"/>
        <v>Nganion</v>
      </c>
      <c r="C15">
        <v>2</v>
      </c>
      <c r="D15">
        <v>3</v>
      </c>
      <c r="F15" t="s">
        <v>0</v>
      </c>
      <c r="G15">
        <v>315.36</v>
      </c>
      <c r="H15">
        <v>295.58000000000004</v>
      </c>
      <c r="I15">
        <v>453.06000000000006</v>
      </c>
      <c r="J15">
        <v>449.75</v>
      </c>
      <c r="K15">
        <v>435.28000000000003</v>
      </c>
      <c r="L15">
        <f t="shared" si="4"/>
        <v>2</v>
      </c>
      <c r="M15">
        <f t="shared" si="5"/>
        <v>4</v>
      </c>
      <c r="N15">
        <f t="shared" si="6"/>
        <v>1</v>
      </c>
      <c r="O15">
        <f t="shared" si="7"/>
        <v>1</v>
      </c>
      <c r="P15">
        <f t="shared" si="8"/>
        <v>1</v>
      </c>
      <c r="Q15" s="42">
        <f t="shared" si="1"/>
        <v>8.3903269972709804E-2</v>
      </c>
      <c r="R15" s="42">
        <f t="shared" si="2"/>
        <v>0.12561063658458993</v>
      </c>
      <c r="T15" s="42">
        <v>-6.2721968543886231E-2</v>
      </c>
      <c r="U15" s="42">
        <v>0.53278300290953373</v>
      </c>
      <c r="V15" s="42">
        <v>-7.3058756014656723E-3</v>
      </c>
      <c r="W15" s="42">
        <v>-3.2173429683157284E-2</v>
      </c>
      <c r="X15" s="42">
        <f t="shared" si="9"/>
        <v>8.0843374189533482E-2</v>
      </c>
      <c r="Y15" s="42">
        <f t="shared" si="10"/>
        <v>0.10823218517900178</v>
      </c>
    </row>
    <row r="16" spans="1:30">
      <c r="B16" s="45" t="str">
        <f t="shared" si="3"/>
        <v>NA</v>
      </c>
      <c r="C16">
        <v>10</v>
      </c>
      <c r="D16" s="45">
        <v>22</v>
      </c>
      <c r="F16" t="s">
        <v>24</v>
      </c>
      <c r="G16">
        <v>91.02</v>
      </c>
      <c r="H16">
        <v>108.59</v>
      </c>
      <c r="I16">
        <v>102.82</v>
      </c>
      <c r="J16">
        <v>141.73000000000002</v>
      </c>
      <c r="K16">
        <v>173.92000000000002</v>
      </c>
      <c r="L16">
        <f t="shared" si="4"/>
        <v>20</v>
      </c>
      <c r="M16">
        <f t="shared" si="5"/>
        <v>19</v>
      </c>
      <c r="N16">
        <f t="shared" si="6"/>
        <v>20</v>
      </c>
      <c r="O16">
        <f t="shared" si="7"/>
        <v>20</v>
      </c>
      <c r="P16">
        <f t="shared" si="8"/>
        <v>17</v>
      </c>
      <c r="Q16" s="42">
        <f t="shared" si="1"/>
        <v>0.17571801809861665</v>
      </c>
      <c r="R16" s="42">
        <f t="shared" si="2"/>
        <v>0.15906640623458901</v>
      </c>
      <c r="T16" s="42">
        <v>0.19303449791254668</v>
      </c>
      <c r="U16" s="42">
        <v>-5.3135647849710033E-2</v>
      </c>
      <c r="V16" s="42">
        <v>0.37842832133826132</v>
      </c>
      <c r="W16" s="42">
        <v>0.22712199252099063</v>
      </c>
      <c r="X16" s="42">
        <f t="shared" si="9"/>
        <v>3.1984831445440481E-2</v>
      </c>
      <c r="Y16" s="42">
        <f t="shared" si="10"/>
        <v>4.686967832171534E-2</v>
      </c>
    </row>
    <row r="17" spans="2:30">
      <c r="B17" s="45" t="str">
        <f t="shared" si="3"/>
        <v>People's Land of Maneau</v>
      </c>
      <c r="C17">
        <v>8</v>
      </c>
      <c r="D17">
        <v>2</v>
      </c>
      <c r="F17" t="s">
        <v>5</v>
      </c>
      <c r="G17">
        <v>284.22000000000003</v>
      </c>
      <c r="H17">
        <v>251.51</v>
      </c>
      <c r="I17">
        <v>289.37</v>
      </c>
      <c r="J17">
        <v>269.37</v>
      </c>
      <c r="K17">
        <v>263.37</v>
      </c>
      <c r="L17">
        <f t="shared" si="4"/>
        <v>4</v>
      </c>
      <c r="M17">
        <f t="shared" si="5"/>
        <v>6</v>
      </c>
      <c r="N17">
        <f t="shared" si="6"/>
        <v>8</v>
      </c>
      <c r="O17">
        <f t="shared" si="7"/>
        <v>10</v>
      </c>
      <c r="P17">
        <f t="shared" si="8"/>
        <v>11</v>
      </c>
      <c r="Q17" s="42">
        <f t="shared" si="1"/>
        <v>-1.8866923448003226E-2</v>
      </c>
      <c r="R17" s="42">
        <f t="shared" si="2"/>
        <v>-1.7728529526193859E-2</v>
      </c>
      <c r="T17" s="42">
        <v>-0.11508690451059056</v>
      </c>
      <c r="U17" s="42">
        <v>0.15053079400421465</v>
      </c>
      <c r="V17" s="42">
        <v>-6.9115665065487053E-2</v>
      </c>
      <c r="W17" s="42">
        <v>-2.2274195344693215E-2</v>
      </c>
      <c r="X17" s="42">
        <f t="shared" si="9"/>
        <v>1.3465047517872733E-2</v>
      </c>
      <c r="Y17" s="42">
        <f t="shared" si="10"/>
        <v>2.0151780600379858E-2</v>
      </c>
    </row>
    <row r="18" spans="2:30">
      <c r="B18" s="45" t="str">
        <f t="shared" si="3"/>
        <v>NA</v>
      </c>
      <c r="C18">
        <v>11</v>
      </c>
      <c r="D18">
        <v>5</v>
      </c>
      <c r="F18" t="s">
        <v>7</v>
      </c>
      <c r="G18">
        <v>270.63</v>
      </c>
      <c r="H18">
        <v>221.72</v>
      </c>
      <c r="I18">
        <v>271.10000000000002</v>
      </c>
      <c r="J18">
        <v>250.09</v>
      </c>
      <c r="K18">
        <v>246.46</v>
      </c>
      <c r="L18">
        <f t="shared" si="4"/>
        <v>5</v>
      </c>
      <c r="M18">
        <f t="shared" si="5"/>
        <v>9</v>
      </c>
      <c r="N18">
        <f t="shared" si="6"/>
        <v>9</v>
      </c>
      <c r="O18">
        <f t="shared" si="7"/>
        <v>14</v>
      </c>
      <c r="P18">
        <f t="shared" si="8"/>
        <v>13</v>
      </c>
      <c r="Q18" s="42">
        <f t="shared" si="1"/>
        <v>-2.3116831972338603E-2</v>
      </c>
      <c r="R18" s="42">
        <f t="shared" si="2"/>
        <v>-2.5967466311269782E-2</v>
      </c>
      <c r="T18" s="42">
        <v>-0.18072645309093593</v>
      </c>
      <c r="U18" s="42">
        <v>0.22271333213061539</v>
      </c>
      <c r="V18" s="42">
        <v>-7.7499077831058694E-2</v>
      </c>
      <c r="W18" s="42">
        <v>-1.4514774681114728E-2</v>
      </c>
      <c r="X18" s="42">
        <f t="shared" si="9"/>
        <v>2.9284796795185229E-2</v>
      </c>
      <c r="Y18" s="42">
        <f t="shared" si="10"/>
        <v>4.3924507066275209E-2</v>
      </c>
      <c r="Z18" t="s">
        <v>153</v>
      </c>
      <c r="AA18" s="42">
        <v>0.13393268694232816</v>
      </c>
      <c r="AB18" s="42">
        <v>4.4336541504034967E-2</v>
      </c>
      <c r="AC18" s="42">
        <v>0.20945944364610541</v>
      </c>
      <c r="AD18" s="42">
        <v>-8.0444383358085264E-2</v>
      </c>
    </row>
    <row r="19" spans="2:30">
      <c r="B19" s="45" t="str">
        <f t="shared" si="3"/>
        <v>NA</v>
      </c>
      <c r="C19" t="s">
        <v>132</v>
      </c>
      <c r="D19" t="s">
        <v>132</v>
      </c>
      <c r="F19" s="96" t="s">
        <v>14</v>
      </c>
      <c r="G19" s="96">
        <v>115.84</v>
      </c>
      <c r="H19" s="96">
        <v>114.56</v>
      </c>
      <c r="I19" s="96">
        <v>141.74</v>
      </c>
      <c r="J19" s="96">
        <v>150.61000000000001</v>
      </c>
      <c r="K19" s="96">
        <v>148.69</v>
      </c>
      <c r="L19" s="96">
        <f t="shared" si="4"/>
        <v>17</v>
      </c>
      <c r="M19" s="96">
        <f t="shared" si="5"/>
        <v>18</v>
      </c>
      <c r="N19" s="96">
        <f t="shared" si="6"/>
        <v>18</v>
      </c>
      <c r="O19" s="96">
        <f t="shared" si="7"/>
        <v>19</v>
      </c>
      <c r="P19" s="96">
        <f t="shared" si="8"/>
        <v>19</v>
      </c>
      <c r="Q19" s="107">
        <f t="shared" si="1"/>
        <v>6.4402297133649977E-2</v>
      </c>
      <c r="R19" s="107">
        <f t="shared" si="2"/>
        <v>9.1436365426776689E-2</v>
      </c>
      <c r="S19" s="96"/>
      <c r="T19" s="107">
        <v>-1.1049723756906049E-2</v>
      </c>
      <c r="U19" s="107">
        <v>0.23725558659217882</v>
      </c>
      <c r="V19" s="107">
        <v>6.2579370678707447E-2</v>
      </c>
      <c r="W19" s="107">
        <v>-1.2748157492862511E-2</v>
      </c>
      <c r="X19" s="42">
        <f t="shared" si="9"/>
        <v>1.3813962027912205E-2</v>
      </c>
      <c r="Y19" s="42">
        <f>VAR(T19:V19)</f>
        <v>1.6264758516802251E-2</v>
      </c>
    </row>
    <row r="20" spans="2:30">
      <c r="B20" s="45" t="str">
        <f t="shared" si="3"/>
        <v>Sobianitedrucy</v>
      </c>
      <c r="C20">
        <v>3</v>
      </c>
      <c r="D20">
        <v>1</v>
      </c>
      <c r="F20" t="s">
        <v>3</v>
      </c>
      <c r="G20">
        <v>259.58</v>
      </c>
      <c r="H20">
        <v>313.62</v>
      </c>
      <c r="I20">
        <v>342.01</v>
      </c>
      <c r="J20">
        <v>418.63</v>
      </c>
      <c r="K20">
        <v>361.98</v>
      </c>
      <c r="L20">
        <f t="shared" si="4"/>
        <v>7</v>
      </c>
      <c r="M20">
        <f t="shared" si="5"/>
        <v>2</v>
      </c>
      <c r="N20">
        <f t="shared" si="6"/>
        <v>5</v>
      </c>
      <c r="O20">
        <f t="shared" si="7"/>
        <v>3</v>
      </c>
      <c r="P20">
        <f t="shared" si="8"/>
        <v>5</v>
      </c>
      <c r="Q20" s="42">
        <f t="shared" si="1"/>
        <v>8.6684160668133003E-2</v>
      </c>
      <c r="R20" s="42">
        <f t="shared" si="2"/>
        <v>0.17269850957454347</v>
      </c>
      <c r="T20" s="42">
        <v>0.20818244857076817</v>
      </c>
      <c r="U20" s="42">
        <v>9.0523563548243091E-2</v>
      </c>
      <c r="V20" s="42">
        <v>0.22402853717727544</v>
      </c>
      <c r="W20" s="42">
        <v>-0.135322361034804</v>
      </c>
      <c r="X20" s="42">
        <f t="shared" si="9"/>
        <v>2.7504441137609813E-2</v>
      </c>
      <c r="Y20" s="42">
        <f t="shared" si="10"/>
        <v>5.3197149554262829E-3</v>
      </c>
    </row>
    <row r="21" spans="2:30">
      <c r="B21" s="45" t="str">
        <f t="shared" si="3"/>
        <v>Southern Ristan</v>
      </c>
      <c r="C21">
        <v>4</v>
      </c>
      <c r="D21">
        <v>6</v>
      </c>
      <c r="F21" t="s">
        <v>6</v>
      </c>
      <c r="G21">
        <v>300.81</v>
      </c>
      <c r="H21">
        <v>348.71</v>
      </c>
      <c r="I21">
        <v>447.76</v>
      </c>
      <c r="J21">
        <v>364.98</v>
      </c>
      <c r="K21">
        <v>395.71000000000004</v>
      </c>
      <c r="L21">
        <f t="shared" si="4"/>
        <v>3</v>
      </c>
      <c r="M21">
        <f t="shared" si="5"/>
        <v>1</v>
      </c>
      <c r="N21">
        <f t="shared" si="6"/>
        <v>2</v>
      </c>
      <c r="O21">
        <f t="shared" si="7"/>
        <v>4</v>
      </c>
      <c r="P21">
        <f t="shared" si="8"/>
        <v>3</v>
      </c>
      <c r="Q21" s="42">
        <f t="shared" si="1"/>
        <v>7.0954916581694727E-2</v>
      </c>
      <c r="R21" s="42">
        <f t="shared" si="2"/>
        <v>6.6577126582916701E-2</v>
      </c>
      <c r="T21" s="42">
        <v>0.15923672750241002</v>
      </c>
      <c r="U21" s="42">
        <v>0.28404691577528607</v>
      </c>
      <c r="V21" s="42">
        <v>-0.18487582633553679</v>
      </c>
      <c r="W21" s="42">
        <v>8.4196394322976653E-2</v>
      </c>
      <c r="X21" s="42">
        <f t="shared" si="9"/>
        <v>3.9320892777738502E-2</v>
      </c>
      <c r="Y21" s="42">
        <f t="shared" si="10"/>
        <v>5.8979928479052986E-2</v>
      </c>
    </row>
    <row r="22" spans="2:30">
      <c r="B22" s="45" t="str">
        <f t="shared" si="3"/>
        <v>NA</v>
      </c>
      <c r="C22" s="45">
        <v>15</v>
      </c>
      <c r="D22" t="s">
        <v>132</v>
      </c>
      <c r="F22" t="s">
        <v>9</v>
      </c>
      <c r="G22">
        <v>139.26</v>
      </c>
      <c r="H22">
        <v>145.32</v>
      </c>
      <c r="I22">
        <v>168.96</v>
      </c>
      <c r="J22">
        <v>160.18</v>
      </c>
      <c r="K22">
        <v>132.93</v>
      </c>
      <c r="L22">
        <f t="shared" si="4"/>
        <v>16</v>
      </c>
      <c r="M22">
        <f t="shared" si="5"/>
        <v>16</v>
      </c>
      <c r="N22">
        <f t="shared" si="6"/>
        <v>17</v>
      </c>
      <c r="O22">
        <f t="shared" si="7"/>
        <v>18</v>
      </c>
      <c r="P22">
        <f t="shared" si="8"/>
        <v>20</v>
      </c>
      <c r="Q22" s="42">
        <f t="shared" si="1"/>
        <v>-1.1562636825987571E-2</v>
      </c>
      <c r="R22" s="42">
        <f t="shared" si="2"/>
        <v>4.7757149141157695E-2</v>
      </c>
      <c r="T22" s="42">
        <v>4.3515725980181053E-2</v>
      </c>
      <c r="U22" s="42">
        <v>0.16267547481420319</v>
      </c>
      <c r="V22" s="42">
        <v>-5.1964962121212155E-2</v>
      </c>
      <c r="W22" s="42">
        <v>-0.17012111374703454</v>
      </c>
      <c r="X22" s="42">
        <f t="shared" si="9"/>
        <v>1.9978439126998572E-2</v>
      </c>
      <c r="Y22" s="42">
        <f t="shared" si="10"/>
        <v>1.156435411838813E-2</v>
      </c>
    </row>
    <row r="23" spans="2:30">
      <c r="B23" s="45" t="str">
        <f t="shared" si="3"/>
        <v>NA</v>
      </c>
      <c r="C23" s="45">
        <v>13</v>
      </c>
      <c r="D23">
        <v>12</v>
      </c>
      <c r="F23" t="s">
        <v>12</v>
      </c>
      <c r="G23">
        <v>112.78</v>
      </c>
      <c r="H23">
        <v>134.84</v>
      </c>
      <c r="I23">
        <v>195.75</v>
      </c>
      <c r="J23">
        <v>190.45</v>
      </c>
      <c r="K23">
        <v>196.41000000000003</v>
      </c>
      <c r="L23">
        <f t="shared" si="4"/>
        <v>18</v>
      </c>
      <c r="M23">
        <f t="shared" si="5"/>
        <v>17</v>
      </c>
      <c r="N23">
        <f t="shared" si="6"/>
        <v>16</v>
      </c>
      <c r="O23">
        <f t="shared" si="7"/>
        <v>16</v>
      </c>
      <c r="P23">
        <f t="shared" si="8"/>
        <v>16</v>
      </c>
      <c r="Q23" s="42">
        <f t="shared" si="1"/>
        <v>0.14876944677640225</v>
      </c>
      <c r="R23" s="42">
        <f t="shared" si="2"/>
        <v>0.1908296211481173</v>
      </c>
      <c r="T23" s="42">
        <v>0.19560205710232315</v>
      </c>
      <c r="U23" s="42">
        <v>0.45172055769801234</v>
      </c>
      <c r="V23" s="42">
        <v>-2.7075351213282306E-2</v>
      </c>
      <c r="W23" s="42">
        <v>3.1294302966658138E-2</v>
      </c>
      <c r="X23" s="42">
        <f t="shared" si="9"/>
        <v>4.596581059811311E-2</v>
      </c>
      <c r="Y23" s="42">
        <f t="shared" si="10"/>
        <v>5.7404572818621963E-2</v>
      </c>
    </row>
    <row r="24" spans="2:30">
      <c r="C24" t="s">
        <v>132</v>
      </c>
      <c r="D24" t="s">
        <v>132</v>
      </c>
      <c r="X24" s="102">
        <f>AVERAGE(X4:X23)</f>
        <v>3.7970175451213659E-2</v>
      </c>
      <c r="Y24" s="102"/>
    </row>
    <row r="25" spans="2:30">
      <c r="F25" t="s">
        <v>26</v>
      </c>
      <c r="S25" t="s">
        <v>26</v>
      </c>
    </row>
    <row r="26" spans="2:30">
      <c r="F26" t="s">
        <v>151</v>
      </c>
      <c r="G26">
        <f>AVERAGE(G34:G38)</f>
        <v>251.66199999999998</v>
      </c>
      <c r="H26">
        <f t="shared" ref="H26:K26" si="11">AVERAGE(H34:H38)</f>
        <v>261.67200000000003</v>
      </c>
      <c r="I26">
        <f t="shared" si="11"/>
        <v>334.94200000000001</v>
      </c>
      <c r="J26">
        <f t="shared" si="11"/>
        <v>349.75799999999998</v>
      </c>
      <c r="K26">
        <f t="shared" si="11"/>
        <v>346.48400000000004</v>
      </c>
      <c r="S26" t="s">
        <v>151</v>
      </c>
      <c r="T26" s="42">
        <f>AVERAGE(T34:T38)</f>
        <v>2.7464210137130497E-2</v>
      </c>
      <c r="U26" s="42">
        <f t="shared" ref="U26:W26" si="12">AVERAGE(U34:U38)</f>
        <v>0.27528057617775736</v>
      </c>
      <c r="V26" s="42">
        <f t="shared" si="12"/>
        <v>8.7656059073291992E-2</v>
      </c>
      <c r="W26" s="42">
        <f t="shared" si="12"/>
        <v>1.9758952343878365E-3</v>
      </c>
    </row>
    <row r="27" spans="2:30">
      <c r="F27" t="s">
        <v>152</v>
      </c>
      <c r="G27">
        <f>AVERAGE(G61:G65)</f>
        <v>301.46999999999997</v>
      </c>
      <c r="H27">
        <f t="shared" ref="H27:K27" si="13">AVERAGE(H61:H65)</f>
        <v>275.91399999999999</v>
      </c>
      <c r="I27">
        <f t="shared" si="13"/>
        <v>342.02</v>
      </c>
      <c r="J27">
        <f t="shared" si="13"/>
        <v>362.38399999999996</v>
      </c>
      <c r="K27">
        <f t="shared" si="13"/>
        <v>333.19800000000004</v>
      </c>
      <c r="S27" t="s">
        <v>152</v>
      </c>
      <c r="T27" s="42">
        <f>AVERAGE(T61:T65)</f>
        <v>-7.267042719413222E-2</v>
      </c>
      <c r="U27" s="42">
        <f t="shared" ref="U27:W27" si="14">AVERAGE(U61:U65)</f>
        <v>0.23795858706129583</v>
      </c>
      <c r="V27" s="42">
        <f t="shared" si="14"/>
        <v>5.3236385179896151E-2</v>
      </c>
      <c r="W27" s="42">
        <f t="shared" si="14"/>
        <v>-7.1596435265147002E-2</v>
      </c>
    </row>
    <row r="28" spans="2:30">
      <c r="F28" t="s">
        <v>150</v>
      </c>
      <c r="G28">
        <f>AVERAGEIFS(G4:G23,$B4:$B23,"&lt;&gt;NA")</f>
        <v>307.50599999999997</v>
      </c>
      <c r="H28">
        <f t="shared" ref="H28:K28" si="15">AVERAGEIFS(H4:H23,$B4:$B23,"&lt;&gt;NA")</f>
        <v>301.31200000000001</v>
      </c>
      <c r="I28">
        <f t="shared" si="15"/>
        <v>377.35200000000003</v>
      </c>
      <c r="J28">
        <f t="shared" si="15"/>
        <v>385.36199999999997</v>
      </c>
      <c r="K28">
        <f t="shared" si="15"/>
        <v>363.04800000000006</v>
      </c>
      <c r="S28" t="s">
        <v>150</v>
      </c>
      <c r="T28" s="42">
        <f>AVERAGEIFS(T4:T23,$B4:$B23,"&lt;&gt;NA")</f>
        <v>-4.6777910754630227E-3</v>
      </c>
      <c r="U28" s="42">
        <f t="shared" ref="U28:W28" si="16">AVERAGEIFS(U4:U23,$B4:$B23,"&lt;&gt;NA")</f>
        <v>0.25022530379022995</v>
      </c>
      <c r="V28" s="42">
        <f t="shared" si="16"/>
        <v>3.1761035479000534E-2</v>
      </c>
      <c r="W28" s="42">
        <f t="shared" si="16"/>
        <v>-5.1854201464328731E-2</v>
      </c>
    </row>
    <row r="29" spans="2:30">
      <c r="F29" t="s">
        <v>146</v>
      </c>
      <c r="G29">
        <f>AVERAGE(G4:G23)</f>
        <v>210.30749999999998</v>
      </c>
      <c r="H29">
        <f>AVERAGE(H4:H23)</f>
        <v>207.63800000000001</v>
      </c>
      <c r="I29">
        <f>AVERAGE(I4:I23)</f>
        <v>260.67349999999999</v>
      </c>
      <c r="J29">
        <f>AVERAGE(J4:J23)</f>
        <v>278.65600000000001</v>
      </c>
      <c r="K29">
        <f>AVERAGE(K4:K23)</f>
        <v>274.18349999999998</v>
      </c>
      <c r="S29" t="s">
        <v>146</v>
      </c>
      <c r="T29" s="42">
        <f>AVERAGE(T4:T23)</f>
        <v>8.3600806749911279E-3</v>
      </c>
      <c r="U29" s="42">
        <f t="shared" ref="U29:W29" si="17">AVERAGE(U4:U23)</f>
        <v>0.25028402340114703</v>
      </c>
      <c r="V29" s="42">
        <f t="shared" si="17"/>
        <v>0.10212243473359059</v>
      </c>
      <c r="W29" s="42">
        <f t="shared" si="17"/>
        <v>-1.1647654985588401E-2</v>
      </c>
    </row>
    <row r="30" spans="2:30">
      <c r="F30" s="45" t="s">
        <v>14</v>
      </c>
      <c r="G30" s="96">
        <v>115.84</v>
      </c>
      <c r="H30" s="96">
        <v>114.56</v>
      </c>
      <c r="I30" s="96">
        <v>141.74</v>
      </c>
      <c r="J30" s="96">
        <v>150.61000000000001</v>
      </c>
      <c r="K30" s="96">
        <v>148.69</v>
      </c>
      <c r="S30" s="45" t="s">
        <v>14</v>
      </c>
      <c r="T30" s="42">
        <v>-1.1049723756906049E-2</v>
      </c>
      <c r="U30" s="42">
        <v>0.23725558659217882</v>
      </c>
      <c r="V30" s="42">
        <v>6.2579370678707447E-2</v>
      </c>
      <c r="W30" s="42">
        <v>-1.2748157492862511E-2</v>
      </c>
    </row>
    <row r="32" spans="2:30">
      <c r="F32" t="s">
        <v>86</v>
      </c>
      <c r="T32" t="s">
        <v>107</v>
      </c>
    </row>
    <row r="33" spans="3:23">
      <c r="C33">
        <v>2020</v>
      </c>
      <c r="D33">
        <v>2021</v>
      </c>
      <c r="F33" t="s">
        <v>26</v>
      </c>
      <c r="G33">
        <v>2016</v>
      </c>
      <c r="H33">
        <v>2017</v>
      </c>
      <c r="I33">
        <v>2018</v>
      </c>
      <c r="J33">
        <v>2019</v>
      </c>
      <c r="K33">
        <v>2020</v>
      </c>
      <c r="T33">
        <v>2017</v>
      </c>
      <c r="U33">
        <v>2018</v>
      </c>
      <c r="V33">
        <v>2019</v>
      </c>
      <c r="W33">
        <v>2020</v>
      </c>
    </row>
    <row r="34" spans="3:23">
      <c r="C34">
        <v>1</v>
      </c>
      <c r="D34">
        <v>9</v>
      </c>
      <c r="F34" t="s">
        <v>1</v>
      </c>
      <c r="G34">
        <v>186.18</v>
      </c>
      <c r="H34">
        <v>172.32</v>
      </c>
      <c r="I34">
        <v>235.25</v>
      </c>
      <c r="J34">
        <v>257.38</v>
      </c>
      <c r="K34">
        <v>266.90999999999997</v>
      </c>
      <c r="T34">
        <v>-7.4444086368031015E-2</v>
      </c>
      <c r="U34">
        <v>0.3651926648096564</v>
      </c>
      <c r="V34">
        <v>9.407013815090326E-2</v>
      </c>
      <c r="W34">
        <v>3.7026964022068398E-2</v>
      </c>
    </row>
    <row r="35" spans="3:23">
      <c r="C35">
        <v>2</v>
      </c>
      <c r="D35">
        <v>3</v>
      </c>
      <c r="F35" t="s">
        <v>0</v>
      </c>
      <c r="G35">
        <v>315.36</v>
      </c>
      <c r="H35">
        <v>295.58000000000004</v>
      </c>
      <c r="I35">
        <v>453.06000000000006</v>
      </c>
      <c r="J35">
        <v>449.75</v>
      </c>
      <c r="K35">
        <v>435.28000000000003</v>
      </c>
      <c r="T35">
        <v>-6.2721968543886231E-2</v>
      </c>
      <c r="U35">
        <v>0.53278300290953373</v>
      </c>
      <c r="V35">
        <v>-7.3058756014656723E-3</v>
      </c>
      <c r="W35">
        <v>-3.2173429683157284E-2</v>
      </c>
    </row>
    <row r="36" spans="3:23">
      <c r="C36">
        <v>3</v>
      </c>
      <c r="D36">
        <v>1</v>
      </c>
      <c r="F36" t="s">
        <v>3</v>
      </c>
      <c r="G36">
        <v>259.58</v>
      </c>
      <c r="H36">
        <v>313.62</v>
      </c>
      <c r="I36">
        <v>342.01</v>
      </c>
      <c r="J36">
        <v>418.63</v>
      </c>
      <c r="K36">
        <v>361.98</v>
      </c>
      <c r="T36">
        <v>0.20818244857076817</v>
      </c>
      <c r="U36">
        <v>9.0523563548243091E-2</v>
      </c>
      <c r="V36">
        <v>0.22402853717727544</v>
      </c>
      <c r="W36">
        <v>-0.135322361034804</v>
      </c>
    </row>
    <row r="37" spans="3:23">
      <c r="C37">
        <v>4</v>
      </c>
      <c r="D37">
        <v>6</v>
      </c>
      <c r="F37" t="s">
        <v>6</v>
      </c>
      <c r="G37">
        <v>300.81</v>
      </c>
      <c r="H37">
        <v>348.71</v>
      </c>
      <c r="I37">
        <v>447.76</v>
      </c>
      <c r="J37">
        <v>364.98</v>
      </c>
      <c r="K37">
        <v>395.71000000000004</v>
      </c>
      <c r="T37">
        <v>0.15923672750241002</v>
      </c>
      <c r="U37">
        <v>0.28404691577528607</v>
      </c>
      <c r="V37">
        <v>-0.18487582633553679</v>
      </c>
      <c r="W37">
        <v>8.4196394322976653E-2</v>
      </c>
    </row>
    <row r="38" spans="3:23">
      <c r="C38">
        <v>5</v>
      </c>
      <c r="D38">
        <v>11</v>
      </c>
      <c r="F38" t="s">
        <v>10</v>
      </c>
      <c r="G38">
        <v>196.38</v>
      </c>
      <c r="H38">
        <v>178.13</v>
      </c>
      <c r="I38">
        <v>196.63</v>
      </c>
      <c r="J38">
        <v>258.05</v>
      </c>
      <c r="K38">
        <v>272.53999999999996</v>
      </c>
      <c r="T38">
        <v>-9.2932070475608475E-2</v>
      </c>
      <c r="U38">
        <v>0.10385673384606742</v>
      </c>
      <c r="V38">
        <v>0.31236332197528371</v>
      </c>
      <c r="W38">
        <v>5.6151908544855411E-2</v>
      </c>
    </row>
    <row r="39" spans="3:23">
      <c r="C39">
        <v>6</v>
      </c>
      <c r="D39">
        <v>15</v>
      </c>
      <c r="F39" t="s">
        <v>19</v>
      </c>
      <c r="G39">
        <v>175.18</v>
      </c>
      <c r="H39">
        <v>197.18</v>
      </c>
      <c r="I39">
        <v>205.76</v>
      </c>
      <c r="J39">
        <v>269.65999999999997</v>
      </c>
      <c r="K39">
        <v>252</v>
      </c>
      <c r="T39">
        <v>0.12558511245575987</v>
      </c>
      <c r="U39">
        <v>4.3513540927071714E-2</v>
      </c>
      <c r="V39">
        <v>0.31055598755832037</v>
      </c>
      <c r="W39">
        <v>-6.5489876140324754E-2</v>
      </c>
    </row>
    <row r="40" spans="3:23">
      <c r="C40">
        <v>7</v>
      </c>
      <c r="D40">
        <v>4</v>
      </c>
      <c r="F40" t="s">
        <v>13</v>
      </c>
      <c r="G40">
        <v>377.56</v>
      </c>
      <c r="H40">
        <v>297.14</v>
      </c>
      <c r="I40">
        <v>354.56</v>
      </c>
      <c r="J40">
        <v>424.08000000000004</v>
      </c>
      <c r="K40">
        <v>358.9</v>
      </c>
      <c r="T40">
        <v>-0.21299925839601652</v>
      </c>
      <c r="U40">
        <v>0.19324224271387225</v>
      </c>
      <c r="V40">
        <v>0.19607400722021673</v>
      </c>
      <c r="W40">
        <v>-0.15369741558196581</v>
      </c>
    </row>
    <row r="41" spans="3:23">
      <c r="C41">
        <v>8</v>
      </c>
      <c r="D41">
        <v>2</v>
      </c>
      <c r="F41" t="s">
        <v>5</v>
      </c>
      <c r="G41">
        <v>284.22000000000003</v>
      </c>
      <c r="H41">
        <v>251.51</v>
      </c>
      <c r="I41">
        <v>289.37</v>
      </c>
      <c r="J41">
        <v>269.37</v>
      </c>
      <c r="K41">
        <v>263.37</v>
      </c>
      <c r="T41">
        <v>-0.11508690451059056</v>
      </c>
      <c r="U41">
        <v>0.15053079400421465</v>
      </c>
      <c r="V41">
        <v>-6.9115665065487053E-2</v>
      </c>
      <c r="W41">
        <v>-2.2274195344693215E-2</v>
      </c>
    </row>
    <row r="42" spans="3:23">
      <c r="C42">
        <v>9</v>
      </c>
      <c r="D42">
        <v>14</v>
      </c>
      <c r="F42" t="s">
        <v>11</v>
      </c>
      <c r="G42">
        <v>194.52999999999997</v>
      </c>
      <c r="H42">
        <v>181.56</v>
      </c>
      <c r="I42">
        <v>217.60000000000002</v>
      </c>
      <c r="J42">
        <v>237.88</v>
      </c>
      <c r="K42">
        <v>237.60000000000002</v>
      </c>
      <c r="T42">
        <v>-6.6673520793707808E-2</v>
      </c>
      <c r="U42">
        <v>0.19850187265917607</v>
      </c>
      <c r="V42">
        <v>9.3198529411764541E-2</v>
      </c>
      <c r="W42">
        <v>-1.1770640659154452E-3</v>
      </c>
    </row>
    <row r="43" spans="3:23">
      <c r="C43">
        <v>10</v>
      </c>
      <c r="D43">
        <v>22</v>
      </c>
      <c r="F43" t="s">
        <v>24</v>
      </c>
      <c r="G43">
        <v>91.02</v>
      </c>
      <c r="H43">
        <v>108.59</v>
      </c>
      <c r="I43">
        <v>102.82</v>
      </c>
      <c r="J43">
        <v>141.73000000000002</v>
      </c>
      <c r="K43">
        <v>173.92000000000002</v>
      </c>
      <c r="T43">
        <v>0.19303449791254668</v>
      </c>
      <c r="U43">
        <v>-5.3135647849710033E-2</v>
      </c>
      <c r="V43">
        <v>0.37842832133826132</v>
      </c>
      <c r="W43">
        <v>0.22712199252099063</v>
      </c>
    </row>
    <row r="44" spans="3:23">
      <c r="C44">
        <v>11</v>
      </c>
      <c r="D44">
        <v>5</v>
      </c>
      <c r="F44" t="s">
        <v>7</v>
      </c>
      <c r="G44">
        <v>270.63</v>
      </c>
      <c r="H44">
        <v>221.72</v>
      </c>
      <c r="I44">
        <v>271.10000000000002</v>
      </c>
      <c r="J44">
        <v>250.09</v>
      </c>
      <c r="K44">
        <v>246.46</v>
      </c>
      <c r="T44">
        <v>-0.18072645309093593</v>
      </c>
      <c r="U44">
        <v>0.22271333213061539</v>
      </c>
      <c r="V44">
        <v>-7.7499077831058694E-2</v>
      </c>
      <c r="W44">
        <v>-1.4514774681114728E-2</v>
      </c>
    </row>
    <row r="45" spans="3:23">
      <c r="C45">
        <v>12</v>
      </c>
      <c r="D45">
        <v>13</v>
      </c>
      <c r="F45" t="s">
        <v>23</v>
      </c>
      <c r="G45">
        <v>243.02</v>
      </c>
      <c r="H45">
        <v>275.43</v>
      </c>
      <c r="I45">
        <v>311.86</v>
      </c>
      <c r="J45">
        <v>326.82</v>
      </c>
      <c r="K45">
        <v>304.66000000000003</v>
      </c>
      <c r="T45">
        <v>0.13336350917619955</v>
      </c>
      <c r="U45">
        <v>0.13226591148386158</v>
      </c>
      <c r="V45">
        <v>4.7970243057782191E-2</v>
      </c>
      <c r="W45">
        <v>-6.780490790037319E-2</v>
      </c>
    </row>
    <row r="46" spans="3:23">
      <c r="C46">
        <v>13</v>
      </c>
      <c r="D46">
        <v>12</v>
      </c>
      <c r="F46" t="s">
        <v>12</v>
      </c>
      <c r="G46">
        <v>112.78</v>
      </c>
      <c r="H46">
        <v>134.84</v>
      </c>
      <c r="I46">
        <v>195.75</v>
      </c>
      <c r="J46">
        <v>190.45</v>
      </c>
      <c r="K46">
        <v>196.41000000000003</v>
      </c>
      <c r="T46">
        <v>0.19560205710232315</v>
      </c>
      <c r="U46">
        <v>0.45172055769801234</v>
      </c>
      <c r="V46">
        <v>-2.7075351213282306E-2</v>
      </c>
      <c r="W46">
        <v>3.1294302966658138E-2</v>
      </c>
    </row>
    <row r="47" spans="3:23">
      <c r="C47">
        <v>14</v>
      </c>
      <c r="D47">
        <v>8</v>
      </c>
      <c r="F47" t="s">
        <v>8</v>
      </c>
      <c r="G47">
        <v>96.51</v>
      </c>
      <c r="H47">
        <v>100.03</v>
      </c>
      <c r="I47">
        <v>123.68</v>
      </c>
      <c r="J47">
        <v>167.54000000000002</v>
      </c>
      <c r="K47">
        <v>151.12</v>
      </c>
      <c r="T47">
        <v>3.6472904362242264E-2</v>
      </c>
      <c r="U47">
        <v>0.23642907127861656</v>
      </c>
      <c r="V47">
        <v>0.35462483829236757</v>
      </c>
      <c r="W47">
        <v>-9.8006446221797883E-2</v>
      </c>
    </row>
    <row r="48" spans="3:23">
      <c r="C48">
        <v>15</v>
      </c>
      <c r="D48" t="s">
        <v>132</v>
      </c>
      <c r="F48" t="s">
        <v>9</v>
      </c>
      <c r="G48">
        <v>139.26</v>
      </c>
      <c r="H48">
        <v>145.32</v>
      </c>
      <c r="I48">
        <v>168.96</v>
      </c>
      <c r="J48">
        <v>160.18</v>
      </c>
      <c r="K48">
        <v>132.93</v>
      </c>
      <c r="T48">
        <v>4.3515725980181053E-2</v>
      </c>
      <c r="U48">
        <v>0.16267547481420319</v>
      </c>
      <c r="V48">
        <v>-5.1964962121212155E-2</v>
      </c>
      <c r="W48">
        <v>-0.17012111374703454</v>
      </c>
    </row>
    <row r="49" spans="3:23">
      <c r="C49">
        <v>16</v>
      </c>
      <c r="D49" t="s">
        <v>132</v>
      </c>
      <c r="F49" t="s">
        <v>20</v>
      </c>
      <c r="G49">
        <v>260.52</v>
      </c>
      <c r="H49">
        <v>227.20000000000002</v>
      </c>
      <c r="I49">
        <v>376.84000000000003</v>
      </c>
      <c r="J49">
        <v>335.33</v>
      </c>
      <c r="K49">
        <v>367.87</v>
      </c>
      <c r="T49">
        <v>-0.12789805005373855</v>
      </c>
      <c r="U49">
        <v>0.65862676056338021</v>
      </c>
      <c r="V49">
        <v>-0.11015285001592201</v>
      </c>
      <c r="W49">
        <v>9.7038737959622035E-2</v>
      </c>
    </row>
    <row r="50" spans="3:23">
      <c r="C50" t="s">
        <v>132</v>
      </c>
      <c r="D50">
        <v>16</v>
      </c>
      <c r="F50" t="s">
        <v>21</v>
      </c>
      <c r="G50">
        <v>215.99</v>
      </c>
      <c r="H50">
        <v>198.35</v>
      </c>
      <c r="I50">
        <v>253.8</v>
      </c>
      <c r="J50">
        <v>361.05</v>
      </c>
      <c r="K50">
        <v>414.24</v>
      </c>
      <c r="T50">
        <v>-8.1670447705912363E-2</v>
      </c>
      <c r="U50">
        <v>0.27955633980337802</v>
      </c>
      <c r="V50">
        <v>0.42257683215130015</v>
      </c>
      <c r="W50">
        <v>0.14732031574574167</v>
      </c>
    </row>
    <row r="51" spans="3:23">
      <c r="C51" t="s">
        <v>132</v>
      </c>
      <c r="D51">
        <v>7</v>
      </c>
      <c r="F51" t="s">
        <v>4</v>
      </c>
      <c r="G51">
        <v>213.41</v>
      </c>
      <c r="H51">
        <v>231.32</v>
      </c>
      <c r="I51">
        <v>295.02999999999997</v>
      </c>
      <c r="J51">
        <v>284.23</v>
      </c>
      <c r="K51">
        <v>276.62</v>
      </c>
      <c r="T51">
        <v>8.3922965184386911E-2</v>
      </c>
      <c r="U51">
        <v>0.2754193325263703</v>
      </c>
      <c r="V51">
        <v>-3.6606446802019965E-2</v>
      </c>
      <c r="W51">
        <v>-2.677409140484821E-2</v>
      </c>
    </row>
    <row r="52" spans="3:23">
      <c r="C52" t="s">
        <v>132</v>
      </c>
      <c r="D52">
        <v>10</v>
      </c>
      <c r="F52" t="s">
        <v>2</v>
      </c>
      <c r="G52">
        <v>157.37</v>
      </c>
      <c r="H52">
        <v>159.65</v>
      </c>
      <c r="I52">
        <v>229.89000000000001</v>
      </c>
      <c r="J52">
        <v>255.31</v>
      </c>
      <c r="K52">
        <v>226.46</v>
      </c>
      <c r="T52">
        <v>1.4488148948338386E-2</v>
      </c>
      <c r="U52">
        <v>0.43996241778891321</v>
      </c>
      <c r="V52">
        <v>0.11057462264561302</v>
      </c>
      <c r="W52">
        <v>-0.11299988249578941</v>
      </c>
    </row>
    <row r="53" spans="3:23">
      <c r="C53" t="s">
        <v>132</v>
      </c>
      <c r="D53" t="s">
        <v>132</v>
      </c>
      <c r="F53" t="s">
        <v>14</v>
      </c>
      <c r="G53">
        <v>115.84</v>
      </c>
      <c r="H53">
        <v>114.56</v>
      </c>
      <c r="I53">
        <v>141.74</v>
      </c>
      <c r="J53">
        <v>150.61000000000001</v>
      </c>
      <c r="K53">
        <v>148.69</v>
      </c>
      <c r="T53">
        <v>-1.1049723756906049E-2</v>
      </c>
      <c r="U53">
        <v>0.23725558659217882</v>
      </c>
      <c r="V53">
        <v>6.2579370678707447E-2</v>
      </c>
      <c r="W53">
        <v>-1.2748157492862511E-2</v>
      </c>
    </row>
    <row r="54" spans="3:23">
      <c r="C54" t="s">
        <v>132</v>
      </c>
      <c r="D54" t="s">
        <v>132</v>
      </c>
      <c r="F54" t="s">
        <v>104</v>
      </c>
      <c r="G54">
        <v>4206.1499999999996</v>
      </c>
      <c r="H54">
        <v>4152.76</v>
      </c>
      <c r="I54">
        <v>5213.47</v>
      </c>
      <c r="J54">
        <v>5573.12</v>
      </c>
      <c r="K54">
        <v>5483.6699999999992</v>
      </c>
      <c r="T54">
        <v>-1.2693318117518282E-2</v>
      </c>
      <c r="U54">
        <v>0.25542289946926866</v>
      </c>
      <c r="V54">
        <v>6.8984764465893189E-2</v>
      </c>
      <c r="W54">
        <v>-1.6050255512172873E-2</v>
      </c>
    </row>
    <row r="60" spans="3:23">
      <c r="C60">
        <v>2020</v>
      </c>
      <c r="D60">
        <v>2021</v>
      </c>
      <c r="F60" t="s">
        <v>26</v>
      </c>
      <c r="G60">
        <v>2016</v>
      </c>
      <c r="H60">
        <v>2017</v>
      </c>
      <c r="I60">
        <v>2018</v>
      </c>
      <c r="J60">
        <v>2019</v>
      </c>
      <c r="K60">
        <v>2020</v>
      </c>
      <c r="T60">
        <v>2017</v>
      </c>
      <c r="U60">
        <v>2018</v>
      </c>
      <c r="V60">
        <v>2019</v>
      </c>
      <c r="W60">
        <v>2020</v>
      </c>
    </row>
    <row r="61" spans="3:23">
      <c r="C61">
        <v>3</v>
      </c>
      <c r="D61">
        <v>1</v>
      </c>
      <c r="F61" t="s">
        <v>3</v>
      </c>
      <c r="G61">
        <v>259.58</v>
      </c>
      <c r="H61">
        <v>313.62</v>
      </c>
      <c r="I61">
        <v>342.01</v>
      </c>
      <c r="J61">
        <v>418.63</v>
      </c>
      <c r="K61">
        <v>361.98</v>
      </c>
      <c r="T61" s="42">
        <v>0.20818244857076817</v>
      </c>
      <c r="U61" s="42">
        <v>9.0523563548243091E-2</v>
      </c>
      <c r="V61" s="42">
        <v>0.22402853717727544</v>
      </c>
      <c r="W61" s="42">
        <v>-0.135322361034804</v>
      </c>
    </row>
    <row r="62" spans="3:23">
      <c r="C62">
        <v>8</v>
      </c>
      <c r="D62">
        <v>2</v>
      </c>
      <c r="F62" t="s">
        <v>5</v>
      </c>
      <c r="G62">
        <v>284.22000000000003</v>
      </c>
      <c r="H62">
        <v>251.51</v>
      </c>
      <c r="I62">
        <v>289.37</v>
      </c>
      <c r="J62">
        <v>269.37</v>
      </c>
      <c r="K62">
        <v>263.37</v>
      </c>
      <c r="T62" s="42">
        <v>-0.11508690451059056</v>
      </c>
      <c r="U62" s="42">
        <v>0.15053079400421465</v>
      </c>
      <c r="V62" s="42">
        <v>-6.9115665065487053E-2</v>
      </c>
      <c r="W62" s="42">
        <v>-2.2274195344693215E-2</v>
      </c>
    </row>
    <row r="63" spans="3:23">
      <c r="C63">
        <v>2</v>
      </c>
      <c r="D63">
        <v>3</v>
      </c>
      <c r="F63" t="s">
        <v>0</v>
      </c>
      <c r="G63">
        <v>315.36</v>
      </c>
      <c r="H63">
        <v>295.58000000000004</v>
      </c>
      <c r="I63">
        <v>453.06000000000006</v>
      </c>
      <c r="J63">
        <v>449.75</v>
      </c>
      <c r="K63">
        <v>435.28000000000003</v>
      </c>
      <c r="T63" s="42">
        <v>-6.2721968543886231E-2</v>
      </c>
      <c r="U63" s="42">
        <v>0.53278300290953373</v>
      </c>
      <c r="V63" s="42">
        <v>-7.3058756014656723E-3</v>
      </c>
      <c r="W63" s="42">
        <v>-3.2173429683157284E-2</v>
      </c>
    </row>
    <row r="64" spans="3:23">
      <c r="C64">
        <v>7</v>
      </c>
      <c r="D64">
        <v>4</v>
      </c>
      <c r="F64" t="s">
        <v>13</v>
      </c>
      <c r="G64">
        <v>377.56</v>
      </c>
      <c r="H64">
        <v>297.14</v>
      </c>
      <c r="I64">
        <v>354.56</v>
      </c>
      <c r="J64">
        <v>424.08000000000004</v>
      </c>
      <c r="K64">
        <v>358.9</v>
      </c>
      <c r="T64" s="42">
        <v>-0.21299925839601652</v>
      </c>
      <c r="U64" s="42">
        <v>0.19324224271387225</v>
      </c>
      <c r="V64" s="42">
        <v>0.19607400722021673</v>
      </c>
      <c r="W64" s="42">
        <v>-0.15369741558196581</v>
      </c>
    </row>
    <row r="65" spans="3:23">
      <c r="C65">
        <v>11</v>
      </c>
      <c r="D65">
        <v>5</v>
      </c>
      <c r="F65" t="s">
        <v>7</v>
      </c>
      <c r="G65">
        <v>270.63</v>
      </c>
      <c r="H65">
        <v>221.72</v>
      </c>
      <c r="I65">
        <v>271.10000000000002</v>
      </c>
      <c r="J65">
        <v>250.09</v>
      </c>
      <c r="K65">
        <v>246.46</v>
      </c>
      <c r="T65" s="42">
        <v>-0.18072645309093593</v>
      </c>
      <c r="U65" s="42">
        <v>0.22271333213061539</v>
      </c>
      <c r="V65" s="42">
        <v>-7.7499077831058694E-2</v>
      </c>
      <c r="W65" s="42">
        <v>-1.4514774681114728E-2</v>
      </c>
    </row>
    <row r="66" spans="3:23">
      <c r="C66">
        <v>4</v>
      </c>
      <c r="D66">
        <v>6</v>
      </c>
      <c r="F66" t="s">
        <v>6</v>
      </c>
      <c r="G66">
        <v>300.81</v>
      </c>
      <c r="H66">
        <v>348.71</v>
      </c>
      <c r="I66">
        <v>447.76</v>
      </c>
      <c r="J66">
        <v>364.98</v>
      </c>
      <c r="K66">
        <v>395.71000000000004</v>
      </c>
      <c r="T66" s="42">
        <v>0.15923672750241002</v>
      </c>
      <c r="U66" s="42">
        <v>0.28404691577528607</v>
      </c>
      <c r="V66" s="42">
        <v>-0.18487582633553679</v>
      </c>
      <c r="W66" s="42">
        <v>8.4196394322976653E-2</v>
      </c>
    </row>
    <row r="67" spans="3:23">
      <c r="C67" t="s">
        <v>132</v>
      </c>
      <c r="D67">
        <v>7</v>
      </c>
      <c r="F67" t="s">
        <v>4</v>
      </c>
      <c r="G67">
        <v>213.41</v>
      </c>
      <c r="H67">
        <v>231.32</v>
      </c>
      <c r="I67">
        <v>295.02999999999997</v>
      </c>
      <c r="J67">
        <v>284.23</v>
      </c>
      <c r="K67">
        <v>276.62</v>
      </c>
      <c r="T67" s="42">
        <v>8.3922965184386911E-2</v>
      </c>
      <c r="U67" s="42">
        <v>0.2754193325263703</v>
      </c>
      <c r="V67" s="42">
        <v>-3.6606446802019965E-2</v>
      </c>
      <c r="W67" s="42">
        <v>-2.677409140484821E-2</v>
      </c>
    </row>
    <row r="68" spans="3:23">
      <c r="C68">
        <v>14</v>
      </c>
      <c r="D68">
        <v>8</v>
      </c>
      <c r="F68" t="s">
        <v>8</v>
      </c>
      <c r="G68">
        <v>96.51</v>
      </c>
      <c r="H68">
        <v>100.03</v>
      </c>
      <c r="I68">
        <v>123.68</v>
      </c>
      <c r="J68">
        <v>167.54000000000002</v>
      </c>
      <c r="K68">
        <v>151.12</v>
      </c>
      <c r="T68" s="42">
        <v>3.6472904362242264E-2</v>
      </c>
      <c r="U68" s="42">
        <v>0.23642907127861656</v>
      </c>
      <c r="V68" s="42">
        <v>0.35462483829236757</v>
      </c>
      <c r="W68" s="42">
        <v>-9.8006446221797883E-2</v>
      </c>
    </row>
    <row r="69" spans="3:23">
      <c r="C69">
        <v>1</v>
      </c>
      <c r="D69">
        <v>9</v>
      </c>
      <c r="F69" t="s">
        <v>1</v>
      </c>
      <c r="G69">
        <v>186.18</v>
      </c>
      <c r="H69">
        <v>172.32</v>
      </c>
      <c r="I69">
        <v>235.25</v>
      </c>
      <c r="J69">
        <v>257.38</v>
      </c>
      <c r="K69">
        <v>266.90999999999997</v>
      </c>
      <c r="T69" s="42">
        <v>-7.4444086368031015E-2</v>
      </c>
      <c r="U69" s="42">
        <v>0.3651926648096564</v>
      </c>
      <c r="V69" s="42">
        <v>9.407013815090326E-2</v>
      </c>
      <c r="W69" s="42">
        <v>3.7026964022068398E-2</v>
      </c>
    </row>
    <row r="70" spans="3:23">
      <c r="C70" t="s">
        <v>132</v>
      </c>
      <c r="D70">
        <v>10</v>
      </c>
      <c r="F70" t="s">
        <v>2</v>
      </c>
      <c r="G70">
        <v>157.37</v>
      </c>
      <c r="H70">
        <v>159.65</v>
      </c>
      <c r="I70">
        <v>229.89000000000001</v>
      </c>
      <c r="J70">
        <v>255.31</v>
      </c>
      <c r="K70">
        <v>226.46</v>
      </c>
      <c r="T70" s="42">
        <v>1.4488148948338386E-2</v>
      </c>
      <c r="U70" s="42">
        <v>0.43996241778891321</v>
      </c>
      <c r="V70" s="42">
        <v>0.11057462264561302</v>
      </c>
      <c r="W70" s="42">
        <v>-0.11299988249578941</v>
      </c>
    </row>
    <row r="71" spans="3:23">
      <c r="C71">
        <v>5</v>
      </c>
      <c r="D71">
        <v>11</v>
      </c>
      <c r="F71" t="s">
        <v>10</v>
      </c>
      <c r="G71">
        <v>196.38</v>
      </c>
      <c r="H71">
        <v>178.13</v>
      </c>
      <c r="I71">
        <v>196.63</v>
      </c>
      <c r="J71">
        <v>258.05</v>
      </c>
      <c r="K71">
        <v>272.53999999999996</v>
      </c>
      <c r="T71" s="42">
        <v>-9.2932070475608475E-2</v>
      </c>
      <c r="U71" s="42">
        <v>0.10385673384606742</v>
      </c>
      <c r="V71" s="42">
        <v>0.31236332197528371</v>
      </c>
      <c r="W71" s="42">
        <v>5.6151908544855411E-2</v>
      </c>
    </row>
    <row r="72" spans="3:23">
      <c r="C72">
        <v>13</v>
      </c>
      <c r="D72">
        <v>12</v>
      </c>
      <c r="F72" t="s">
        <v>12</v>
      </c>
      <c r="G72">
        <v>112.78</v>
      </c>
      <c r="H72">
        <v>134.84</v>
      </c>
      <c r="I72">
        <v>195.75</v>
      </c>
      <c r="J72">
        <v>190.45</v>
      </c>
      <c r="K72">
        <v>196.41000000000003</v>
      </c>
      <c r="T72" s="42">
        <v>0.19560205710232315</v>
      </c>
      <c r="U72" s="42">
        <v>0.45172055769801234</v>
      </c>
      <c r="V72" s="42">
        <v>-2.7075351213282306E-2</v>
      </c>
      <c r="W72" s="42">
        <v>3.1294302966658138E-2</v>
      </c>
    </row>
    <row r="73" spans="3:23">
      <c r="C73">
        <v>12</v>
      </c>
      <c r="D73">
        <v>13</v>
      </c>
      <c r="F73" t="s">
        <v>23</v>
      </c>
      <c r="G73">
        <v>243.02</v>
      </c>
      <c r="H73">
        <v>275.43</v>
      </c>
      <c r="I73">
        <v>311.86</v>
      </c>
      <c r="J73">
        <v>326.82</v>
      </c>
      <c r="K73">
        <v>304.66000000000003</v>
      </c>
      <c r="T73" s="42">
        <v>0.13336350917619955</v>
      </c>
      <c r="U73" s="42">
        <v>0.13226591148386158</v>
      </c>
      <c r="V73" s="42">
        <v>4.7970243057782191E-2</v>
      </c>
      <c r="W73" s="42">
        <v>-6.780490790037319E-2</v>
      </c>
    </row>
    <row r="74" spans="3:23">
      <c r="C74">
        <v>9</v>
      </c>
      <c r="D74">
        <v>14</v>
      </c>
      <c r="F74" t="s">
        <v>11</v>
      </c>
      <c r="G74">
        <v>194.52999999999997</v>
      </c>
      <c r="H74">
        <v>181.56</v>
      </c>
      <c r="I74">
        <v>217.60000000000002</v>
      </c>
      <c r="J74">
        <v>237.88</v>
      </c>
      <c r="K74">
        <v>237.60000000000002</v>
      </c>
      <c r="T74" s="42">
        <v>-6.6673520793707808E-2</v>
      </c>
      <c r="U74" s="42">
        <v>0.19850187265917607</v>
      </c>
      <c r="V74" s="42">
        <v>9.3198529411764541E-2</v>
      </c>
      <c r="W74" s="42">
        <v>-1.1770640659154452E-3</v>
      </c>
    </row>
    <row r="75" spans="3:23">
      <c r="C75">
        <v>6</v>
      </c>
      <c r="D75">
        <v>15</v>
      </c>
      <c r="F75" t="s">
        <v>19</v>
      </c>
      <c r="G75">
        <v>175.18</v>
      </c>
      <c r="H75">
        <v>197.18</v>
      </c>
      <c r="I75">
        <v>205.76</v>
      </c>
      <c r="J75">
        <v>269.65999999999997</v>
      </c>
      <c r="K75">
        <v>252</v>
      </c>
      <c r="T75" s="42">
        <v>0.12558511245575987</v>
      </c>
      <c r="U75" s="42">
        <v>4.3513540927071714E-2</v>
      </c>
      <c r="V75" s="42">
        <v>0.31055598755832037</v>
      </c>
      <c r="W75" s="42">
        <v>-6.5489876140324754E-2</v>
      </c>
    </row>
    <row r="76" spans="3:23">
      <c r="C76" t="s">
        <v>132</v>
      </c>
      <c r="D76">
        <v>16</v>
      </c>
      <c r="F76" t="s">
        <v>21</v>
      </c>
      <c r="G76">
        <v>215.99</v>
      </c>
      <c r="H76">
        <v>198.35</v>
      </c>
      <c r="I76">
        <v>253.8</v>
      </c>
      <c r="J76">
        <v>361.05</v>
      </c>
      <c r="K76">
        <v>414.24</v>
      </c>
      <c r="T76" s="42">
        <v>-8.1670447705912363E-2</v>
      </c>
      <c r="U76" s="61">
        <v>0.27955633980337802</v>
      </c>
      <c r="V76" s="61">
        <v>0.42257683215130015</v>
      </c>
      <c r="W76" s="42">
        <v>0.14732031574574167</v>
      </c>
    </row>
    <row r="77" spans="3:23">
      <c r="C77">
        <v>10</v>
      </c>
      <c r="D77">
        <v>22</v>
      </c>
      <c r="F77" t="s">
        <v>24</v>
      </c>
      <c r="G77">
        <v>91.02</v>
      </c>
      <c r="H77">
        <v>108.59</v>
      </c>
      <c r="I77">
        <v>102.82</v>
      </c>
      <c r="J77">
        <v>141.73000000000002</v>
      </c>
      <c r="K77">
        <v>173.92000000000002</v>
      </c>
      <c r="T77" s="42">
        <v>0.19303449791254668</v>
      </c>
      <c r="U77" s="42">
        <v>-5.3135647849710033E-2</v>
      </c>
      <c r="V77" s="42">
        <v>0.37842832133826132</v>
      </c>
      <c r="W77" s="42">
        <v>0.22712199252099063</v>
      </c>
    </row>
    <row r="78" spans="3:23">
      <c r="C78">
        <v>15</v>
      </c>
      <c r="D78" t="s">
        <v>132</v>
      </c>
      <c r="F78" t="s">
        <v>9</v>
      </c>
      <c r="G78">
        <v>139.26</v>
      </c>
      <c r="H78">
        <v>145.32</v>
      </c>
      <c r="I78">
        <v>168.96</v>
      </c>
      <c r="J78">
        <v>160.18</v>
      </c>
      <c r="K78">
        <v>132.93</v>
      </c>
      <c r="T78" s="42">
        <v>4.3515725980181053E-2</v>
      </c>
      <c r="U78" s="42">
        <v>0.16267547481420319</v>
      </c>
      <c r="V78" s="42">
        <v>-5.1964962121212155E-2</v>
      </c>
      <c r="W78" s="42">
        <v>-0.17012111374703454</v>
      </c>
    </row>
    <row r="79" spans="3:23">
      <c r="C79">
        <v>16</v>
      </c>
      <c r="D79" t="s">
        <v>132</v>
      </c>
      <c r="F79" s="85" t="s">
        <v>20</v>
      </c>
      <c r="G79">
        <v>260.52</v>
      </c>
      <c r="H79">
        <v>227.20000000000002</v>
      </c>
      <c r="I79">
        <v>376.84000000000003</v>
      </c>
      <c r="J79">
        <v>335.33</v>
      </c>
      <c r="K79">
        <v>367.87</v>
      </c>
      <c r="T79" s="42">
        <v>-0.12789805005373855</v>
      </c>
      <c r="U79" s="61">
        <v>0.65862676056338021</v>
      </c>
      <c r="V79" s="42">
        <v>-0.11015285001592201</v>
      </c>
      <c r="W79" s="42">
        <v>9.7038737959622035E-2</v>
      </c>
    </row>
    <row r="80" spans="3:23">
      <c r="C80" t="s">
        <v>132</v>
      </c>
      <c r="D80" t="s">
        <v>132</v>
      </c>
      <c r="F80" t="s">
        <v>14</v>
      </c>
      <c r="G80">
        <v>115.84</v>
      </c>
      <c r="H80">
        <v>114.56</v>
      </c>
      <c r="I80">
        <v>141.74</v>
      </c>
      <c r="J80">
        <v>150.61000000000001</v>
      </c>
      <c r="K80">
        <v>148.69</v>
      </c>
      <c r="T80" s="42">
        <v>-1.1049723756906049E-2</v>
      </c>
      <c r="U80" s="42">
        <v>0.23725558659217882</v>
      </c>
      <c r="V80" s="42">
        <v>6.2579370678707447E-2</v>
      </c>
      <c r="W80" s="42">
        <v>-1.2748157492862511E-2</v>
      </c>
    </row>
    <row r="81" spans="3:23">
      <c r="C81" t="s">
        <v>132</v>
      </c>
      <c r="D81" t="s">
        <v>132</v>
      </c>
      <c r="F81" t="s">
        <v>104</v>
      </c>
      <c r="G81">
        <v>4206.1499999999996</v>
      </c>
      <c r="H81">
        <v>4152.76</v>
      </c>
      <c r="I81">
        <v>5213.47</v>
      </c>
      <c r="J81">
        <v>5573.12</v>
      </c>
      <c r="K81">
        <v>5483.6699999999992</v>
      </c>
      <c r="T81" s="42">
        <v>-1.2693318117518282E-2</v>
      </c>
      <c r="U81" s="42">
        <v>0.25542289946926866</v>
      </c>
      <c r="V81" s="42">
        <v>6.8984764465893189E-2</v>
      </c>
      <c r="W81" s="42">
        <v>-1.6050255512172873E-2</v>
      </c>
    </row>
  </sheetData>
  <conditionalFormatting sqref="Q4:Q23">
    <cfRule type="top10" dxfId="120" priority="2" rank="10"/>
  </conditionalFormatting>
  <conditionalFormatting sqref="R4:R23">
    <cfRule type="top10" dxfId="119" priority="1" rank="10"/>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E4BC5-DCC6-4E30-938D-4A1AA0C8F14C}">
  <sheetPr>
    <tabColor rgb="FF00B050"/>
  </sheetPr>
  <dimension ref="A1:Y101"/>
  <sheetViews>
    <sheetView zoomScaleNormal="100" workbookViewId="0">
      <pane xSplit="4" ySplit="3" topLeftCell="E52" activePane="bottomRight" state="frozen"/>
      <selection activeCell="D31" sqref="D31"/>
      <selection pane="topRight" activeCell="D31" sqref="D31"/>
      <selection pane="bottomLeft" activeCell="D31" sqref="D31"/>
      <selection pane="bottomRight" activeCell="C34" sqref="C34"/>
    </sheetView>
  </sheetViews>
  <sheetFormatPr defaultRowHeight="14.5"/>
  <cols>
    <col min="4" max="4" width="21.36328125" bestFit="1" customWidth="1"/>
    <col min="5" max="5" width="9.81640625" bestFit="1" customWidth="1"/>
    <col min="20" max="20" width="21.1796875" bestFit="1" customWidth="1"/>
  </cols>
  <sheetData>
    <row r="1" spans="1:25">
      <c r="O1" s="48">
        <v>2</v>
      </c>
      <c r="P1" s="48">
        <v>3</v>
      </c>
      <c r="Q1" s="48">
        <v>4</v>
      </c>
      <c r="R1" s="48">
        <v>5</v>
      </c>
      <c r="S1" s="48">
        <v>6</v>
      </c>
      <c r="T1" s="48"/>
    </row>
    <row r="2" spans="1:25">
      <c r="C2">
        <v>1</v>
      </c>
      <c r="D2" s="45" t="s">
        <v>83</v>
      </c>
      <c r="E2" s="48">
        <v>2</v>
      </c>
      <c r="F2" s="48">
        <v>3</v>
      </c>
      <c r="G2" s="48">
        <v>4</v>
      </c>
      <c r="H2" s="48">
        <v>5</v>
      </c>
      <c r="I2" s="48">
        <v>6</v>
      </c>
      <c r="J2" s="48"/>
      <c r="K2" s="113" t="s">
        <v>84</v>
      </c>
      <c r="L2" s="113"/>
      <c r="M2" s="113"/>
      <c r="N2" s="113"/>
      <c r="O2" s="115" t="s">
        <v>81</v>
      </c>
      <c r="P2" s="115"/>
      <c r="Q2" s="115"/>
      <c r="R2" s="115"/>
      <c r="S2" s="115"/>
      <c r="T2" s="50"/>
      <c r="U2" s="116" t="s">
        <v>82</v>
      </c>
      <c r="V2" s="116"/>
      <c r="W2" s="116"/>
      <c r="X2" s="116"/>
      <c r="Y2" s="116"/>
    </row>
    <row r="3" spans="1:25" ht="15.5">
      <c r="A3" s="5">
        <v>2020</v>
      </c>
      <c r="B3" s="5">
        <v>2021</v>
      </c>
      <c r="D3" s="7" t="s">
        <v>26</v>
      </c>
      <c r="E3" s="18">
        <v>2016</v>
      </c>
      <c r="F3" s="18">
        <v>2017</v>
      </c>
      <c r="G3" s="18">
        <v>2018</v>
      </c>
      <c r="H3" s="18">
        <v>2019</v>
      </c>
      <c r="I3" s="18">
        <v>2020</v>
      </c>
      <c r="J3" s="7" t="s">
        <v>26</v>
      </c>
      <c r="K3" s="49">
        <v>2017</v>
      </c>
      <c r="L3" s="49">
        <v>2018</v>
      </c>
      <c r="M3" s="49">
        <v>2019</v>
      </c>
      <c r="N3" s="49">
        <v>2020</v>
      </c>
      <c r="O3" s="39">
        <v>2016</v>
      </c>
      <c r="P3" s="39">
        <v>2017</v>
      </c>
      <c r="Q3" s="39">
        <v>2018</v>
      </c>
      <c r="R3" s="39">
        <v>2019</v>
      </c>
      <c r="S3" s="39">
        <v>2020</v>
      </c>
      <c r="T3" s="7" t="s">
        <v>26</v>
      </c>
      <c r="U3" s="47">
        <v>2016</v>
      </c>
      <c r="V3" s="47">
        <v>2017</v>
      </c>
      <c r="W3" s="47">
        <v>2018</v>
      </c>
      <c r="X3" s="47">
        <v>2019</v>
      </c>
      <c r="Y3" s="47">
        <v>2020</v>
      </c>
    </row>
    <row r="4" spans="1:25" s="59" customFormat="1">
      <c r="A4" s="83">
        <f>IFERROR(VLOOKUP(D4,rank!$E$5:$F$20,2,FALSE),"")</f>
        <v>4</v>
      </c>
      <c r="B4" s="83">
        <f>IFERROR(VLOOKUP(D4,rank!$B$5:$C$28,2,FALSE),"")</f>
        <v>6</v>
      </c>
      <c r="D4" s="6" t="s">
        <v>6</v>
      </c>
      <c r="E4" s="62">
        <f ca="1">INDIRECT("Revenue!"&amp;ADDRESS(MATCH($D4,Revenue!$C$14:$C$34,0)+ROW(R_start),$C$2-1+COLUMN(R_start)+MATCH(E$3,Revenue!$D$12:$AL$12,0)))</f>
        <v>405.85</v>
      </c>
      <c r="F4" s="62">
        <f ca="1">INDIRECT("Revenue!"&amp;ADDRESS(MATCH($D4,Revenue!$C$14:$C$34,0)+ROW(R_start),$C$2-1+COLUMN(R_start)+MATCH(F$3,Revenue!$D$12:$AL$12,0)))</f>
        <v>439.49</v>
      </c>
      <c r="G4" s="62">
        <f ca="1">INDIRECT("Revenue!"&amp;ADDRESS(MATCH($D4,Revenue!$C$14:$C$34,0)+ROW(R_start),$C$2-1+COLUMN(R_start)+MATCH(G$3,Revenue!$D$12:$AL$12,0)))</f>
        <v>486.83000000000004</v>
      </c>
      <c r="H4" s="62">
        <f ca="1">INDIRECT("Revenue!"&amp;ADDRESS(MATCH($D4,Revenue!$C$14:$C$34,0)+ROW(R_start),$C$2-1+COLUMN(R_start)+MATCH(H$3,Revenue!$D$12:$AL$12,0)))</f>
        <v>489.37</v>
      </c>
      <c r="I4" s="62">
        <f ca="1">INDIRECT("Revenue!"&amp;ADDRESS(MATCH($D4,Revenue!$C$14:$C$34,0)+ROW(R_start),$C$2-1+COLUMN(R_start)+MATCH(I$3,Revenue!$D$12:$AL$12,0)))</f>
        <v>444.16999999999996</v>
      </c>
      <c r="J4" s="62" t="str">
        <f>D4</f>
        <v>Southern Ristan</v>
      </c>
      <c r="K4" s="63">
        <f t="shared" ref="K4:K25" ca="1" si="0">F4/E4-1</f>
        <v>8.2887766416163577E-2</v>
      </c>
      <c r="L4" s="63">
        <f t="shared" ref="L4:L25" ca="1" si="1">G4/F4-1</f>
        <v>0.10771576145077266</v>
      </c>
      <c r="M4" s="63">
        <f t="shared" ref="M4:M25" ca="1" si="2">H4/G4-1</f>
        <v>5.2174270279152779E-3</v>
      </c>
      <c r="N4" s="63">
        <f t="shared" ref="N4:N25" ca="1" si="3">I4/H4-1</f>
        <v>-9.236365122504453E-2</v>
      </c>
      <c r="O4" s="59">
        <f>VLOOKUP($D4,'Other Countries GDP'!$B$13:$G$33,O$1,FALSE)</f>
        <v>42026</v>
      </c>
      <c r="P4" s="59">
        <f>VLOOKUP($D4,'Other Countries GDP'!$B$13:$G$33,P$1,FALSE)</f>
        <v>44133</v>
      </c>
      <c r="Q4" s="59">
        <f>VLOOKUP($D4,'Other Countries GDP'!$B$13:$G$33,Q$1,FALSE)</f>
        <v>47567</v>
      </c>
      <c r="R4" s="59">
        <f>VLOOKUP($D4,'Other Countries GDP'!$B$13:$G$33,R$1,FALSE)</f>
        <v>46638</v>
      </c>
      <c r="S4" s="59">
        <f>VLOOKUP($D4,'Other Countries GDP'!$B$13:$G$33,S$1,FALSE)</f>
        <v>45205</v>
      </c>
      <c r="T4" s="6" t="str">
        <f>D4</f>
        <v>Southern Ristan</v>
      </c>
      <c r="U4" s="63">
        <f t="shared" ref="U4:U24" ca="1" si="4">E4/O4</f>
        <v>9.6571170227954129E-3</v>
      </c>
      <c r="V4" s="63">
        <f t="shared" ref="V4:V24" ca="1" si="5">F4/P4</f>
        <v>9.9583078422042469E-3</v>
      </c>
      <c r="W4" s="63">
        <f t="shared" ref="W4:W24" ca="1" si="6">G4/Q4</f>
        <v>1.0234616435764291E-2</v>
      </c>
      <c r="X4" s="63">
        <f t="shared" ref="X4:X24" ca="1" si="7">H4/R4</f>
        <v>1.0492945666623784E-2</v>
      </c>
      <c r="Y4" s="63">
        <f t="shared" ref="Y4:Y24" ca="1" si="8">I4/S4</f>
        <v>9.8256829996681769E-3</v>
      </c>
    </row>
    <row r="5" spans="1:25" s="59" customFormat="1">
      <c r="A5" s="83">
        <f>IFERROR(VLOOKUP(D5,rank!$E$5:$F$20,2,FALSE),"")</f>
        <v>2</v>
      </c>
      <c r="B5" s="83">
        <f>IFERROR(VLOOKUP(D5,rank!$B$5:$C$28,2,FALSE),"")</f>
        <v>3</v>
      </c>
      <c r="D5" s="6" t="s">
        <v>0</v>
      </c>
      <c r="E5" s="62">
        <f ca="1">INDIRECT("Revenue!"&amp;ADDRESS(MATCH($D5,Revenue!$C$14:$C$34,0)+ROW(R_start),$C$2-1+COLUMN(R_start)+MATCH(E$3,Revenue!$D$12:$AL$12,0)))</f>
        <v>389.95</v>
      </c>
      <c r="F5" s="62">
        <f ca="1">INDIRECT("Revenue!"&amp;ADDRESS(MATCH($D5,Revenue!$C$14:$C$34,0)+ROW(R_start),$C$2-1+COLUMN(R_start)+MATCH(F$3,Revenue!$D$12:$AL$12,0)))</f>
        <v>407.23</v>
      </c>
      <c r="G5" s="62">
        <f ca="1">INDIRECT("Revenue!"&amp;ADDRESS(MATCH($D5,Revenue!$C$14:$C$34,0)+ROW(R_start),$C$2-1+COLUMN(R_start)+MATCH(G$3,Revenue!$D$12:$AL$12,0)))</f>
        <v>431.7</v>
      </c>
      <c r="H5" s="62">
        <f ca="1">INDIRECT("Revenue!"&amp;ADDRESS(MATCH($D5,Revenue!$C$14:$C$34,0)+ROW(R_start),$C$2-1+COLUMN(R_start)+MATCH(H$3,Revenue!$D$12:$AL$12,0)))</f>
        <v>521.65000000000009</v>
      </c>
      <c r="I5" s="62">
        <f ca="1">INDIRECT("Revenue!"&amp;ADDRESS(MATCH($D5,Revenue!$C$14:$C$34,0)+ROW(R_start),$C$2-1+COLUMN(R_start)+MATCH(I$3,Revenue!$D$12:$AL$12,0)))</f>
        <v>441.52000000000004</v>
      </c>
      <c r="J5" s="62" t="str">
        <f t="shared" ref="J5:J68" si="9">D5</f>
        <v>Nganion</v>
      </c>
      <c r="K5" s="63">
        <f t="shared" ca="1" si="0"/>
        <v>4.4313373509424325E-2</v>
      </c>
      <c r="L5" s="63">
        <f t="shared" ca="1" si="1"/>
        <v>6.0088893254426123E-2</v>
      </c>
      <c r="M5" s="63">
        <f t="shared" ca="1" si="2"/>
        <v>0.20836228862636119</v>
      </c>
      <c r="N5" s="63">
        <f t="shared" ca="1" si="3"/>
        <v>-0.15360874149333847</v>
      </c>
      <c r="O5" s="59">
        <f>VLOOKUP($D5,'Other Countries GDP'!$B$13:$G$33,O$1,FALSE)</f>
        <v>26532</v>
      </c>
      <c r="P5" s="59">
        <f>VLOOKUP($D5,'Other Countries GDP'!$B$13:$G$33,P$1,FALSE)</f>
        <v>28129</v>
      </c>
      <c r="Q5" s="59">
        <f>VLOOKUP($D5,'Other Countries GDP'!$B$13:$G$33,Q$1,FALSE)</f>
        <v>30380</v>
      </c>
      <c r="R5" s="59">
        <f>VLOOKUP($D5,'Other Countries GDP'!$B$13:$G$33,R$1,FALSE)</f>
        <v>29585</v>
      </c>
      <c r="S5" s="59">
        <f>VLOOKUP($D5,'Other Countries GDP'!$B$13:$G$33,S$1,FALSE)</f>
        <v>27090</v>
      </c>
      <c r="T5" s="6" t="str">
        <f t="shared" ref="T5:T24" si="10">D5</f>
        <v>Nganion</v>
      </c>
      <c r="U5" s="63">
        <f t="shared" ca="1" si="4"/>
        <v>1.4697346600331675E-2</v>
      </c>
      <c r="V5" s="63">
        <f t="shared" ca="1" si="5"/>
        <v>1.4477229905080167E-2</v>
      </c>
      <c r="W5" s="63">
        <f t="shared" ca="1" si="6"/>
        <v>1.4210006583278473E-2</v>
      </c>
      <c r="X5" s="63">
        <f t="shared" ca="1" si="7"/>
        <v>1.7632246070643912E-2</v>
      </c>
      <c r="Y5" s="63">
        <f t="shared" ca="1" si="8"/>
        <v>1.6298265042451091E-2</v>
      </c>
    </row>
    <row r="6" spans="1:25" s="59" customFormat="1">
      <c r="A6" s="30">
        <f>IFERROR(VLOOKUP(D6,rank!$E$5:$F$20,2,FALSE),"")</f>
        <v>3</v>
      </c>
      <c r="B6" s="30">
        <f>IFERROR(VLOOKUP(D6,rank!$B$5:$C$28,2,FALSE),"")</f>
        <v>1</v>
      </c>
      <c r="D6" s="6" t="s">
        <v>3</v>
      </c>
      <c r="E6" s="62">
        <f ca="1">INDIRECT("Revenue!"&amp;ADDRESS(MATCH($D6,Revenue!$C$14:$C$34,0)+ROW(R_start),$C$2-1+COLUMN(R_start)+MATCH(E$3,Revenue!$D$12:$AL$12,0)))</f>
        <v>368.13</v>
      </c>
      <c r="F6" s="62">
        <f ca="1">INDIRECT("Revenue!"&amp;ADDRESS(MATCH($D6,Revenue!$C$14:$C$34,0)+ROW(R_start),$C$2-1+COLUMN(R_start)+MATCH(F$3,Revenue!$D$12:$AL$12,0)))</f>
        <v>441.34000000000003</v>
      </c>
      <c r="G6" s="62">
        <f ca="1">INDIRECT("Revenue!"&amp;ADDRESS(MATCH($D6,Revenue!$C$14:$C$34,0)+ROW(R_start),$C$2-1+COLUMN(R_start)+MATCH(G$3,Revenue!$D$12:$AL$12,0)))</f>
        <v>428.06</v>
      </c>
      <c r="H6" s="62">
        <f ca="1">INDIRECT("Revenue!"&amp;ADDRESS(MATCH($D6,Revenue!$C$14:$C$34,0)+ROW(R_start),$C$2-1+COLUMN(R_start)+MATCH(H$3,Revenue!$D$12:$AL$12,0)))</f>
        <v>506.65999999999997</v>
      </c>
      <c r="I6" s="62">
        <f ca="1">INDIRECT("Revenue!"&amp;ADDRESS(MATCH($D6,Revenue!$C$14:$C$34,0)+ROW(R_start),$C$2-1+COLUMN(R_start)+MATCH(I$3,Revenue!$D$12:$AL$12,0)))</f>
        <v>438.70000000000005</v>
      </c>
      <c r="J6" s="62" t="str">
        <f t="shared" si="9"/>
        <v>Sobianitedrucy</v>
      </c>
      <c r="K6" s="63">
        <f t="shared" ca="1" si="0"/>
        <v>0.19886996441474492</v>
      </c>
      <c r="L6" s="63">
        <f t="shared" ca="1" si="1"/>
        <v>-3.0090179906647974E-2</v>
      </c>
      <c r="M6" s="63">
        <f t="shared" ca="1" si="2"/>
        <v>0.18361911881511928</v>
      </c>
      <c r="N6" s="63">
        <f t="shared" ca="1" si="3"/>
        <v>-0.13413334385978748</v>
      </c>
      <c r="O6" s="59">
        <f>VLOOKUP($D6,'Other Countries GDP'!$B$13:$G$33,O$1,FALSE)</f>
        <v>30971</v>
      </c>
      <c r="P6" s="59">
        <f>VLOOKUP($D6,'Other Countries GDP'!$B$13:$G$33,P$1,FALSE)</f>
        <v>32359</v>
      </c>
      <c r="Q6" s="59">
        <f>VLOOKUP($D6,'Other Countries GDP'!$B$13:$G$33,Q$1,FALSE)</f>
        <v>34640</v>
      </c>
      <c r="R6" s="59">
        <f>VLOOKUP($D6,'Other Countries GDP'!$B$13:$G$33,R$1,FALSE)</f>
        <v>33675</v>
      </c>
      <c r="S6" s="59">
        <f>VLOOKUP($D6,'Other Countries GDP'!$B$13:$G$33,S$1,FALSE)</f>
        <v>31746</v>
      </c>
      <c r="T6" s="6" t="str">
        <f t="shared" si="10"/>
        <v>Sobianitedrucy</v>
      </c>
      <c r="U6" s="63">
        <f t="shared" ca="1" si="4"/>
        <v>1.1886280714216525E-2</v>
      </c>
      <c r="V6" s="63">
        <f t="shared" ca="1" si="5"/>
        <v>1.363886399456102E-2</v>
      </c>
      <c r="W6" s="63">
        <f t="shared" ca="1" si="6"/>
        <v>1.2357390300230947E-2</v>
      </c>
      <c r="X6" s="63">
        <f t="shared" ca="1" si="7"/>
        <v>1.5045582776540459E-2</v>
      </c>
      <c r="Y6" s="63">
        <f t="shared" ca="1" si="8"/>
        <v>1.381906381906382E-2</v>
      </c>
    </row>
    <row r="7" spans="1:25" s="59" customFormat="1">
      <c r="A7" s="30">
        <f>IFERROR(VLOOKUP(D7,rank!$E$5:$F$20,2,FALSE),"")</f>
        <v>7</v>
      </c>
      <c r="B7" s="30">
        <f>IFERROR(VLOOKUP(D7,rank!$B$5:$C$28,2,FALSE),"")</f>
        <v>4</v>
      </c>
      <c r="D7" s="6" t="s">
        <v>13</v>
      </c>
      <c r="E7" s="62">
        <f ca="1">INDIRECT("Revenue!"&amp;ADDRESS(MATCH($D7,Revenue!$C$14:$C$34,0)+ROW(R_start),$C$2-1+COLUMN(R_start)+MATCH(E$3,Revenue!$D$12:$AL$12,0)))</f>
        <v>420.77</v>
      </c>
      <c r="F7" s="62">
        <f ca="1">INDIRECT("Revenue!"&amp;ADDRESS(MATCH($D7,Revenue!$C$14:$C$34,0)+ROW(R_start),$C$2-1+COLUMN(R_start)+MATCH(F$3,Revenue!$D$12:$AL$12,0)))</f>
        <v>400.3</v>
      </c>
      <c r="G7" s="62">
        <f ca="1">INDIRECT("Revenue!"&amp;ADDRESS(MATCH($D7,Revenue!$C$14:$C$34,0)+ROW(R_start),$C$2-1+COLUMN(R_start)+MATCH(G$3,Revenue!$D$12:$AL$12,0)))</f>
        <v>470.90999999999997</v>
      </c>
      <c r="H7" s="62">
        <f ca="1">INDIRECT("Revenue!"&amp;ADDRESS(MATCH($D7,Revenue!$C$14:$C$34,0)+ROW(R_start),$C$2-1+COLUMN(R_start)+MATCH(H$3,Revenue!$D$12:$AL$12,0)))</f>
        <v>475.72</v>
      </c>
      <c r="I7" s="62">
        <f ca="1">INDIRECT("Revenue!"&amp;ADDRESS(MATCH($D7,Revenue!$C$14:$C$34,0)+ROW(R_start),$C$2-1+COLUMN(R_start)+MATCH(I$3,Revenue!$D$12:$AL$12,0)))</f>
        <v>433.65</v>
      </c>
      <c r="J7" s="62" t="str">
        <f t="shared" si="9"/>
        <v>Mico</v>
      </c>
      <c r="K7" s="63">
        <f t="shared" ca="1" si="0"/>
        <v>-4.864890557786905E-2</v>
      </c>
      <c r="L7" s="63">
        <f t="shared" ca="1" si="1"/>
        <v>0.17639270547089669</v>
      </c>
      <c r="M7" s="63">
        <f t="shared" ca="1" si="2"/>
        <v>1.0214265995625693E-2</v>
      </c>
      <c r="N7" s="63">
        <f t="shared" ca="1" si="3"/>
        <v>-8.8434373160682811E-2</v>
      </c>
      <c r="O7" s="59">
        <f>VLOOKUP($D7,'Other Countries GDP'!$B$13:$G$33,O$1,FALSE)</f>
        <v>54719</v>
      </c>
      <c r="P7" s="59">
        <f>VLOOKUP($D7,'Other Countries GDP'!$B$13:$G$33,P$1,FALSE)</f>
        <v>57668</v>
      </c>
      <c r="Q7" s="59">
        <f>VLOOKUP($D7,'Other Countries GDP'!$B$13:$G$33,Q$1,FALSE)</f>
        <v>61654</v>
      </c>
      <c r="R7" s="59">
        <f>VLOOKUP($D7,'Other Countries GDP'!$B$13:$G$33,R$1,FALSE)</f>
        <v>59836</v>
      </c>
      <c r="S7" s="59">
        <f>VLOOKUP($D7,'Other Countries GDP'!$B$13:$G$33,S$1,FALSE)</f>
        <v>61124</v>
      </c>
      <c r="T7" s="6" t="str">
        <f t="shared" si="10"/>
        <v>Mico</v>
      </c>
      <c r="U7" s="63">
        <f t="shared" ca="1" si="4"/>
        <v>7.6896507611615705E-3</v>
      </c>
      <c r="V7" s="63">
        <f t="shared" ca="1" si="5"/>
        <v>6.9414580009710758E-3</v>
      </c>
      <c r="W7" s="63">
        <f t="shared" ca="1" si="6"/>
        <v>7.637947254030557E-3</v>
      </c>
      <c r="X7" s="63">
        <f t="shared" ca="1" si="7"/>
        <v>7.9503977538605518E-3</v>
      </c>
      <c r="Y7" s="63">
        <f t="shared" ca="1" si="8"/>
        <v>7.0945945945945941E-3</v>
      </c>
    </row>
    <row r="8" spans="1:25" s="59" customFormat="1">
      <c r="A8" s="83" t="str">
        <f>IFERROR(VLOOKUP(D8,rank!$E$5:$F$20,2,FALSE),"")</f>
        <v/>
      </c>
      <c r="B8" s="83">
        <f>IFERROR(VLOOKUP(D8,rank!$B$5:$C$28,2,FALSE),"")</f>
        <v>16</v>
      </c>
      <c r="D8" s="84" t="s">
        <v>21</v>
      </c>
      <c r="E8" s="88">
        <f ca="1">INDIRECT("Revenue!"&amp;ADDRESS(MATCH($D8,Revenue!$C$14:$C$34,0)+ROW(R_start),$C$2-1+COLUMN(R_start)+MATCH(E$3,Revenue!$D$12:$AL$12,0)))</f>
        <v>237.79999999999998</v>
      </c>
      <c r="F8" s="88">
        <f ca="1">INDIRECT("Revenue!"&amp;ADDRESS(MATCH($D8,Revenue!$C$14:$C$34,0)+ROW(R_start),$C$2-1+COLUMN(R_start)+MATCH(F$3,Revenue!$D$12:$AL$12,0)))</f>
        <v>261.60000000000002</v>
      </c>
      <c r="G8" s="88">
        <f ca="1">INDIRECT("Revenue!"&amp;ADDRESS(MATCH($D8,Revenue!$C$14:$C$34,0)+ROW(R_start),$C$2-1+COLUMN(R_start)+MATCH(G$3,Revenue!$D$12:$AL$12,0)))</f>
        <v>317.51</v>
      </c>
      <c r="H8" s="88">
        <f ca="1">INDIRECT("Revenue!"&amp;ADDRESS(MATCH($D8,Revenue!$C$14:$C$34,0)+ROW(R_start),$C$2-1+COLUMN(R_start)+MATCH(H$3,Revenue!$D$12:$AL$12,0)))</f>
        <v>449.32000000000005</v>
      </c>
      <c r="I8" s="88">
        <f ca="1">INDIRECT("Revenue!"&amp;ADDRESS(MATCH($D8,Revenue!$C$14:$C$34,0)+ROW(R_start),$C$2-1+COLUMN(R_start)+MATCH(I$3,Revenue!$D$12:$AL$12,0)))</f>
        <v>426.70000000000005</v>
      </c>
      <c r="J8" s="89" t="str">
        <f t="shared" si="9"/>
        <v>Djipines</v>
      </c>
      <c r="K8" s="90">
        <f t="shared" ca="1" si="0"/>
        <v>0.10008410428931902</v>
      </c>
      <c r="L8" s="90">
        <f t="shared" ca="1" si="1"/>
        <v>0.21372324159021394</v>
      </c>
      <c r="M8" s="90">
        <f ca="1">H8/G8-1</f>
        <v>0.41513653113287785</v>
      </c>
      <c r="N8" s="90">
        <f t="shared" ca="1" si="3"/>
        <v>-5.0342740140656983E-2</v>
      </c>
      <c r="O8" s="59">
        <f>VLOOKUP($D8,'Other Countries GDP'!$B$13:$G$33,O$1,FALSE)</f>
        <v>31034</v>
      </c>
      <c r="P8" s="59">
        <f>VLOOKUP($D8,'Other Countries GDP'!$B$13:$G$33,P$1,FALSE)</f>
        <v>30333</v>
      </c>
      <c r="Q8" s="59">
        <f>VLOOKUP($D8,'Other Countries GDP'!$B$13:$G$33,Q$1,FALSE)</f>
        <v>32602</v>
      </c>
      <c r="R8" s="59">
        <f>VLOOKUP($D8,'Other Countries GDP'!$B$13:$G$33,R$1,FALSE)</f>
        <v>31975</v>
      </c>
      <c r="S8" s="59">
        <f>VLOOKUP($D8,'Other Countries GDP'!$B$13:$G$33,S$1,FALSE)</f>
        <v>30498</v>
      </c>
      <c r="T8" s="6" t="str">
        <f t="shared" si="10"/>
        <v>Djipines</v>
      </c>
      <c r="U8" s="63">
        <f t="shared" ca="1" si="4"/>
        <v>7.6625636398788416E-3</v>
      </c>
      <c r="V8" s="63">
        <f t="shared" ca="1" si="5"/>
        <v>8.6242705963801812E-3</v>
      </c>
      <c r="W8" s="63">
        <f t="shared" ca="1" si="6"/>
        <v>9.7389730691368626E-3</v>
      </c>
      <c r="X8" s="63">
        <f t="shared" ca="1" si="7"/>
        <v>1.4052228303362004E-2</v>
      </c>
      <c r="Y8" s="63">
        <f t="shared" ca="1" si="8"/>
        <v>1.3991081382385731E-2</v>
      </c>
    </row>
    <row r="9" spans="1:25" s="59" customFormat="1">
      <c r="A9" s="83">
        <f>IFERROR(VLOOKUP(D9,rank!$E$5:$F$20,2,FALSE),"")</f>
        <v>8</v>
      </c>
      <c r="B9" s="83">
        <f>IFERROR(VLOOKUP(D9,rank!$B$5:$C$28,2,FALSE),"")</f>
        <v>2</v>
      </c>
      <c r="D9" s="6" t="s">
        <v>5</v>
      </c>
      <c r="E9" s="62">
        <f ca="1">INDIRECT("Revenue!"&amp;ADDRESS(MATCH($D9,Revenue!$C$14:$C$34,0)+ROW(R_start),$C$2-1+COLUMN(R_start)+MATCH(E$3,Revenue!$D$12:$AL$12,0)))</f>
        <v>469.29</v>
      </c>
      <c r="F9" s="62">
        <f ca="1">INDIRECT("Revenue!"&amp;ADDRESS(MATCH($D9,Revenue!$C$14:$C$34,0)+ROW(R_start),$C$2-1+COLUMN(R_start)+MATCH(F$3,Revenue!$D$12:$AL$12,0)))</f>
        <v>457.14</v>
      </c>
      <c r="G9" s="62">
        <f ca="1">INDIRECT("Revenue!"&amp;ADDRESS(MATCH($D9,Revenue!$C$14:$C$34,0)+ROW(R_start),$C$2-1+COLUMN(R_start)+MATCH(G$3,Revenue!$D$12:$AL$12,0)))</f>
        <v>447.46000000000004</v>
      </c>
      <c r="H9" s="62">
        <f ca="1">INDIRECT("Revenue!"&amp;ADDRESS(MATCH($D9,Revenue!$C$14:$C$34,0)+ROW(R_start),$C$2-1+COLUMN(R_start)+MATCH(H$3,Revenue!$D$12:$AL$12,0)))</f>
        <v>475.63</v>
      </c>
      <c r="I9" s="62">
        <f ca="1">INDIRECT("Revenue!"&amp;ADDRESS(MATCH($D9,Revenue!$C$14:$C$34,0)+ROW(R_start),$C$2-1+COLUMN(R_start)+MATCH(I$3,Revenue!$D$12:$AL$12,0)))</f>
        <v>385.77</v>
      </c>
      <c r="J9" s="62" t="str">
        <f t="shared" si="9"/>
        <v>People's Land of Maneau</v>
      </c>
      <c r="K9" s="63">
        <f t="shared" ca="1" si="0"/>
        <v>-2.5890174518954256E-2</v>
      </c>
      <c r="L9" s="63">
        <f t="shared" ca="1" si="1"/>
        <v>-2.1175132344577019E-2</v>
      </c>
      <c r="M9" s="63">
        <f t="shared" ca="1" si="2"/>
        <v>6.2955347964063657E-2</v>
      </c>
      <c r="N9" s="63">
        <f t="shared" ca="1" si="3"/>
        <v>-0.18892836868994811</v>
      </c>
      <c r="O9" s="59">
        <f>VLOOKUP($D9,'Other Countries GDP'!$B$13:$G$33,O$1,FALSE)</f>
        <v>42473</v>
      </c>
      <c r="P9" s="59">
        <f>VLOOKUP($D9,'Other Countries GDP'!$B$13:$G$33,P$1,FALSE)</f>
        <v>41720</v>
      </c>
      <c r="Q9" s="59">
        <f>VLOOKUP($D9,'Other Countries GDP'!$B$13:$G$33,Q$1,FALSE)</f>
        <v>44504</v>
      </c>
      <c r="R9" s="59">
        <f>VLOOKUP($D9,'Other Countries GDP'!$B$13:$G$33,R$1,FALSE)</f>
        <v>43969</v>
      </c>
      <c r="S9" s="59">
        <f>VLOOKUP($D9,'Other Countries GDP'!$B$13:$G$33,S$1,FALSE)</f>
        <v>41965</v>
      </c>
      <c r="T9" s="6" t="str">
        <f t="shared" si="10"/>
        <v>People's Land of Maneau</v>
      </c>
      <c r="U9" s="63">
        <f t="shared" ca="1" si="4"/>
        <v>1.1049137098862807E-2</v>
      </c>
      <c r="V9" s="63">
        <f t="shared" ca="1" si="5"/>
        <v>1.0957334611697027E-2</v>
      </c>
      <c r="W9" s="63">
        <f t="shared" ca="1" si="6"/>
        <v>1.0054377134639584E-2</v>
      </c>
      <c r="X9" s="63">
        <f t="shared" ca="1" si="7"/>
        <v>1.0817394073096955E-2</v>
      </c>
      <c r="Y9" s="63">
        <f t="shared" ca="1" si="8"/>
        <v>9.1926605504587151E-3</v>
      </c>
    </row>
    <row r="10" spans="1:25" s="59" customFormat="1">
      <c r="A10" s="83">
        <f>IFERROR(VLOOKUP(D10,rank!$E$5:$F$20,2,FALSE),"")</f>
        <v>12</v>
      </c>
      <c r="B10" s="83">
        <f>IFERROR(VLOOKUP(D10,rank!$B$5:$C$28,2,FALSE),"")</f>
        <v>13</v>
      </c>
      <c r="D10" s="6" t="s">
        <v>23</v>
      </c>
      <c r="E10" s="62">
        <f ca="1">INDIRECT("Revenue!"&amp;ADDRESS(MATCH($D10,Revenue!$C$14:$C$34,0)+ROW(R_start),$C$2-1+COLUMN(R_start)+MATCH(E$3,Revenue!$D$12:$AL$12,0)))</f>
        <v>252.32</v>
      </c>
      <c r="F10" s="62">
        <f ca="1">INDIRECT("Revenue!"&amp;ADDRESS(MATCH($D10,Revenue!$C$14:$C$34,0)+ROW(R_start),$C$2-1+COLUMN(R_start)+MATCH(F$3,Revenue!$D$12:$AL$12,0)))</f>
        <v>299.43</v>
      </c>
      <c r="G10" s="62">
        <f ca="1">INDIRECT("Revenue!"&amp;ADDRESS(MATCH($D10,Revenue!$C$14:$C$34,0)+ROW(R_start),$C$2-1+COLUMN(R_start)+MATCH(G$3,Revenue!$D$12:$AL$12,0)))</f>
        <v>287.59000000000003</v>
      </c>
      <c r="H10" s="62">
        <f ca="1">INDIRECT("Revenue!"&amp;ADDRESS(MATCH($D10,Revenue!$C$14:$C$34,0)+ROW(R_start),$C$2-1+COLUMN(R_start)+MATCH(H$3,Revenue!$D$12:$AL$12,0)))</f>
        <v>339.37</v>
      </c>
      <c r="I10" s="62">
        <f ca="1">INDIRECT("Revenue!"&amp;ADDRESS(MATCH($D10,Revenue!$C$14:$C$34,0)+ROW(R_start),$C$2-1+COLUMN(R_start)+MATCH(I$3,Revenue!$D$12:$AL$12,0)))</f>
        <v>335.38</v>
      </c>
      <c r="J10" s="62" t="str">
        <f t="shared" si="9"/>
        <v>Manlisgamncent</v>
      </c>
      <c r="K10" s="63">
        <f t="shared" ca="1" si="0"/>
        <v>0.18670735573874442</v>
      </c>
      <c r="L10" s="63">
        <f t="shared" ca="1" si="1"/>
        <v>-3.954179607921704E-2</v>
      </c>
      <c r="M10" s="63">
        <f t="shared" ca="1" si="2"/>
        <v>0.18004798497861518</v>
      </c>
      <c r="N10" s="63">
        <f t="shared" ca="1" si="3"/>
        <v>-1.175707929398595E-2</v>
      </c>
      <c r="O10" s="59">
        <f>VLOOKUP($D10,'Other Countries GDP'!$B$13:$G$33,O$1,FALSE)</f>
        <v>12540</v>
      </c>
      <c r="P10" s="59">
        <f>VLOOKUP($D10,'Other Countries GDP'!$B$13:$G$33,P$1,FALSE)</f>
        <v>13643</v>
      </c>
      <c r="Q10" s="59">
        <f>VLOOKUP($D10,'Other Countries GDP'!$B$13:$G$33,Q$1,FALSE)</f>
        <v>15243</v>
      </c>
      <c r="R10" s="59">
        <f>VLOOKUP($D10,'Other Countries GDP'!$B$13:$G$33,R$1,FALSE)</f>
        <v>15327</v>
      </c>
      <c r="S10" s="59">
        <f>VLOOKUP($D10,'Other Countries GDP'!$B$13:$G$33,S$1,FALSE)</f>
        <v>14148</v>
      </c>
      <c r="T10" s="6" t="str">
        <f t="shared" si="10"/>
        <v>Manlisgamncent</v>
      </c>
      <c r="U10" s="63">
        <f t="shared" ca="1" si="4"/>
        <v>2.012121212121212E-2</v>
      </c>
      <c r="V10" s="63">
        <f t="shared" ca="1" si="5"/>
        <v>2.1947518874147916E-2</v>
      </c>
      <c r="W10" s="63">
        <f t="shared" ca="1" si="6"/>
        <v>1.8867020927638919E-2</v>
      </c>
      <c r="X10" s="63">
        <f t="shared" ca="1" si="7"/>
        <v>2.2141971683956416E-2</v>
      </c>
      <c r="Y10" s="63">
        <f t="shared" ca="1" si="8"/>
        <v>2.3705117331071529E-2</v>
      </c>
    </row>
    <row r="11" spans="1:25" s="59" customFormat="1">
      <c r="A11" s="83">
        <f>IFERROR(VLOOKUP(D11,rank!$E$5:$F$20,2,FALSE),"")</f>
        <v>5</v>
      </c>
      <c r="B11" s="83">
        <f>IFERROR(VLOOKUP(D11,rank!$B$5:$C$28,2,FALSE),"")</f>
        <v>11</v>
      </c>
      <c r="D11" s="6" t="s">
        <v>10</v>
      </c>
      <c r="E11" s="62">
        <f ca="1">INDIRECT("Revenue!"&amp;ADDRESS(MATCH($D11,Revenue!$C$14:$C$34,0)+ROW(R_start),$C$2-1+COLUMN(R_start)+MATCH(E$3,Revenue!$D$12:$AL$12,0)))</f>
        <v>239.99</v>
      </c>
      <c r="F11" s="62">
        <f ca="1">INDIRECT("Revenue!"&amp;ADDRESS(MATCH($D11,Revenue!$C$14:$C$34,0)+ROW(R_start),$C$2-1+COLUMN(R_start)+MATCH(F$3,Revenue!$D$12:$AL$12,0)))</f>
        <v>253.08</v>
      </c>
      <c r="G11" s="62">
        <f ca="1">INDIRECT("Revenue!"&amp;ADDRESS(MATCH($D11,Revenue!$C$14:$C$34,0)+ROW(R_start),$C$2-1+COLUMN(R_start)+MATCH(G$3,Revenue!$D$12:$AL$12,0)))</f>
        <v>306.57</v>
      </c>
      <c r="H11" s="62">
        <f ca="1">INDIRECT("Revenue!"&amp;ADDRESS(MATCH($D11,Revenue!$C$14:$C$34,0)+ROW(R_start),$C$2-1+COLUMN(R_start)+MATCH(H$3,Revenue!$D$12:$AL$12,0)))</f>
        <v>360.76</v>
      </c>
      <c r="I11" s="62">
        <f ca="1">INDIRECT("Revenue!"&amp;ADDRESS(MATCH($D11,Revenue!$C$14:$C$34,0)+ROW(R_start),$C$2-1+COLUMN(R_start)+MATCH(I$3,Revenue!$D$12:$AL$12,0)))</f>
        <v>332.71000000000004</v>
      </c>
      <c r="J11" s="62" t="str">
        <f t="shared" si="9"/>
        <v>Greri Landmoslands</v>
      </c>
      <c r="K11" s="63">
        <f t="shared" ca="1" si="0"/>
        <v>5.4543939330805369E-2</v>
      </c>
      <c r="L11" s="63">
        <f t="shared" ca="1" si="1"/>
        <v>0.21135609293504021</v>
      </c>
      <c r="M11" s="63">
        <f t="shared" ca="1" si="2"/>
        <v>0.17676224027138998</v>
      </c>
      <c r="N11" s="63">
        <f t="shared" ca="1" si="3"/>
        <v>-7.7752522452599893E-2</v>
      </c>
      <c r="O11" s="59">
        <f>VLOOKUP($D11,'Other Countries GDP'!$B$13:$G$33,O$1,FALSE)</f>
        <v>19998</v>
      </c>
      <c r="P11" s="59">
        <f>VLOOKUP($D11,'Other Countries GDP'!$B$13:$G$33,P$1,FALSE)</f>
        <v>21459</v>
      </c>
      <c r="Q11" s="59">
        <f>VLOOKUP($D11,'Other Countries GDP'!$B$13:$G$33,Q$1,FALSE)</f>
        <v>23575</v>
      </c>
      <c r="R11" s="59">
        <f>VLOOKUP($D11,'Other Countries GDP'!$B$13:$G$33,R$1,FALSE)</f>
        <v>23354</v>
      </c>
      <c r="S11" s="59">
        <f>VLOOKUP($D11,'Other Countries GDP'!$B$13:$G$33,S$1,FALSE)</f>
        <v>22198</v>
      </c>
      <c r="T11" s="6" t="str">
        <f t="shared" si="10"/>
        <v>Greri Landmoslands</v>
      </c>
      <c r="U11" s="63">
        <f t="shared" ca="1" si="4"/>
        <v>1.2000700070007001E-2</v>
      </c>
      <c r="V11" s="63">
        <f t="shared" ca="1" si="5"/>
        <v>1.1793653012721936E-2</v>
      </c>
      <c r="W11" s="63">
        <f t="shared" ca="1" si="6"/>
        <v>1.3004029692470838E-2</v>
      </c>
      <c r="X11" s="63">
        <f t="shared" ca="1" si="7"/>
        <v>1.5447460820416202E-2</v>
      </c>
      <c r="Y11" s="63">
        <f t="shared" ca="1" si="8"/>
        <v>1.4988287233084064E-2</v>
      </c>
    </row>
    <row r="12" spans="1:25" s="59" customFormat="1">
      <c r="A12" s="83">
        <f>IFERROR(VLOOKUP(D12,rank!$E$5:$F$20,2,FALSE),"")</f>
        <v>16</v>
      </c>
      <c r="B12" s="83" t="str">
        <f>IFERROR(VLOOKUP(D12,rank!$B$5:$C$28,2,FALSE),"")</f>
        <v/>
      </c>
      <c r="D12" s="6" t="s">
        <v>20</v>
      </c>
      <c r="E12" s="62">
        <f ca="1">INDIRECT("Revenue!"&amp;ADDRESS(MATCH($D12,Revenue!$C$14:$C$34,0)+ROW(R_start),$C$2-1+COLUMN(R_start)+MATCH(E$3,Revenue!$D$12:$AL$12,0)))</f>
        <v>263.39</v>
      </c>
      <c r="F12" s="62">
        <f ca="1">INDIRECT("Revenue!"&amp;ADDRESS(MATCH($D12,Revenue!$C$14:$C$34,0)+ROW(R_start),$C$2-1+COLUMN(R_start)+MATCH(F$3,Revenue!$D$12:$AL$12,0)))</f>
        <v>315.69</v>
      </c>
      <c r="G12" s="62">
        <f ca="1">INDIRECT("Revenue!"&amp;ADDRESS(MATCH($D12,Revenue!$C$14:$C$34,0)+ROW(R_start),$C$2-1+COLUMN(R_start)+MATCH(G$3,Revenue!$D$12:$AL$12,0)))</f>
        <v>327.33</v>
      </c>
      <c r="H12" s="62">
        <f ca="1">INDIRECT("Revenue!"&amp;ADDRESS(MATCH($D12,Revenue!$C$14:$C$34,0)+ROW(R_start),$C$2-1+COLUMN(R_start)+MATCH(H$3,Revenue!$D$12:$AL$12,0)))</f>
        <v>317.2</v>
      </c>
      <c r="I12" s="62">
        <f ca="1">INDIRECT("Revenue!"&amp;ADDRESS(MATCH($D12,Revenue!$C$14:$C$34,0)+ROW(R_start),$C$2-1+COLUMN(R_start)+MATCH(I$3,Revenue!$D$12:$AL$12,0)))</f>
        <v>315.09000000000003</v>
      </c>
      <c r="J12" s="62" t="str">
        <f t="shared" si="9"/>
        <v>Cuandbo</v>
      </c>
      <c r="K12" s="63">
        <f t="shared" ca="1" si="0"/>
        <v>0.19856486578837473</v>
      </c>
      <c r="L12" s="63">
        <f t="shared" ca="1" si="1"/>
        <v>3.6871614558585897E-2</v>
      </c>
      <c r="M12" s="63">
        <f t="shared" ca="1" si="2"/>
        <v>-3.09473619894296E-2</v>
      </c>
      <c r="N12" s="63">
        <f t="shared" ca="1" si="3"/>
        <v>-6.6519546027741239E-3</v>
      </c>
      <c r="O12" s="59">
        <f>VLOOKUP($D12,'Other Countries GDP'!$B$13:$G$33,O$1,FALSE)</f>
        <v>62050</v>
      </c>
      <c r="P12" s="59">
        <f>VLOOKUP($D12,'Other Countries GDP'!$B$13:$G$33,P$1,FALSE)</f>
        <v>72082</v>
      </c>
      <c r="Q12" s="59">
        <f>VLOOKUP($D12,'Other Countries GDP'!$B$13:$G$33,Q$1,FALSE)</f>
        <v>74544</v>
      </c>
      <c r="R12" s="59">
        <f>VLOOKUP($D12,'Other Countries GDP'!$B$13:$G$33,R$1,FALSE)</f>
        <v>69010</v>
      </c>
      <c r="S12" s="59">
        <f>VLOOKUP($D12,'Other Countries GDP'!$B$13:$G$33,S$1,FALSE)</f>
        <v>59329</v>
      </c>
      <c r="T12" s="6" t="str">
        <f t="shared" si="10"/>
        <v>Cuandbo</v>
      </c>
      <c r="U12" s="63">
        <f t="shared" ca="1" si="4"/>
        <v>4.2448025785656726E-3</v>
      </c>
      <c r="V12" s="63">
        <f t="shared" ca="1" si="5"/>
        <v>4.3795954607252852E-3</v>
      </c>
      <c r="W12" s="63">
        <f t="shared" ca="1" si="6"/>
        <v>4.391097875080489E-3</v>
      </c>
      <c r="X12" s="63">
        <f t="shared" ca="1" si="7"/>
        <v>4.5964352992319954E-3</v>
      </c>
      <c r="Y12" s="63">
        <f t="shared" ca="1" si="8"/>
        <v>5.3108934922213424E-3</v>
      </c>
    </row>
    <row r="13" spans="1:25" s="59" customFormat="1">
      <c r="A13" s="83">
        <f>IFERROR(VLOOKUP(D13,rank!$E$5:$F$20,2,FALSE),"")</f>
        <v>6</v>
      </c>
      <c r="B13" s="83">
        <f>IFERROR(VLOOKUP(D13,rank!$B$5:$C$28,2,FALSE),"")</f>
        <v>15</v>
      </c>
      <c r="D13" s="6" t="s">
        <v>19</v>
      </c>
      <c r="E13" s="62">
        <f ca="1">INDIRECT("Revenue!"&amp;ADDRESS(MATCH($D13,Revenue!$C$14:$C$34,0)+ROW(R_start),$C$2-1+COLUMN(R_start)+MATCH(E$3,Revenue!$D$12:$AL$12,0)))</f>
        <v>295.5</v>
      </c>
      <c r="F13" s="62">
        <f ca="1">INDIRECT("Revenue!"&amp;ADDRESS(MATCH($D13,Revenue!$C$14:$C$34,0)+ROW(R_start),$C$2-1+COLUMN(R_start)+MATCH(F$3,Revenue!$D$12:$AL$12,0)))</f>
        <v>295.43</v>
      </c>
      <c r="G13" s="62">
        <f ca="1">INDIRECT("Revenue!"&amp;ADDRESS(MATCH($D13,Revenue!$C$14:$C$34,0)+ROW(R_start),$C$2-1+COLUMN(R_start)+MATCH(G$3,Revenue!$D$12:$AL$12,0)))</f>
        <v>316.52</v>
      </c>
      <c r="H13" s="62">
        <f ca="1">INDIRECT("Revenue!"&amp;ADDRESS(MATCH($D13,Revenue!$C$14:$C$34,0)+ROW(R_start),$C$2-1+COLUMN(R_start)+MATCH(H$3,Revenue!$D$12:$AL$12,0)))</f>
        <v>337.11</v>
      </c>
      <c r="I13" s="62">
        <f ca="1">INDIRECT("Revenue!"&amp;ADDRESS(MATCH($D13,Revenue!$C$14:$C$34,0)+ROW(R_start),$C$2-1+COLUMN(R_start)+MATCH(I$3,Revenue!$D$12:$AL$12,0)))</f>
        <v>302.27</v>
      </c>
      <c r="J13" s="62" t="str">
        <f t="shared" si="9"/>
        <v>Byasier Pujan</v>
      </c>
      <c r="K13" s="63">
        <f t="shared" ca="1" si="0"/>
        <v>-2.3688663282572797E-4</v>
      </c>
      <c r="L13" s="63">
        <f t="shared" ca="1" si="1"/>
        <v>7.1387469112818458E-2</v>
      </c>
      <c r="M13" s="63">
        <f t="shared" ca="1" si="2"/>
        <v>6.5051181599899088E-2</v>
      </c>
      <c r="N13" s="63">
        <f t="shared" ca="1" si="3"/>
        <v>-0.10334905520453275</v>
      </c>
      <c r="O13" s="59">
        <f>VLOOKUP($D13,'Other Countries GDP'!$B$13:$G$33,O$1,FALSE)</f>
        <v>46054</v>
      </c>
      <c r="P13" s="59">
        <f>VLOOKUP($D13,'Other Countries GDP'!$B$13:$G$33,P$1,FALSE)</f>
        <v>48604</v>
      </c>
      <c r="Q13" s="59">
        <f>VLOOKUP($D13,'Other Countries GDP'!$B$13:$G$33,Q$1,FALSE)</f>
        <v>53072</v>
      </c>
      <c r="R13" s="59">
        <f>VLOOKUP($D13,'Other Countries GDP'!$B$13:$G$33,R$1,FALSE)</f>
        <v>52529</v>
      </c>
      <c r="S13" s="59">
        <f>VLOOKUP($D13,'Other Countries GDP'!$B$13:$G$33,S$1,FALSE)</f>
        <v>52450</v>
      </c>
      <c r="T13" s="6" t="str">
        <f t="shared" si="10"/>
        <v>Byasier Pujan</v>
      </c>
      <c r="U13" s="63">
        <f t="shared" ca="1" si="4"/>
        <v>6.4163807703999653E-3</v>
      </c>
      <c r="V13" s="63">
        <f t="shared" ca="1" si="5"/>
        <v>6.0783063122376762E-3</v>
      </c>
      <c r="W13" s="63">
        <f t="shared" ca="1" si="6"/>
        <v>5.9639734700030148E-3</v>
      </c>
      <c r="X13" s="63">
        <f t="shared" ca="1" si="7"/>
        <v>6.4175978983037948E-3</v>
      </c>
      <c r="Y13" s="63">
        <f t="shared" ca="1" si="8"/>
        <v>5.7630123927550044E-3</v>
      </c>
    </row>
    <row r="14" spans="1:25" s="59" customFormat="1">
      <c r="A14" s="83">
        <f>IFERROR(VLOOKUP(D14,rank!$E$5:$F$20,2,FALSE),"")</f>
        <v>1</v>
      </c>
      <c r="B14" s="83">
        <f>IFERROR(VLOOKUP(D14,rank!$B$5:$C$28,2,FALSE),"")</f>
        <v>9</v>
      </c>
      <c r="D14" s="6" t="s">
        <v>1</v>
      </c>
      <c r="E14" s="62">
        <f ca="1">INDIRECT("Revenue!"&amp;ADDRESS(MATCH($D14,Revenue!$C$14:$C$34,0)+ROW(R_start),$C$2-1+COLUMN(R_start)+MATCH(E$3,Revenue!$D$12:$AL$12,0)))</f>
        <v>283.35000000000002</v>
      </c>
      <c r="F14" s="62">
        <f ca="1">INDIRECT("Revenue!"&amp;ADDRESS(MATCH($D14,Revenue!$C$14:$C$34,0)+ROW(R_start),$C$2-1+COLUMN(R_start)+MATCH(F$3,Revenue!$D$12:$AL$12,0)))</f>
        <v>263.55</v>
      </c>
      <c r="G14" s="62">
        <f ca="1">INDIRECT("Revenue!"&amp;ADDRESS(MATCH($D14,Revenue!$C$14:$C$34,0)+ROW(R_start),$C$2-1+COLUMN(R_start)+MATCH(G$3,Revenue!$D$12:$AL$12,0)))</f>
        <v>293.11</v>
      </c>
      <c r="H14" s="62">
        <f ca="1">INDIRECT("Revenue!"&amp;ADDRESS(MATCH($D14,Revenue!$C$14:$C$34,0)+ROW(R_start),$C$2-1+COLUMN(R_start)+MATCH(H$3,Revenue!$D$12:$AL$12,0)))</f>
        <v>343.19</v>
      </c>
      <c r="I14" s="62">
        <f ca="1">INDIRECT("Revenue!"&amp;ADDRESS(MATCH($D14,Revenue!$C$14:$C$34,0)+ROW(R_start),$C$2-1+COLUMN(R_start)+MATCH(I$3,Revenue!$D$12:$AL$12,0)))</f>
        <v>291.31</v>
      </c>
      <c r="J14" s="62" t="str">
        <f t="shared" si="9"/>
        <v>Dosqaly</v>
      </c>
      <c r="K14" s="63">
        <f t="shared" ca="1" si="0"/>
        <v>-6.9878242456326123E-2</v>
      </c>
      <c r="L14" s="63">
        <f t="shared" ca="1" si="1"/>
        <v>0.11216088028837023</v>
      </c>
      <c r="M14" s="63">
        <f t="shared" ca="1" si="2"/>
        <v>0.17085735730613072</v>
      </c>
      <c r="N14" s="63">
        <f t="shared" ca="1" si="3"/>
        <v>-0.15116990588303858</v>
      </c>
      <c r="O14" s="59">
        <f>VLOOKUP($D14,'Other Countries GDP'!$B$13:$G$33,O$1,FALSE)</f>
        <v>37074</v>
      </c>
      <c r="P14" s="59">
        <f>VLOOKUP($D14,'Other Countries GDP'!$B$13:$G$33,P$1,FALSE)</f>
        <v>38724</v>
      </c>
      <c r="Q14" s="59">
        <f>VLOOKUP($D14,'Other Countries GDP'!$B$13:$G$33,Q$1,FALSE)</f>
        <v>41614</v>
      </c>
      <c r="R14" s="59">
        <f>VLOOKUP($D14,'Other Countries GDP'!$B$13:$G$33,R$1,FALSE)</f>
        <v>40619</v>
      </c>
      <c r="S14" s="59">
        <f>VLOOKUP($D14,'Other Countries GDP'!$B$13:$G$33,S$1,FALSE)</f>
        <v>39069</v>
      </c>
      <c r="T14" s="6" t="str">
        <f t="shared" si="10"/>
        <v>Dosqaly</v>
      </c>
      <c r="U14" s="63">
        <f t="shared" ca="1" si="4"/>
        <v>7.6428224631817452E-3</v>
      </c>
      <c r="V14" s="63">
        <f t="shared" ca="1" si="5"/>
        <v>6.8058568329718008E-3</v>
      </c>
      <c r="W14" s="63">
        <f t="shared" ca="1" si="6"/>
        <v>7.043543038400539E-3</v>
      </c>
      <c r="X14" s="63">
        <f t="shared" ca="1" si="7"/>
        <v>8.4490016987124258E-3</v>
      </c>
      <c r="Y14" s="63">
        <f t="shared" ca="1" si="8"/>
        <v>7.456295272466662E-3</v>
      </c>
    </row>
    <row r="15" spans="1:25" s="59" customFormat="1">
      <c r="A15" s="83">
        <f>IFERROR(VLOOKUP(D15,rank!$E$5:$F$20,2,FALSE),"")</f>
        <v>11</v>
      </c>
      <c r="B15" s="83">
        <f>IFERROR(VLOOKUP(D15,rank!$B$5:$C$28,2,FALSE),"")</f>
        <v>5</v>
      </c>
      <c r="D15" s="6" t="s">
        <v>7</v>
      </c>
      <c r="E15" s="62">
        <f ca="1">INDIRECT("Revenue!"&amp;ADDRESS(MATCH($D15,Revenue!$C$14:$C$34,0)+ROW(R_start),$C$2-1+COLUMN(R_start)+MATCH(E$3,Revenue!$D$12:$AL$12,0)))</f>
        <v>335.55</v>
      </c>
      <c r="F15" s="62">
        <f ca="1">INDIRECT("Revenue!"&amp;ADDRESS(MATCH($D15,Revenue!$C$14:$C$34,0)+ROW(R_start),$C$2-1+COLUMN(R_start)+MATCH(F$3,Revenue!$D$12:$AL$12,0)))</f>
        <v>345.92</v>
      </c>
      <c r="G15" s="62">
        <f ca="1">INDIRECT("Revenue!"&amp;ADDRESS(MATCH($D15,Revenue!$C$14:$C$34,0)+ROW(R_start),$C$2-1+COLUMN(R_start)+MATCH(G$3,Revenue!$D$12:$AL$12,0)))</f>
        <v>309.60000000000002</v>
      </c>
      <c r="H15" s="62">
        <f ca="1">INDIRECT("Revenue!"&amp;ADDRESS(MATCH($D15,Revenue!$C$14:$C$34,0)+ROW(R_start),$C$2-1+COLUMN(R_start)+MATCH(H$3,Revenue!$D$12:$AL$12,0)))</f>
        <v>311.59000000000003</v>
      </c>
      <c r="I15" s="62">
        <f ca="1">INDIRECT("Revenue!"&amp;ADDRESS(MATCH($D15,Revenue!$C$14:$C$34,0)+ROW(R_start),$C$2-1+COLUMN(R_start)+MATCH(I$3,Revenue!$D$12:$AL$12,0)))</f>
        <v>269.14</v>
      </c>
      <c r="J15" s="62" t="str">
        <f t="shared" si="9"/>
        <v>Quewenia</v>
      </c>
      <c r="K15" s="63">
        <f t="shared" ca="1" si="0"/>
        <v>3.0904485173595564E-2</v>
      </c>
      <c r="L15" s="63">
        <f t="shared" ca="1" si="1"/>
        <v>-0.10499537465309894</v>
      </c>
      <c r="M15" s="63">
        <f t="shared" ca="1" si="2"/>
        <v>6.4276485788115068E-3</v>
      </c>
      <c r="N15" s="63">
        <f t="shared" ca="1" si="3"/>
        <v>-0.13623672133252041</v>
      </c>
      <c r="O15" s="59">
        <f>VLOOKUP($D15,'Other Countries GDP'!$B$13:$G$33,O$1,FALSE)</f>
        <v>83156</v>
      </c>
      <c r="P15" s="59">
        <f>VLOOKUP($D15,'Other Countries GDP'!$B$13:$G$33,P$1,FALSE)</f>
        <v>83435</v>
      </c>
      <c r="Q15" s="59">
        <f>VLOOKUP($D15,'Other Countries GDP'!$B$13:$G$33,Q$1,FALSE)</f>
        <v>86475</v>
      </c>
      <c r="R15" s="59">
        <f>VLOOKUP($D15,'Other Countries GDP'!$B$13:$G$33,R$1,FALSE)</f>
        <v>85420</v>
      </c>
      <c r="S15" s="59">
        <f>VLOOKUP($D15,'Other Countries GDP'!$B$13:$G$33,S$1,FALSE)</f>
        <v>87184</v>
      </c>
      <c r="T15" s="6" t="str">
        <f t="shared" si="10"/>
        <v>Quewenia</v>
      </c>
      <c r="U15" s="63">
        <f t="shared" ca="1" si="4"/>
        <v>4.0351868776756939E-3</v>
      </c>
      <c r="V15" s="63">
        <f t="shared" ca="1" si="5"/>
        <v>4.1459819020794632E-3</v>
      </c>
      <c r="W15" s="63">
        <f t="shared" ca="1" si="6"/>
        <v>3.5802254986990463E-3</v>
      </c>
      <c r="X15" s="63">
        <f t="shared" ca="1" si="7"/>
        <v>3.6477405759775231E-3</v>
      </c>
      <c r="Y15" s="63">
        <f t="shared" ca="1" si="8"/>
        <v>3.0870343182235272E-3</v>
      </c>
    </row>
    <row r="16" spans="1:25" s="59" customFormat="1">
      <c r="A16" s="83">
        <f>IFERROR(VLOOKUP(D16,rank!$E$5:$F$20,2,FALSE),"")</f>
        <v>9</v>
      </c>
      <c r="B16" s="83">
        <f>IFERROR(VLOOKUP(D16,rank!$B$5:$C$28,2,FALSE),"")</f>
        <v>14</v>
      </c>
      <c r="D16" s="6" t="s">
        <v>11</v>
      </c>
      <c r="E16" s="62">
        <f ca="1">INDIRECT("Revenue!"&amp;ADDRESS(MATCH($D16,Revenue!$C$14:$C$34,0)+ROW(R_start),$C$2-1+COLUMN(R_start)+MATCH(E$3,Revenue!$D$12:$AL$12,0)))</f>
        <v>240.60999999999999</v>
      </c>
      <c r="F16" s="62">
        <f ca="1">INDIRECT("Revenue!"&amp;ADDRESS(MATCH($D16,Revenue!$C$14:$C$34,0)+ROW(R_start),$C$2-1+COLUMN(R_start)+MATCH(F$3,Revenue!$D$12:$AL$12,0)))</f>
        <v>237.68</v>
      </c>
      <c r="G16" s="62">
        <f ca="1">INDIRECT("Revenue!"&amp;ADDRESS(MATCH($D16,Revenue!$C$14:$C$34,0)+ROW(R_start),$C$2-1+COLUMN(R_start)+MATCH(G$3,Revenue!$D$12:$AL$12,0)))</f>
        <v>253.89</v>
      </c>
      <c r="H16" s="62">
        <f ca="1">INDIRECT("Revenue!"&amp;ADDRESS(MATCH($D16,Revenue!$C$14:$C$34,0)+ROW(R_start),$C$2-1+COLUMN(R_start)+MATCH(H$3,Revenue!$D$12:$AL$12,0)))</f>
        <v>265.39</v>
      </c>
      <c r="I16" s="62">
        <f ca="1">INDIRECT("Revenue!"&amp;ADDRESS(MATCH($D16,Revenue!$C$14:$C$34,0)+ROW(R_start),$C$2-1+COLUMN(R_start)+MATCH(I$3,Revenue!$D$12:$AL$12,0)))</f>
        <v>254.48000000000002</v>
      </c>
      <c r="J16" s="62" t="str">
        <f t="shared" si="9"/>
        <v>Esia</v>
      </c>
      <c r="K16" s="63">
        <f t="shared" ca="1" si="0"/>
        <v>-1.2177382486180832E-2</v>
      </c>
      <c r="L16" s="63">
        <f t="shared" ca="1" si="1"/>
        <v>6.8200942443621626E-2</v>
      </c>
      <c r="M16" s="63">
        <f t="shared" ca="1" si="2"/>
        <v>4.5295206585529213E-2</v>
      </c>
      <c r="N16" s="63">
        <f t="shared" ca="1" si="3"/>
        <v>-4.1109310825577339E-2</v>
      </c>
      <c r="O16" s="59">
        <f>VLOOKUP($D16,'Other Countries GDP'!$B$13:$G$33,O$1,FALSE)</f>
        <v>42150</v>
      </c>
      <c r="P16" s="59">
        <f>VLOOKUP($D16,'Other Countries GDP'!$B$13:$G$33,P$1,FALSE)</f>
        <v>44587</v>
      </c>
      <c r="Q16" s="59">
        <f>VLOOKUP($D16,'Other Countries GDP'!$B$13:$G$33,Q$1,FALSE)</f>
        <v>47998</v>
      </c>
      <c r="R16" s="59">
        <f>VLOOKUP($D16,'Other Countries GDP'!$B$13:$G$33,R$1,FALSE)</f>
        <v>46842</v>
      </c>
      <c r="S16" s="59">
        <f>VLOOKUP($D16,'Other Countries GDP'!$B$13:$G$33,S$1,FALSE)</f>
        <v>46255</v>
      </c>
      <c r="T16" s="6" t="str">
        <f t="shared" si="10"/>
        <v>Esia</v>
      </c>
      <c r="U16" s="63">
        <f t="shared" ca="1" si="4"/>
        <v>5.7084223013048633E-3</v>
      </c>
      <c r="V16" s="63">
        <f t="shared" ca="1" si="5"/>
        <v>5.3307017740597037E-3</v>
      </c>
      <c r="W16" s="63">
        <f t="shared" ca="1" si="6"/>
        <v>5.2895953998083247E-3</v>
      </c>
      <c r="X16" s="63">
        <f t="shared" ca="1" si="7"/>
        <v>5.6656419452627976E-3</v>
      </c>
      <c r="Y16" s="63">
        <f t="shared" ca="1" si="8"/>
        <v>5.5016754945411313E-3</v>
      </c>
    </row>
    <row r="17" spans="1:25" s="59" customFormat="1">
      <c r="A17" s="83" t="str">
        <f>IFERROR(VLOOKUP(D17,rank!$E$5:$F$20,2,FALSE),"")</f>
        <v/>
      </c>
      <c r="B17" s="83">
        <f>IFERROR(VLOOKUP(D17,rank!$B$5:$C$28,2,FALSE),"")</f>
        <v>10</v>
      </c>
      <c r="D17" s="6" t="s">
        <v>2</v>
      </c>
      <c r="E17" s="62">
        <f ca="1">INDIRECT("Revenue!"&amp;ADDRESS(MATCH($D17,Revenue!$C$14:$C$34,0)+ROW(R_start),$C$2-1+COLUMN(R_start)+MATCH(E$3,Revenue!$D$12:$AL$12,0)))</f>
        <v>211.59</v>
      </c>
      <c r="F17" s="62">
        <f ca="1">INDIRECT("Revenue!"&amp;ADDRESS(MATCH($D17,Revenue!$C$14:$C$34,0)+ROW(R_start),$C$2-1+COLUMN(R_start)+MATCH(F$3,Revenue!$D$12:$AL$12,0)))</f>
        <v>291.84999999999997</v>
      </c>
      <c r="G17" s="62">
        <f ca="1">INDIRECT("Revenue!"&amp;ADDRESS(MATCH($D17,Revenue!$C$14:$C$34,0)+ROW(R_start),$C$2-1+COLUMN(R_start)+MATCH(G$3,Revenue!$D$12:$AL$12,0)))</f>
        <v>265.74</v>
      </c>
      <c r="H17" s="62">
        <f ca="1">INDIRECT("Revenue!"&amp;ADDRESS(MATCH($D17,Revenue!$C$14:$C$34,0)+ROW(R_start),$C$2-1+COLUMN(R_start)+MATCH(H$3,Revenue!$D$12:$AL$12,0)))</f>
        <v>299.26</v>
      </c>
      <c r="I17" s="62">
        <f ca="1">INDIRECT("Revenue!"&amp;ADDRESS(MATCH($D17,Revenue!$C$14:$C$34,0)+ROW(R_start),$C$2-1+COLUMN(R_start)+MATCH(I$3,Revenue!$D$12:$AL$12,0)))</f>
        <v>253.39</v>
      </c>
      <c r="J17" s="62" t="str">
        <f t="shared" si="9"/>
        <v>Giumle Lizeibon</v>
      </c>
      <c r="K17" s="63">
        <f t="shared" ca="1" si="0"/>
        <v>0.3793184933125382</v>
      </c>
      <c r="L17" s="63">
        <f t="shared" ca="1" si="1"/>
        <v>-8.946376563303049E-2</v>
      </c>
      <c r="M17" s="63">
        <f t="shared" ca="1" si="2"/>
        <v>0.12613833069917968</v>
      </c>
      <c r="N17" s="63">
        <f t="shared" ca="1" si="3"/>
        <v>-0.15327808594533188</v>
      </c>
      <c r="O17" s="59">
        <f>VLOOKUP($D17,'Other Countries GDP'!$B$13:$G$33,O$1,FALSE)</f>
        <v>45322</v>
      </c>
      <c r="P17" s="59">
        <f>VLOOKUP($D17,'Other Countries GDP'!$B$13:$G$33,P$1,FALSE)</f>
        <v>47359</v>
      </c>
      <c r="Q17" s="59">
        <f>VLOOKUP($D17,'Other Countries GDP'!$B$13:$G$33,Q$1,FALSE)</f>
        <v>51513</v>
      </c>
      <c r="R17" s="59">
        <f>VLOOKUP($D17,'Other Countries GDP'!$B$13:$G$33,R$1,FALSE)</f>
        <v>50165</v>
      </c>
      <c r="S17" s="59">
        <f>VLOOKUP($D17,'Other Countries GDP'!$B$13:$G$33,S$1,FALSE)</f>
        <v>48635</v>
      </c>
      <c r="T17" s="6" t="str">
        <f t="shared" si="10"/>
        <v>Giumle Lizeibon</v>
      </c>
      <c r="U17" s="63">
        <f t="shared" ca="1" si="4"/>
        <v>4.668593618992984E-3</v>
      </c>
      <c r="V17" s="63">
        <f t="shared" ca="1" si="5"/>
        <v>6.1625034312379904E-3</v>
      </c>
      <c r="W17" s="63">
        <f t="shared" ca="1" si="6"/>
        <v>5.1586978044377146E-3</v>
      </c>
      <c r="X17" s="63">
        <f t="shared" ca="1" si="7"/>
        <v>5.9655138044453302E-3</v>
      </c>
      <c r="Y17" s="63">
        <f t="shared" ca="1" si="8"/>
        <v>5.210033926184846E-3</v>
      </c>
    </row>
    <row r="18" spans="1:25" s="59" customFormat="1">
      <c r="A18" s="83" t="str">
        <f>IFERROR(VLOOKUP(D18,rank!$E$5:$F$20,2,FALSE),"")</f>
        <v/>
      </c>
      <c r="B18" s="83">
        <f>IFERROR(VLOOKUP(D18,rank!$B$5:$C$28,2,FALSE),"")</f>
        <v>7</v>
      </c>
      <c r="D18" s="60" t="s">
        <v>4</v>
      </c>
      <c r="E18" s="64">
        <f ca="1">INDIRECT("Revenue!"&amp;ADDRESS(MATCH($D18,Revenue!$C$14:$C$34,0)+ROW(R_start),$C$2-1+COLUMN(R_start)+MATCH(E$3,Revenue!$D$12:$AL$12,0)))</f>
        <v>200.87</v>
      </c>
      <c r="F18" s="64">
        <f ca="1">INDIRECT("Revenue!"&amp;ADDRESS(MATCH($D18,Revenue!$C$14:$C$34,0)+ROW(R_start),$C$2-1+COLUMN(R_start)+MATCH(F$3,Revenue!$D$12:$AL$12,0)))</f>
        <v>247.92000000000002</v>
      </c>
      <c r="G18" s="64">
        <f ca="1">INDIRECT("Revenue!"&amp;ADDRESS(MATCH($D18,Revenue!$C$14:$C$34,0)+ROW(R_start),$C$2-1+COLUMN(R_start)+MATCH(G$3,Revenue!$D$12:$AL$12,0)))</f>
        <v>204.66000000000003</v>
      </c>
      <c r="H18" s="64">
        <f ca="1">INDIRECT("Revenue!"&amp;ADDRESS(MATCH($D18,Revenue!$C$14:$C$34,0)+ROW(R_start),$C$2-1+COLUMN(R_start)+MATCH(H$3,Revenue!$D$12:$AL$12,0)))</f>
        <v>272.23</v>
      </c>
      <c r="I18" s="64">
        <f ca="1">INDIRECT("Revenue!"&amp;ADDRESS(MATCH($D18,Revenue!$C$14:$C$34,0)+ROW(R_start),$C$2-1+COLUMN(R_start)+MATCH(I$3,Revenue!$D$12:$AL$12,0)))</f>
        <v>225.67</v>
      </c>
      <c r="J18" s="64" t="str">
        <f t="shared" si="9"/>
        <v>Galamily</v>
      </c>
      <c r="K18" s="65">
        <f t="shared" ca="1" si="0"/>
        <v>0.23423109473789028</v>
      </c>
      <c r="L18" s="65">
        <f t="shared" ca="1" si="1"/>
        <v>-0.17449177153920614</v>
      </c>
      <c r="M18" s="65">
        <f t="shared" ca="1" si="2"/>
        <v>0.33015733411511761</v>
      </c>
      <c r="N18" s="65">
        <f t="shared" ca="1" si="3"/>
        <v>-0.17103184806964711</v>
      </c>
      <c r="O18" s="59">
        <f>VLOOKUP($D18,'Other Countries GDP'!$B$13:$G$33,O$1,FALSE)</f>
        <v>18594</v>
      </c>
      <c r="P18" s="59">
        <f>VLOOKUP($D18,'Other Countries GDP'!$B$13:$G$33,P$1,FALSE)</f>
        <v>20657</v>
      </c>
      <c r="Q18" s="59">
        <f>VLOOKUP($D18,'Other Countries GDP'!$B$13:$G$33,Q$1,FALSE)</f>
        <v>23443</v>
      </c>
      <c r="R18" s="59">
        <f>VLOOKUP($D18,'Other Countries GDP'!$B$13:$G$33,R$1,FALSE)</f>
        <v>23684</v>
      </c>
      <c r="S18" s="59">
        <f>VLOOKUP($D18,'Other Countries GDP'!$B$13:$G$33,S$1,FALSE)</f>
        <v>22955</v>
      </c>
      <c r="T18" s="6" t="str">
        <f t="shared" si="10"/>
        <v>Galamily</v>
      </c>
      <c r="U18" s="63">
        <f t="shared" ca="1" si="4"/>
        <v>1.0802947187264709E-2</v>
      </c>
      <c r="V18" s="63">
        <f t="shared" ca="1" si="5"/>
        <v>1.200174275064143E-2</v>
      </c>
      <c r="W18" s="63">
        <f t="shared" ca="1" si="6"/>
        <v>8.7301113338736514E-3</v>
      </c>
      <c r="X18" s="63">
        <f t="shared" ca="1" si="7"/>
        <v>1.149425772673535E-2</v>
      </c>
      <c r="Y18" s="63">
        <f t="shared" ca="1" si="8"/>
        <v>9.8309736440862546E-3</v>
      </c>
    </row>
    <row r="19" spans="1:25" s="59" customFormat="1">
      <c r="A19" s="83">
        <f>IFERROR(VLOOKUP(D19,rank!$E$5:$F$20,2,FALSE),"")</f>
        <v>10</v>
      </c>
      <c r="B19" s="83">
        <f>IFERROR(VLOOKUP(D19,rank!$B$5:$C$28,2,FALSE),"")</f>
        <v>22</v>
      </c>
      <c r="D19" s="60" t="s">
        <v>24</v>
      </c>
      <c r="E19" s="64">
        <f ca="1">INDIRECT("Revenue!"&amp;ADDRESS(MATCH($D19,Revenue!$C$14:$C$34,0)+ROW(R_start),$C$2-1+COLUMN(R_start)+MATCH(E$3,Revenue!$D$12:$AL$12,0)))</f>
        <v>136.17000000000002</v>
      </c>
      <c r="F19" s="64">
        <f ca="1">INDIRECT("Revenue!"&amp;ADDRESS(MATCH($D19,Revenue!$C$14:$C$34,0)+ROW(R_start),$C$2-1+COLUMN(R_start)+MATCH(F$3,Revenue!$D$12:$AL$12,0)))</f>
        <v>174.44</v>
      </c>
      <c r="G19" s="64">
        <f ca="1">INDIRECT("Revenue!"&amp;ADDRESS(MATCH($D19,Revenue!$C$14:$C$34,0)+ROW(R_start),$C$2-1+COLUMN(R_start)+MATCH(G$3,Revenue!$D$12:$AL$12,0)))</f>
        <v>207.87</v>
      </c>
      <c r="H19" s="64">
        <f ca="1">INDIRECT("Revenue!"&amp;ADDRESS(MATCH($D19,Revenue!$C$14:$C$34,0)+ROW(R_start),$C$2-1+COLUMN(R_start)+MATCH(H$3,Revenue!$D$12:$AL$12,0)))</f>
        <v>252.99</v>
      </c>
      <c r="I19" s="64">
        <f ca="1">INDIRECT("Revenue!"&amp;ADDRESS(MATCH($D19,Revenue!$C$14:$C$34,0)+ROW(R_start),$C$2-1+COLUMN(R_start)+MATCH(I$3,Revenue!$D$12:$AL$12,0)))</f>
        <v>216.25</v>
      </c>
      <c r="J19" s="62" t="str">
        <f t="shared" si="9"/>
        <v>Nkasland Cronestan</v>
      </c>
      <c r="K19" s="65">
        <f t="shared" ca="1" si="0"/>
        <v>0.28104575163398682</v>
      </c>
      <c r="L19" s="65">
        <f t="shared" ca="1" si="1"/>
        <v>0.19164182526943363</v>
      </c>
      <c r="M19" s="65">
        <f t="shared" ca="1" si="2"/>
        <v>0.21705873863472358</v>
      </c>
      <c r="N19" s="65">
        <f t="shared" ca="1" si="3"/>
        <v>-0.14522313134906517</v>
      </c>
      <c r="O19" s="59">
        <f>VLOOKUP($D19,'Other Countries GDP'!$B$13:$G$33,O$1,FALSE)</f>
        <v>12460</v>
      </c>
      <c r="P19" s="59">
        <f>VLOOKUP($D19,'Other Countries GDP'!$B$13:$G$33,P$1,FALSE)</f>
        <v>13879</v>
      </c>
      <c r="Q19" s="59">
        <f>VLOOKUP($D19,'Other Countries GDP'!$B$13:$G$33,Q$1,FALSE)</f>
        <v>15484</v>
      </c>
      <c r="R19" s="59">
        <f>VLOOKUP($D19,'Other Countries GDP'!$B$13:$G$33,R$1,FALSE)</f>
        <v>15748</v>
      </c>
      <c r="S19" s="59">
        <f>VLOOKUP($D19,'Other Countries GDP'!$B$13:$G$33,S$1,FALSE)</f>
        <v>15737</v>
      </c>
      <c r="T19" s="6" t="str">
        <f t="shared" si="10"/>
        <v>Nkasland Cronestan</v>
      </c>
      <c r="U19" s="63">
        <f t="shared" ca="1" si="4"/>
        <v>1.092857142857143E-2</v>
      </c>
      <c r="V19" s="63">
        <f t="shared" ca="1" si="5"/>
        <v>1.2568628863750991E-2</v>
      </c>
      <c r="W19" s="63">
        <f t="shared" ca="1" si="6"/>
        <v>1.3424825626453113E-2</v>
      </c>
      <c r="X19" s="63">
        <f t="shared" ca="1" si="7"/>
        <v>1.606489712979426E-2</v>
      </c>
      <c r="Y19" s="63">
        <f t="shared" ca="1" si="8"/>
        <v>1.3741500921395438E-2</v>
      </c>
    </row>
    <row r="20" spans="1:25" s="59" customFormat="1">
      <c r="A20" s="83">
        <f>IFERROR(VLOOKUP(D20,rank!$E$5:$F$20,2,FALSE),"")</f>
        <v>13</v>
      </c>
      <c r="B20" s="83">
        <f>IFERROR(VLOOKUP(D20,rank!$B$5:$C$28,2,FALSE),"")</f>
        <v>12</v>
      </c>
      <c r="D20" s="6" t="s">
        <v>12</v>
      </c>
      <c r="E20" s="62">
        <f ca="1">INDIRECT("Revenue!"&amp;ADDRESS(MATCH($D20,Revenue!$C$14:$C$34,0)+ROW(R_start),$C$2-1+COLUMN(R_start)+MATCH(E$3,Revenue!$D$12:$AL$12,0)))</f>
        <v>143.56</v>
      </c>
      <c r="F20" s="62">
        <f ca="1">INDIRECT("Revenue!"&amp;ADDRESS(MATCH($D20,Revenue!$C$14:$C$34,0)+ROW(R_start),$C$2-1+COLUMN(R_start)+MATCH(F$3,Revenue!$D$12:$AL$12,0)))</f>
        <v>169.58</v>
      </c>
      <c r="G20" s="62">
        <f ca="1">INDIRECT("Revenue!"&amp;ADDRESS(MATCH($D20,Revenue!$C$14:$C$34,0)+ROW(R_start),$C$2-1+COLUMN(R_start)+MATCH(G$3,Revenue!$D$12:$AL$12,0)))</f>
        <v>186.66</v>
      </c>
      <c r="H20" s="62">
        <f ca="1">INDIRECT("Revenue!"&amp;ADDRESS(MATCH($D20,Revenue!$C$14:$C$34,0)+ROW(R_start),$C$2-1+COLUMN(R_start)+MATCH(H$3,Revenue!$D$12:$AL$12,0)))</f>
        <v>223.67</v>
      </c>
      <c r="I20" s="62">
        <f ca="1">INDIRECT("Revenue!"&amp;ADDRESS(MATCH($D20,Revenue!$C$14:$C$34,0)+ROW(R_start),$C$2-1+COLUMN(R_start)+MATCH(I$3,Revenue!$D$12:$AL$12,0)))</f>
        <v>200.35</v>
      </c>
      <c r="J20" s="62" t="str">
        <f t="shared" si="9"/>
        <v>Xikong</v>
      </c>
      <c r="K20" s="63">
        <f t="shared" ca="1" si="0"/>
        <v>0.18124825856784632</v>
      </c>
      <c r="L20" s="63">
        <f t="shared" ca="1" si="1"/>
        <v>0.10071942446043147</v>
      </c>
      <c r="M20" s="63">
        <f t="shared" ca="1" si="2"/>
        <v>0.1982749383906568</v>
      </c>
      <c r="N20" s="63">
        <f t="shared" ca="1" si="3"/>
        <v>-0.1042607412706219</v>
      </c>
      <c r="O20" s="59">
        <f>VLOOKUP($D20,'Other Countries GDP'!$B$13:$G$33,O$1,FALSE)</f>
        <v>52017</v>
      </c>
      <c r="P20" s="59">
        <f>VLOOKUP($D20,'Other Countries GDP'!$B$13:$G$33,P$1,FALSE)</f>
        <v>53845</v>
      </c>
      <c r="Q20" s="59">
        <f>VLOOKUP($D20,'Other Countries GDP'!$B$13:$G$33,Q$1,FALSE)</f>
        <v>54644</v>
      </c>
      <c r="R20" s="59">
        <f>VLOOKUP($D20,'Other Countries GDP'!$B$13:$G$33,R$1,FALSE)</f>
        <v>51991</v>
      </c>
      <c r="S20" s="59">
        <f>VLOOKUP($D20,'Other Countries GDP'!$B$13:$G$33,S$1,FALSE)</f>
        <v>52327</v>
      </c>
      <c r="T20" s="6" t="str">
        <f t="shared" si="10"/>
        <v>Xikong</v>
      </c>
      <c r="U20" s="63">
        <f t="shared" ca="1" si="4"/>
        <v>2.7598669665686217E-3</v>
      </c>
      <c r="V20" s="63">
        <f t="shared" ca="1" si="5"/>
        <v>3.1494103445073827E-3</v>
      </c>
      <c r="W20" s="63">
        <f t="shared" ca="1" si="6"/>
        <v>3.415928555742625E-3</v>
      </c>
      <c r="X20" s="63">
        <f t="shared" ca="1" si="7"/>
        <v>4.3020907464753509E-3</v>
      </c>
      <c r="Y20" s="63">
        <f t="shared" ca="1" si="8"/>
        <v>3.8288073078907637E-3</v>
      </c>
    </row>
    <row r="21" spans="1:25" s="59" customFormat="1">
      <c r="A21" s="83">
        <f>IFERROR(VLOOKUP(D21,rank!$E$5:$F$20,2,FALSE),"")</f>
        <v>15</v>
      </c>
      <c r="B21" s="83" t="str">
        <f>IFERROR(VLOOKUP(D21,rank!$B$5:$C$28,2,FALSE),"")</f>
        <v/>
      </c>
      <c r="D21" s="6" t="s">
        <v>9</v>
      </c>
      <c r="E21" s="62">
        <f ca="1">INDIRECT("Revenue!"&amp;ADDRESS(MATCH($D21,Revenue!$C$14:$C$34,0)+ROW(R_start),$C$2-1+COLUMN(R_start)+MATCH(E$3,Revenue!$D$12:$AL$12,0)))</f>
        <v>160.41000000000003</v>
      </c>
      <c r="F21" s="62">
        <f ca="1">INDIRECT("Revenue!"&amp;ADDRESS(MATCH($D21,Revenue!$C$14:$C$34,0)+ROW(R_start),$C$2-1+COLUMN(R_start)+MATCH(F$3,Revenue!$D$12:$AL$12,0)))</f>
        <v>166.41000000000003</v>
      </c>
      <c r="G21" s="62">
        <f ca="1">INDIRECT("Revenue!"&amp;ADDRESS(MATCH($D21,Revenue!$C$14:$C$34,0)+ROW(R_start),$C$2-1+COLUMN(R_start)+MATCH(G$3,Revenue!$D$12:$AL$12,0)))</f>
        <v>178.01</v>
      </c>
      <c r="H21" s="62">
        <f ca="1">INDIRECT("Revenue!"&amp;ADDRESS(MATCH($D21,Revenue!$C$14:$C$34,0)+ROW(R_start),$C$2-1+COLUMN(R_start)+MATCH(H$3,Revenue!$D$12:$AL$12,0)))</f>
        <v>238.75</v>
      </c>
      <c r="I21" s="62">
        <f ca="1">INDIRECT("Revenue!"&amp;ADDRESS(MATCH($D21,Revenue!$C$14:$C$34,0)+ROW(R_start),$C$2-1+COLUMN(R_start)+MATCH(I$3,Revenue!$D$12:$AL$12,0)))</f>
        <v>164.82999999999998</v>
      </c>
      <c r="J21" s="62" t="str">
        <f t="shared" si="9"/>
        <v>Unicorporated Tiagascar</v>
      </c>
      <c r="K21" s="63">
        <f t="shared" ca="1" si="0"/>
        <v>3.7404151860856549E-2</v>
      </c>
      <c r="L21" s="63">
        <f t="shared" ca="1" si="1"/>
        <v>6.9707349317949419E-2</v>
      </c>
      <c r="M21" s="63">
        <f t="shared" ca="1" si="2"/>
        <v>0.34121678557384416</v>
      </c>
      <c r="N21" s="63">
        <f t="shared" ca="1" si="3"/>
        <v>-0.30961256544502624</v>
      </c>
      <c r="O21" s="59">
        <f>VLOOKUP($D21,'Other Countries GDP'!$B$13:$G$33,O$1,FALSE)</f>
        <v>5000</v>
      </c>
      <c r="P21" s="59">
        <f>VLOOKUP($D21,'Other Countries GDP'!$B$13:$G$33,P$1,FALSE)</f>
        <v>5400</v>
      </c>
      <c r="Q21" s="59">
        <f>VLOOKUP($D21,'Other Countries GDP'!$B$13:$G$33,Q$1,FALSE)</f>
        <v>6076</v>
      </c>
      <c r="R21" s="59">
        <f>VLOOKUP($D21,'Other Countries GDP'!$B$13:$G$33,R$1,FALSE)</f>
        <v>6126</v>
      </c>
      <c r="S21" s="59">
        <f>VLOOKUP($D21,'Other Countries GDP'!$B$13:$G$33,S$1,FALSE)</f>
        <v>6086</v>
      </c>
      <c r="T21" s="6" t="str">
        <f t="shared" si="10"/>
        <v>Unicorporated Tiagascar</v>
      </c>
      <c r="U21" s="63">
        <f t="shared" ca="1" si="4"/>
        <v>3.2082000000000006E-2</v>
      </c>
      <c r="V21" s="63">
        <f t="shared" ca="1" si="5"/>
        <v>3.0816666666666673E-2</v>
      </c>
      <c r="W21" s="63">
        <f t="shared" ca="1" si="6"/>
        <v>2.9297235023041473E-2</v>
      </c>
      <c r="X21" s="63">
        <f t="shared" ca="1" si="7"/>
        <v>3.8973228860594192E-2</v>
      </c>
      <c r="Y21" s="63">
        <f t="shared" ca="1" si="8"/>
        <v>2.7083470259612222E-2</v>
      </c>
    </row>
    <row r="22" spans="1:25" s="59" customFormat="1">
      <c r="A22" s="83" t="str">
        <f>IFERROR(VLOOKUP(D22,rank!$E$5:$F$20,2,FALSE),"")</f>
        <v/>
      </c>
      <c r="B22" s="83" t="str">
        <f>IFERROR(VLOOKUP(D22,rank!$B$5:$C$28,2,FALSE),"")</f>
        <v/>
      </c>
      <c r="D22" s="26" t="s">
        <v>14</v>
      </c>
      <c r="E22" s="67">
        <f ca="1">INDIRECT("Revenue!"&amp;ADDRESS(MATCH($D22,Revenue!$C$14:$C$34,0)+ROW(R_start),$C$2-1+COLUMN(R_start)+MATCH(E$3,Revenue!$D$12:$AL$12,0)))</f>
        <v>146.24</v>
      </c>
      <c r="F22" s="67">
        <f ca="1">INDIRECT("Revenue!"&amp;ADDRESS(MATCH($D22,Revenue!$C$14:$C$34,0)+ROW(R_start),$C$2-1+COLUMN(R_start)+MATCH(F$3,Revenue!$D$12:$AL$12,0)))</f>
        <v>155.81</v>
      </c>
      <c r="G22" s="67">
        <f ca="1">INDIRECT("Revenue!"&amp;ADDRESS(MATCH($D22,Revenue!$C$14:$C$34,0)+ROW(R_start),$C$2-1+COLUMN(R_start)+MATCH(G$3,Revenue!$D$12:$AL$12,0)))</f>
        <v>163.81</v>
      </c>
      <c r="H22" s="67">
        <f ca="1">INDIRECT("Revenue!"&amp;ADDRESS(MATCH($D22,Revenue!$C$14:$C$34,0)+ROW(R_start),$C$2-1+COLUMN(R_start)+MATCH(H$3,Revenue!$D$12:$AL$12,0)))</f>
        <v>183.93</v>
      </c>
      <c r="I22" s="67">
        <f ca="1">INDIRECT("Revenue!"&amp;ADDRESS(MATCH($D22,Revenue!$C$14:$C$34,0)+ROW(R_start),$C$2-1+COLUMN(R_start)+MATCH(I$3,Revenue!$D$12:$AL$12,0)))</f>
        <v>163.13</v>
      </c>
      <c r="J22" s="62" t="str">
        <f t="shared" si="9"/>
        <v>Rarita</v>
      </c>
      <c r="K22" s="68">
        <f t="shared" ca="1" si="0"/>
        <v>6.5440371991247304E-2</v>
      </c>
      <c r="L22" s="68">
        <f t="shared" ca="1" si="1"/>
        <v>5.1344586355176247E-2</v>
      </c>
      <c r="M22" s="68">
        <f t="shared" ca="1" si="2"/>
        <v>0.12282522434527809</v>
      </c>
      <c r="N22" s="68">
        <f t="shared" ca="1" si="3"/>
        <v>-0.11308650029902689</v>
      </c>
      <c r="O22" s="59">
        <f>VLOOKUP($D22,'Other Countries GDP'!$B$13:$G$33,O$1,FALSE)</f>
        <v>21646</v>
      </c>
      <c r="P22" s="59">
        <f>VLOOKUP($D22,'Other Countries GDP'!$B$13:$G$33,P$1,FALSE)</f>
        <v>23047</v>
      </c>
      <c r="Q22" s="59">
        <f>VLOOKUP($D22,'Other Countries GDP'!$B$13:$G$33,Q$1,FALSE)</f>
        <v>23820</v>
      </c>
      <c r="R22" s="59">
        <f>VLOOKUP($D22,'Other Countries GDP'!$B$13:$G$33,R$1,FALSE)</f>
        <v>24880</v>
      </c>
      <c r="S22" s="59">
        <f>VLOOKUP($D22,'Other Countries GDP'!$B$13:$G$33,S$1,FALSE)</f>
        <v>23863</v>
      </c>
      <c r="T22" s="6" t="str">
        <f t="shared" si="10"/>
        <v>Rarita</v>
      </c>
      <c r="U22" s="63">
        <f t="shared" ca="1" si="4"/>
        <v>6.7559826295851434E-3</v>
      </c>
      <c r="V22" s="63">
        <f t="shared" ca="1" si="5"/>
        <v>6.76053282422875E-3</v>
      </c>
      <c r="W22" s="63">
        <f t="shared" ca="1" si="6"/>
        <v>6.8769941225860619E-3</v>
      </c>
      <c r="X22" s="63">
        <f t="shared" ca="1" si="7"/>
        <v>7.3926848874598071E-3</v>
      </c>
      <c r="Y22" s="63">
        <f t="shared" ca="1" si="8"/>
        <v>6.8361061056866276E-3</v>
      </c>
    </row>
    <row r="23" spans="1:25" s="59" customFormat="1">
      <c r="A23" s="83">
        <f>IFERROR(VLOOKUP(D23,rank!$E$5:$F$20,2,FALSE),"")</f>
        <v>14</v>
      </c>
      <c r="B23" s="83">
        <f>IFERROR(VLOOKUP(D23,rank!$B$5:$C$28,2,FALSE),"")</f>
        <v>8</v>
      </c>
      <c r="D23" s="60" t="s">
        <v>8</v>
      </c>
      <c r="E23" s="64">
        <f ca="1">INDIRECT("Revenue!"&amp;ADDRESS(MATCH($D23,Revenue!$C$14:$C$34,0)+ROW(R_start),$C$2-1+COLUMN(R_start)+MATCH(E$3,Revenue!$D$12:$AL$12,0)))</f>
        <v>93.87</v>
      </c>
      <c r="F23" s="64">
        <f ca="1">INDIRECT("Revenue!"&amp;ADDRESS(MATCH($D23,Revenue!$C$14:$C$34,0)+ROW(R_start),$C$2-1+COLUMN(R_start)+MATCH(F$3,Revenue!$D$12:$AL$12,0)))</f>
        <v>137.35000000000002</v>
      </c>
      <c r="G23" s="64">
        <f ca="1">INDIRECT("Revenue!"&amp;ADDRESS(MATCH($D23,Revenue!$C$14:$C$34,0)+ROW(R_start),$C$2-1+COLUMN(R_start)+MATCH(G$3,Revenue!$D$12:$AL$12,0)))</f>
        <v>147.94</v>
      </c>
      <c r="H23" s="64">
        <f ca="1">INDIRECT("Revenue!"&amp;ADDRESS(MATCH($D23,Revenue!$C$14:$C$34,0)+ROW(R_start),$C$2-1+COLUMN(R_start)+MATCH(H$3,Revenue!$D$12:$AL$12,0)))</f>
        <v>193.31</v>
      </c>
      <c r="I23" s="64">
        <f ca="1">INDIRECT("Revenue!"&amp;ADDRESS(MATCH($D23,Revenue!$C$14:$C$34,0)+ROW(R_start),$C$2-1+COLUMN(R_start)+MATCH(I$3,Revenue!$D$12:$AL$12,0)))</f>
        <v>155.73000000000002</v>
      </c>
      <c r="J23" s="64" t="str">
        <f t="shared" si="9"/>
        <v>Bernepamar</v>
      </c>
      <c r="K23" s="65">
        <f t="shared" ca="1" si="0"/>
        <v>0.46319377863002043</v>
      </c>
      <c r="L23" s="65">
        <f t="shared" ca="1" si="1"/>
        <v>7.7102293410993727E-2</v>
      </c>
      <c r="M23" s="65">
        <f t="shared" ca="1" si="2"/>
        <v>0.30667838312829532</v>
      </c>
      <c r="N23" s="65">
        <f t="shared" ca="1" si="3"/>
        <v>-0.19440277274843509</v>
      </c>
      <c r="O23" s="59">
        <f>VLOOKUP($D23,'Other Countries GDP'!$B$13:$G$33,O$1,FALSE)</f>
        <v>2190</v>
      </c>
      <c r="P23" s="59">
        <f>VLOOKUP($D23,'Other Countries GDP'!$B$13:$G$33,P$1,FALSE)</f>
        <v>2643</v>
      </c>
      <c r="Q23" s="59">
        <f>VLOOKUP($D23,'Other Countries GDP'!$B$13:$G$33,Q$1,FALSE)</f>
        <v>3100</v>
      </c>
      <c r="R23" s="59">
        <f>VLOOKUP($D23,'Other Countries GDP'!$B$13:$G$33,R$1,FALSE)</f>
        <v>3666</v>
      </c>
      <c r="S23" s="59">
        <f>VLOOKUP($D23,'Other Countries GDP'!$B$13:$G$33,S$1,FALSE)</f>
        <v>3731</v>
      </c>
      <c r="T23" s="6" t="str">
        <f t="shared" si="10"/>
        <v>Bernepamar</v>
      </c>
      <c r="U23" s="63">
        <f t="shared" ca="1" si="4"/>
        <v>4.2863013698630138E-2</v>
      </c>
      <c r="V23" s="63">
        <f t="shared" ca="1" si="5"/>
        <v>5.1967461218312534E-2</v>
      </c>
      <c r="W23" s="63">
        <f t="shared" ca="1" si="6"/>
        <v>4.7722580645161293E-2</v>
      </c>
      <c r="X23" s="63">
        <f t="shared" ca="1" si="7"/>
        <v>5.273049645390071E-2</v>
      </c>
      <c r="Y23" s="63">
        <f t="shared" ca="1" si="8"/>
        <v>4.1739480032162962E-2</v>
      </c>
    </row>
    <row r="24" spans="1:25" s="59" customFormat="1">
      <c r="A24" s="83" t="str">
        <f>IFERROR(VLOOKUP(D24,rank!$E$5:$F$20,2,FALSE),"")</f>
        <v/>
      </c>
      <c r="B24" s="83">
        <f>IFERROR(VLOOKUP(D24,rank!$B$5:$C$28,2,FALSE),"")</f>
        <v>19</v>
      </c>
      <c r="D24" s="84" t="s">
        <v>22</v>
      </c>
      <c r="E24" s="88">
        <f ca="1">INDIRECT("Revenue!"&amp;ADDRESS(MATCH($D24,Revenue!$C$14:$C$34,0)+ROW(R_start),$C$2-1+COLUMN(R_start)+MATCH(E$3,Revenue!$D$12:$AL$12,0)))</f>
        <v>112.08</v>
      </c>
      <c r="F24" s="88">
        <f ca="1">INDIRECT("Revenue!"&amp;ADDRESS(MATCH($D24,Revenue!$C$14:$C$34,0)+ROW(R_start),$C$2-1+COLUMN(R_start)+MATCH(F$3,Revenue!$D$12:$AL$12,0)))</f>
        <v>103.38</v>
      </c>
      <c r="G24" s="88">
        <f ca="1">INDIRECT("Revenue!"&amp;ADDRESS(MATCH($D24,Revenue!$C$14:$C$34,0)+ROW(R_start),$C$2-1+COLUMN(R_start)+MATCH(G$3,Revenue!$D$12:$AL$12,0)))</f>
        <v>95.4</v>
      </c>
      <c r="H24" s="88">
        <f ca="1">INDIRECT("Revenue!"&amp;ADDRESS(MATCH($D24,Revenue!$C$14:$C$34,0)+ROW(R_start),$C$2-1+COLUMN(R_start)+MATCH(H$3,Revenue!$D$12:$AL$12,0)))</f>
        <v>102.87</v>
      </c>
      <c r="I24" s="88">
        <f ca="1">INDIRECT("Revenue!"&amp;ADDRESS(MATCH($D24,Revenue!$C$14:$C$34,0)+ROW(R_start),$C$2-1+COLUMN(R_start)+MATCH(I$3,Revenue!$D$12:$AL$12,0)))</f>
        <v>135.69999999999999</v>
      </c>
      <c r="J24" s="89" t="str">
        <f t="shared" si="9"/>
        <v>Eastern Sleboube</v>
      </c>
      <c r="K24" s="90">
        <f t="shared" ca="1" si="0"/>
        <v>-7.7623126338329795E-2</v>
      </c>
      <c r="L24" s="90">
        <f t="shared" ca="1" si="1"/>
        <v>-7.7190946024376039E-2</v>
      </c>
      <c r="M24" s="90">
        <f t="shared" ca="1" si="2"/>
        <v>7.8301886792452757E-2</v>
      </c>
      <c r="N24" s="90">
        <f ca="1">I24/H24-1</f>
        <v>0.31914066297268384</v>
      </c>
      <c r="O24" s="59">
        <f>VLOOKUP($D24,'Other Countries GDP'!$B$13:$G$33,O$1,FALSE)</f>
        <v>8714</v>
      </c>
      <c r="P24" s="59">
        <f>VLOOKUP($D24,'Other Countries GDP'!$B$13:$G$33,P$1,FALSE)</f>
        <v>10731</v>
      </c>
      <c r="Q24" s="59">
        <f>VLOOKUP($D24,'Other Countries GDP'!$B$13:$G$33,Q$1,FALSE)</f>
        <v>11299</v>
      </c>
      <c r="R24" s="59">
        <f>VLOOKUP($D24,'Other Countries GDP'!$B$13:$G$33,R$1,FALSE)</f>
        <v>11509</v>
      </c>
      <c r="S24" s="59">
        <f>VLOOKUP($D24,'Other Countries GDP'!$B$13:$G$33,S$1,FALSE)</f>
        <v>10137</v>
      </c>
      <c r="T24" s="6" t="str">
        <f t="shared" si="10"/>
        <v>Eastern Sleboube</v>
      </c>
      <c r="U24" s="63">
        <f t="shared" ca="1" si="4"/>
        <v>1.2862061051182006E-2</v>
      </c>
      <c r="V24" s="63">
        <f t="shared" ca="1" si="5"/>
        <v>9.6337713167458754E-3</v>
      </c>
      <c r="W24" s="63">
        <f t="shared" ca="1" si="6"/>
        <v>8.4432250641649706E-3</v>
      </c>
      <c r="X24" s="63">
        <f t="shared" ca="1" si="7"/>
        <v>8.9382222608393441E-3</v>
      </c>
      <c r="Y24" s="63">
        <f t="shared" ca="1" si="8"/>
        <v>1.3386603531616848E-2</v>
      </c>
    </row>
    <row r="25" spans="1:25" s="59" customFormat="1">
      <c r="A25" s="83" t="str">
        <f>IFERROR(VLOOKUP(D25,rank!$E$5:$F$20,2,FALSE),"")</f>
        <v/>
      </c>
      <c r="B25" s="83"/>
      <c r="D25" s="59" t="s">
        <v>104</v>
      </c>
      <c r="E25" s="66">
        <f ca="1">SUM(E4:E24)</f>
        <v>5407.29</v>
      </c>
      <c r="F25" s="66">
        <f t="shared" ref="F25:I25" ca="1" si="11">SUM(F4:F24)</f>
        <v>5864.6200000000008</v>
      </c>
      <c r="G25" s="66">
        <f t="shared" ca="1" si="11"/>
        <v>6127.17</v>
      </c>
      <c r="H25" s="66">
        <f t="shared" ca="1" si="11"/>
        <v>6959.9700000000012</v>
      </c>
      <c r="I25" s="66">
        <f t="shared" ca="1" si="11"/>
        <v>6185.9400000000014</v>
      </c>
      <c r="J25" s="62" t="str">
        <f t="shared" si="9"/>
        <v>sum</v>
      </c>
      <c r="K25" s="63">
        <f t="shared" ca="1" si="0"/>
        <v>8.4576562381525777E-2</v>
      </c>
      <c r="L25" s="63">
        <f t="shared" ca="1" si="1"/>
        <v>4.4768458996490734E-2</v>
      </c>
      <c r="M25" s="63">
        <f t="shared" ca="1" si="2"/>
        <v>0.13591919271050101</v>
      </c>
      <c r="N25" s="63">
        <f t="shared" ca="1" si="3"/>
        <v>-0.11121168625726829</v>
      </c>
    </row>
    <row r="26" spans="1:25" s="59" customFormat="1">
      <c r="A26" s="83" t="str">
        <f>IFERROR(VLOOKUP(D26,rank!$E$5:$F$20,2,FALSE),"")</f>
        <v/>
      </c>
      <c r="B26" s="83"/>
      <c r="D26" s="6" t="s">
        <v>105</v>
      </c>
      <c r="E26" s="63">
        <f ca="1">VLOOKUP("Rarita",$D10:$I25,E$2,FALSE)/E25</f>
        <v>2.7044970770940712E-2</v>
      </c>
      <c r="F26" s="63">
        <f t="shared" ref="F26:I26" ca="1" si="12">VLOOKUP("Rarita",$D10:$I25,F$2,FALSE)/F25</f>
        <v>2.6567791263543073E-2</v>
      </c>
      <c r="G26" s="63">
        <f t="shared" ca="1" si="12"/>
        <v>2.6735017960983619E-2</v>
      </c>
      <c r="H26" s="63">
        <f t="shared" ca="1" si="12"/>
        <v>2.6426838046715716E-2</v>
      </c>
      <c r="I26" s="63">
        <f t="shared" ca="1" si="12"/>
        <v>2.6371093156415993E-2</v>
      </c>
      <c r="J26" s="62"/>
      <c r="K26" s="72"/>
      <c r="L26" s="72"/>
      <c r="M26" s="72"/>
      <c r="N26" s="72"/>
    </row>
    <row r="27" spans="1:25">
      <c r="A27" s="83" t="str">
        <f>IFERROR(VLOOKUP(D27,rank!$E$5:$F$20,2,FALSE),"")</f>
        <v/>
      </c>
      <c r="B27" s="83"/>
      <c r="C27">
        <f>C2+1</f>
        <v>2</v>
      </c>
      <c r="D27" t="s">
        <v>28</v>
      </c>
      <c r="E27" s="59"/>
      <c r="F27" s="59"/>
      <c r="G27" s="59"/>
      <c r="H27" s="59"/>
      <c r="I27" s="59"/>
      <c r="J27" s="62"/>
      <c r="K27" s="58"/>
      <c r="L27" s="58"/>
      <c r="M27" s="58"/>
      <c r="N27" s="58"/>
      <c r="O27" s="117"/>
      <c r="P27" s="117"/>
      <c r="Q27" s="117"/>
      <c r="R27" s="117"/>
      <c r="S27" s="117"/>
      <c r="T27" s="41"/>
      <c r="U27" s="114"/>
      <c r="V27" s="114"/>
      <c r="W27" s="114"/>
      <c r="X27" s="114"/>
      <c r="Y27" s="114"/>
    </row>
    <row r="28" spans="1:25" ht="15.5">
      <c r="A28" s="5">
        <v>2020</v>
      </c>
      <c r="B28" s="5">
        <v>2021</v>
      </c>
      <c r="D28" s="7" t="s">
        <v>26</v>
      </c>
      <c r="E28" s="18">
        <v>2016</v>
      </c>
      <c r="F28" s="18">
        <v>2017</v>
      </c>
      <c r="G28" s="18">
        <v>2018</v>
      </c>
      <c r="H28" s="18">
        <v>2019</v>
      </c>
      <c r="I28" s="18">
        <v>2020</v>
      </c>
      <c r="J28" s="62" t="str">
        <f t="shared" si="9"/>
        <v>Nation</v>
      </c>
      <c r="K28" s="49">
        <v>2017</v>
      </c>
      <c r="L28" s="49">
        <v>2018</v>
      </c>
      <c r="M28" s="49">
        <v>2019</v>
      </c>
      <c r="N28" s="49">
        <v>2020</v>
      </c>
      <c r="O28" s="39">
        <f>O3</f>
        <v>2016</v>
      </c>
      <c r="P28" s="39">
        <f t="shared" ref="P28:S28" si="13">P3</f>
        <v>2017</v>
      </c>
      <c r="Q28" s="39">
        <f t="shared" si="13"/>
        <v>2018</v>
      </c>
      <c r="R28" s="39">
        <f t="shared" si="13"/>
        <v>2019</v>
      </c>
      <c r="S28" s="39">
        <f t="shared" si="13"/>
        <v>2020</v>
      </c>
      <c r="T28" s="7" t="s">
        <v>26</v>
      </c>
      <c r="U28" s="47">
        <v>2016</v>
      </c>
      <c r="V28" s="47">
        <v>2017</v>
      </c>
      <c r="W28" s="47">
        <v>2018</v>
      </c>
      <c r="X28" s="47">
        <v>2019</v>
      </c>
      <c r="Y28" s="47">
        <v>2020</v>
      </c>
    </row>
    <row r="29" spans="1:25">
      <c r="A29" s="83">
        <f>IFERROR(VLOOKUP(D29,rank!$E$5:$F$20,2,FALSE),"")</f>
        <v>4</v>
      </c>
      <c r="B29" s="83">
        <f>IFERROR(VLOOKUP(D29,rank!$B$5:$C$28,2,FALSE),"")</f>
        <v>6</v>
      </c>
      <c r="D29" s="6" t="s">
        <v>6</v>
      </c>
      <c r="E29" s="46">
        <f ca="1">INDIRECT("Revenue!"&amp;ADDRESS(MATCH($D29,Revenue!$C$14:$C$34,0)+ROW(R_start),$C$27-1+COLUMN(R_start)+MATCH(E$3,Revenue!$D$12:$AL$12,0)))</f>
        <v>84.44</v>
      </c>
      <c r="F29" s="46">
        <f ca="1">INDIRECT("Revenue!"&amp;ADDRESS(MATCH($D29,Revenue!$C$14:$C$34,0)+ROW(R_start),$C$27-1+COLUMN(R_start)+MATCH(F$3,Revenue!$D$12:$AL$12,0)))</f>
        <v>88.68</v>
      </c>
      <c r="G29" s="46">
        <f ca="1">INDIRECT("Revenue!"&amp;ADDRESS(MATCH($D29,Revenue!$C$14:$C$34,0)+ROW(R_start),$C$27-1+COLUMN(R_start)+MATCH(G$3,Revenue!$D$12:$AL$12,0)))</f>
        <v>92.82</v>
      </c>
      <c r="H29" s="46">
        <f ca="1">INDIRECT("Revenue!"&amp;ADDRESS(MATCH($D29,Revenue!$C$14:$C$34,0)+ROW(R_start),$C$27-1+COLUMN(R_start)+MATCH(H$3,Revenue!$D$12:$AL$12,0)))</f>
        <v>93.61</v>
      </c>
      <c r="I29" s="46">
        <f ca="1">INDIRECT("Revenue!"&amp;ADDRESS(MATCH($D29,Revenue!$C$14:$C$34,0)+ROW(R_start),$C$27-1+COLUMN(R_start)+MATCH(I$3,Revenue!$D$12:$AL$12,0)))</f>
        <v>69.319999999999993</v>
      </c>
      <c r="J29" s="62" t="str">
        <f t="shared" si="9"/>
        <v>Southern Ristan</v>
      </c>
      <c r="K29" s="42">
        <f ca="1">F29/E29-1</f>
        <v>5.0213169114164069E-2</v>
      </c>
      <c r="L29" s="42">
        <f t="shared" ref="L29:L49" ca="1" si="14">G29/F29-1</f>
        <v>4.6684709066305619E-2</v>
      </c>
      <c r="M29" s="42">
        <f t="shared" ref="M29:M49" ca="1" si="15">H29/G29-1</f>
        <v>8.5110967463908338E-3</v>
      </c>
      <c r="N29" s="42">
        <f t="shared" ref="N29" ca="1" si="16">I29/H29-1</f>
        <v>-0.25948082469821609</v>
      </c>
      <c r="O29">
        <f>VLOOKUP($D29,'Other Countries GDP'!$B$13:$G$33,O$1,FALSE)</f>
        <v>42026</v>
      </c>
      <c r="P29">
        <f>VLOOKUP($D29,'Other Countries GDP'!$B$13:$G$33,P$1,FALSE)</f>
        <v>44133</v>
      </c>
      <c r="Q29">
        <f>VLOOKUP($D29,'Other Countries GDP'!$B$13:$G$33,Q$1,FALSE)</f>
        <v>47567</v>
      </c>
      <c r="R29">
        <f>VLOOKUP($D29,'Other Countries GDP'!$B$13:$G$33,R$1,FALSE)</f>
        <v>46638</v>
      </c>
      <c r="S29">
        <f>VLOOKUP($D29,'Other Countries GDP'!$B$13:$G$33,S$1,FALSE)</f>
        <v>45205</v>
      </c>
      <c r="T29" s="6" t="str">
        <f>D29</f>
        <v>Southern Ristan</v>
      </c>
      <c r="U29" s="42">
        <f t="shared" ref="U29:U49" ca="1" si="17">E29/O29</f>
        <v>2.0092323799552657E-3</v>
      </c>
      <c r="V29" s="42">
        <f t="shared" ref="V29:V49" ca="1" si="18">F29/P29</f>
        <v>2.0093807355040447E-3</v>
      </c>
      <c r="W29" s="42">
        <f t="shared" ref="W29:W49" ca="1" si="19">G29/Q29</f>
        <v>1.9513528286417053E-3</v>
      </c>
      <c r="X29" s="42">
        <f t="shared" ref="X29:X49" ca="1" si="20">H29/R29</f>
        <v>2.0071615420901409E-3</v>
      </c>
      <c r="Y29" s="42">
        <f t="shared" ref="Y29:Y49" ca="1" si="21">I29/S29</f>
        <v>1.533458688198208E-3</v>
      </c>
    </row>
    <row r="30" spans="1:25">
      <c r="A30" s="83">
        <f>IFERROR(VLOOKUP(D30,rank!$E$5:$F$20,2,FALSE),"")</f>
        <v>2</v>
      </c>
      <c r="B30" s="83">
        <f>IFERROR(VLOOKUP(D30,rank!$B$5:$C$28,2,FALSE),"")</f>
        <v>3</v>
      </c>
      <c r="D30" s="6" t="s">
        <v>0</v>
      </c>
      <c r="E30" s="46">
        <f ca="1">INDIRECT("Revenue!"&amp;ADDRESS(MATCH($D30,Revenue!$C$14:$C$34,0)+ROW(R_start),$C$27-1+COLUMN(R_start)+MATCH(E$3,Revenue!$D$12:$AL$12,0)))</f>
        <v>76.099999999999994</v>
      </c>
      <c r="F30" s="46">
        <f ca="1">INDIRECT("Revenue!"&amp;ADDRESS(MATCH($D30,Revenue!$C$14:$C$34,0)+ROW(R_start),$C$27-1+COLUMN(R_start)+MATCH(F$3,Revenue!$D$12:$AL$12,0)))</f>
        <v>87.22</v>
      </c>
      <c r="G30" s="46">
        <f ca="1">INDIRECT("Revenue!"&amp;ADDRESS(MATCH($D30,Revenue!$C$14:$C$34,0)+ROW(R_start),$C$27-1+COLUMN(R_start)+MATCH(G$3,Revenue!$D$12:$AL$12,0)))</f>
        <v>90.59</v>
      </c>
      <c r="H30" s="46">
        <f ca="1">INDIRECT("Revenue!"&amp;ADDRESS(MATCH($D30,Revenue!$C$14:$C$34,0)+ROW(R_start),$C$27-1+COLUMN(R_start)+MATCH(H$3,Revenue!$D$12:$AL$12,0)))</f>
        <v>98.62</v>
      </c>
      <c r="I30" s="46">
        <f ca="1">INDIRECT("Revenue!"&amp;ADDRESS(MATCH($D30,Revenue!$C$14:$C$34,0)+ROW(R_start),$C$27-1+COLUMN(R_start)+MATCH(I$3,Revenue!$D$12:$AL$12,0)))</f>
        <v>78.040000000000006</v>
      </c>
      <c r="J30" s="62" t="str">
        <f t="shared" si="9"/>
        <v>Nganion</v>
      </c>
      <c r="K30" s="42">
        <f ca="1">F30/E30-1</f>
        <v>0.14612352168199738</v>
      </c>
      <c r="L30" s="42">
        <f t="shared" ca="1" si="14"/>
        <v>3.8637927080944712E-2</v>
      </c>
      <c r="M30" s="42">
        <f t="shared" ca="1" si="15"/>
        <v>8.8641130367590248E-2</v>
      </c>
      <c r="N30" s="42">
        <f ca="1">I30/H30-1</f>
        <v>-0.20867978097748929</v>
      </c>
      <c r="O30">
        <f>VLOOKUP($D30,'Other Countries GDP'!$B$13:$G$33,O$1,FALSE)</f>
        <v>26532</v>
      </c>
      <c r="P30">
        <f>VLOOKUP($D30,'Other Countries GDP'!$B$13:$G$33,P$1,FALSE)</f>
        <v>28129</v>
      </c>
      <c r="Q30">
        <f>VLOOKUP($D30,'Other Countries GDP'!$B$13:$G$33,Q$1,FALSE)</f>
        <v>30380</v>
      </c>
      <c r="R30">
        <f>VLOOKUP($D30,'Other Countries GDP'!$B$13:$G$33,R$1,FALSE)</f>
        <v>29585</v>
      </c>
      <c r="S30">
        <f>VLOOKUP($D30,'Other Countries GDP'!$B$13:$G$33,S$1,FALSE)</f>
        <v>27090</v>
      </c>
      <c r="T30" s="6" t="str">
        <f t="shared" ref="T30:T49" si="22">D30</f>
        <v>Nganion</v>
      </c>
      <c r="U30" s="42">
        <f t="shared" ca="1" si="17"/>
        <v>2.8682345846524947E-3</v>
      </c>
      <c r="V30" s="42">
        <f t="shared" ca="1" si="18"/>
        <v>3.1007145650396389E-3</v>
      </c>
      <c r="W30" s="42">
        <f t="shared" ca="1" si="19"/>
        <v>2.9818959842001316E-3</v>
      </c>
      <c r="X30" s="42">
        <f t="shared" ca="1" si="20"/>
        <v>3.3334460030420821E-3</v>
      </c>
      <c r="Y30" s="42">
        <f t="shared" ca="1" si="21"/>
        <v>2.8807678110003695E-3</v>
      </c>
    </row>
    <row r="31" spans="1:25">
      <c r="A31" s="30">
        <f>IFERROR(VLOOKUP(D31,rank!$E$5:$F$20,2,FALSE),"")</f>
        <v>3</v>
      </c>
      <c r="B31" s="30">
        <f>IFERROR(VLOOKUP(D31,rank!$B$5:$C$28,2,FALSE),"")</f>
        <v>1</v>
      </c>
      <c r="D31" s="6" t="s">
        <v>3</v>
      </c>
      <c r="E31" s="46">
        <f ca="1">INDIRECT("Revenue!"&amp;ADDRESS(MATCH($D31,Revenue!$C$14:$C$34,0)+ROW(R_start),$C$27-1+COLUMN(R_start)+MATCH(E$3,Revenue!$D$12:$AL$12,0)))</f>
        <v>47.64</v>
      </c>
      <c r="F31" s="46">
        <f ca="1">INDIRECT("Revenue!"&amp;ADDRESS(MATCH($D31,Revenue!$C$14:$C$34,0)+ROW(R_start),$C$27-1+COLUMN(R_start)+MATCH(F$3,Revenue!$D$12:$AL$12,0)))</f>
        <v>56.39</v>
      </c>
      <c r="G31" s="46">
        <f ca="1">INDIRECT("Revenue!"&amp;ADDRESS(MATCH($D31,Revenue!$C$14:$C$34,0)+ROW(R_start),$C$27-1+COLUMN(R_start)+MATCH(G$3,Revenue!$D$12:$AL$12,0)))</f>
        <v>55.41</v>
      </c>
      <c r="H31" s="46">
        <f ca="1">INDIRECT("Revenue!"&amp;ADDRESS(MATCH($D31,Revenue!$C$14:$C$34,0)+ROW(R_start),$C$27-1+COLUMN(R_start)+MATCH(H$3,Revenue!$D$12:$AL$12,0)))</f>
        <v>72.540000000000006</v>
      </c>
      <c r="I31" s="46">
        <f ca="1">INDIRECT("Revenue!"&amp;ADDRESS(MATCH($D31,Revenue!$C$14:$C$34,0)+ROW(R_start),$C$27-1+COLUMN(R_start)+MATCH(I$3,Revenue!$D$12:$AL$12,0)))</f>
        <v>46.29</v>
      </c>
      <c r="J31" s="62" t="str">
        <f t="shared" si="9"/>
        <v>Sobianitedrucy</v>
      </c>
      <c r="K31" s="42">
        <f t="shared" ref="K31:K49" ca="1" si="23">F31/E31-1</f>
        <v>0.18366918555835432</v>
      </c>
      <c r="L31" s="42">
        <f t="shared" ca="1" si="14"/>
        <v>-1.7378967902110354E-2</v>
      </c>
      <c r="M31" s="42">
        <f t="shared" ca="1" si="15"/>
        <v>0.30914997292907431</v>
      </c>
      <c r="N31" s="42">
        <f t="shared" ref="N31:N49" ca="1" si="24">I31/H31-1</f>
        <v>-0.36186931348221674</v>
      </c>
      <c r="O31">
        <f>VLOOKUP($D31,'Other Countries GDP'!$B$13:$G$33,O$1,FALSE)</f>
        <v>30971</v>
      </c>
      <c r="P31">
        <f>VLOOKUP($D31,'Other Countries GDP'!$B$13:$G$33,P$1,FALSE)</f>
        <v>32359</v>
      </c>
      <c r="Q31">
        <f>VLOOKUP($D31,'Other Countries GDP'!$B$13:$G$33,Q$1,FALSE)</f>
        <v>34640</v>
      </c>
      <c r="R31">
        <f>VLOOKUP($D31,'Other Countries GDP'!$B$13:$G$33,R$1,FALSE)</f>
        <v>33675</v>
      </c>
      <c r="S31">
        <f>VLOOKUP($D31,'Other Countries GDP'!$B$13:$G$33,S$1,FALSE)</f>
        <v>31746</v>
      </c>
      <c r="T31" s="6" t="str">
        <f t="shared" si="22"/>
        <v>Sobianitedrucy</v>
      </c>
      <c r="U31" s="42">
        <f t="shared" ca="1" si="17"/>
        <v>1.5382131671563722E-3</v>
      </c>
      <c r="V31" s="42">
        <f t="shared" ca="1" si="18"/>
        <v>1.7426372879260793E-3</v>
      </c>
      <c r="W31" s="42">
        <f t="shared" ca="1" si="19"/>
        <v>1.5995958429561199E-3</v>
      </c>
      <c r="X31" s="42">
        <f t="shared" ca="1" si="20"/>
        <v>2.1541202672605794E-3</v>
      </c>
      <c r="Y31" s="42">
        <f t="shared" ca="1" si="21"/>
        <v>1.4581364581364581E-3</v>
      </c>
    </row>
    <row r="32" spans="1:25">
      <c r="A32" s="30">
        <f>IFERROR(VLOOKUP(D32,rank!$E$5:$F$20,2,FALSE),"")</f>
        <v>7</v>
      </c>
      <c r="B32" s="30">
        <f>IFERROR(VLOOKUP(D32,rank!$B$5:$C$28,2,FALSE),"")</f>
        <v>4</v>
      </c>
      <c r="D32" s="6" t="s">
        <v>13</v>
      </c>
      <c r="E32" s="46">
        <f ca="1">INDIRECT("Revenue!"&amp;ADDRESS(MATCH($D32,Revenue!$C$14:$C$34,0)+ROW(R_start),$C$27-1+COLUMN(R_start)+MATCH(E$3,Revenue!$D$12:$AL$12,0)))</f>
        <v>87.54</v>
      </c>
      <c r="F32" s="46">
        <f ca="1">INDIRECT("Revenue!"&amp;ADDRESS(MATCH($D32,Revenue!$C$14:$C$34,0)+ROW(R_start),$C$27-1+COLUMN(R_start)+MATCH(F$3,Revenue!$D$12:$AL$12,0)))</f>
        <v>71.08</v>
      </c>
      <c r="G32" s="46">
        <f ca="1">INDIRECT("Revenue!"&amp;ADDRESS(MATCH($D32,Revenue!$C$14:$C$34,0)+ROW(R_start),$C$27-1+COLUMN(R_start)+MATCH(G$3,Revenue!$D$12:$AL$12,0)))</f>
        <v>77.239999999999995</v>
      </c>
      <c r="H32" s="46">
        <f ca="1">INDIRECT("Revenue!"&amp;ADDRESS(MATCH($D32,Revenue!$C$14:$C$34,0)+ROW(R_start),$C$27-1+COLUMN(R_start)+MATCH(H$3,Revenue!$D$12:$AL$12,0)))</f>
        <v>70.48</v>
      </c>
      <c r="I32" s="46">
        <f ca="1">INDIRECT("Revenue!"&amp;ADDRESS(MATCH($D32,Revenue!$C$14:$C$34,0)+ROW(R_start),$C$27-1+COLUMN(R_start)+MATCH(I$3,Revenue!$D$12:$AL$12,0)))</f>
        <v>57.33</v>
      </c>
      <c r="J32" s="62" t="str">
        <f t="shared" si="9"/>
        <v>Mico</v>
      </c>
      <c r="K32" s="42">
        <f t="shared" ca="1" si="23"/>
        <v>-0.18802832990632856</v>
      </c>
      <c r="L32" s="42">
        <f t="shared" ca="1" si="14"/>
        <v>8.6662915025323528E-2</v>
      </c>
      <c r="M32" s="42">
        <f t="shared" ca="1" si="15"/>
        <v>-8.7519419989642522E-2</v>
      </c>
      <c r="N32" s="42">
        <f t="shared" ca="1" si="24"/>
        <v>-0.18657775255391607</v>
      </c>
      <c r="O32">
        <f>VLOOKUP($D32,'Other Countries GDP'!$B$13:$G$33,O$1,FALSE)</f>
        <v>54719</v>
      </c>
      <c r="P32">
        <f>VLOOKUP($D32,'Other Countries GDP'!$B$13:$G$33,P$1,FALSE)</f>
        <v>57668</v>
      </c>
      <c r="Q32">
        <f>VLOOKUP($D32,'Other Countries GDP'!$B$13:$G$33,Q$1,FALSE)</f>
        <v>61654</v>
      </c>
      <c r="R32">
        <f>VLOOKUP($D32,'Other Countries GDP'!$B$13:$G$33,R$1,FALSE)</f>
        <v>59836</v>
      </c>
      <c r="S32">
        <f>VLOOKUP($D32,'Other Countries GDP'!$B$13:$G$33,S$1,FALSE)</f>
        <v>61124</v>
      </c>
      <c r="T32" s="6" t="str">
        <f t="shared" si="22"/>
        <v>Mico</v>
      </c>
      <c r="U32" s="42">
        <f t="shared" ca="1" si="17"/>
        <v>1.5998099380471135E-3</v>
      </c>
      <c r="V32" s="42">
        <f t="shared" ca="1" si="18"/>
        <v>1.2325726572796005E-3</v>
      </c>
      <c r="W32" s="42">
        <f t="shared" ca="1" si="19"/>
        <v>1.2527978719953287E-3</v>
      </c>
      <c r="X32" s="42">
        <f t="shared" ca="1" si="20"/>
        <v>1.1778862223410656E-3</v>
      </c>
      <c r="Y32" s="42">
        <f t="shared" ca="1" si="21"/>
        <v>9.3792945487860744E-4</v>
      </c>
    </row>
    <row r="33" spans="1:25">
      <c r="A33" s="83" t="str">
        <f>IFERROR(VLOOKUP(D33,rank!$E$5:$F$20,2,FALSE),"")</f>
        <v/>
      </c>
      <c r="B33" s="83">
        <f>IFERROR(VLOOKUP(D33,rank!$B$5:$C$28,2,FALSE),"")</f>
        <v>16</v>
      </c>
      <c r="D33" s="6" t="s">
        <v>21</v>
      </c>
      <c r="E33" s="46">
        <f ca="1">INDIRECT("Revenue!"&amp;ADDRESS(MATCH($D33,Revenue!$C$14:$C$34,0)+ROW(R_start),$C$27-1+COLUMN(R_start)+MATCH(E$3,Revenue!$D$12:$AL$12,0)))</f>
        <v>80.099999999999994</v>
      </c>
      <c r="F33" s="46">
        <f ca="1">INDIRECT("Revenue!"&amp;ADDRESS(MATCH($D33,Revenue!$C$14:$C$34,0)+ROW(R_start),$C$27-1+COLUMN(R_start)+MATCH(F$3,Revenue!$D$12:$AL$12,0)))</f>
        <v>87.2</v>
      </c>
      <c r="G33" s="46">
        <f ca="1">INDIRECT("Revenue!"&amp;ADDRESS(MATCH($D33,Revenue!$C$14:$C$34,0)+ROW(R_start),$C$27-1+COLUMN(R_start)+MATCH(G$3,Revenue!$D$12:$AL$12,0)))</f>
        <v>91.78</v>
      </c>
      <c r="H33" s="46">
        <f ca="1">INDIRECT("Revenue!"&amp;ADDRESS(MATCH($D33,Revenue!$C$14:$C$34,0)+ROW(R_start),$C$27-1+COLUMN(R_start)+MATCH(H$3,Revenue!$D$12:$AL$12,0)))</f>
        <v>123.44</v>
      </c>
      <c r="I33" s="46">
        <f ca="1">INDIRECT("Revenue!"&amp;ADDRESS(MATCH($D33,Revenue!$C$14:$C$34,0)+ROW(R_start),$C$27-1+COLUMN(R_start)+MATCH(I$3,Revenue!$D$12:$AL$12,0)))</f>
        <v>95.64</v>
      </c>
      <c r="J33" s="62" t="str">
        <f t="shared" si="9"/>
        <v>Djipines</v>
      </c>
      <c r="K33" s="42">
        <f t="shared" ca="1" si="23"/>
        <v>8.8639200998751777E-2</v>
      </c>
      <c r="L33" s="42">
        <f t="shared" ca="1" si="14"/>
        <v>5.2522935779816482E-2</v>
      </c>
      <c r="M33" s="42">
        <f t="shared" ca="1" si="15"/>
        <v>0.34495532795816075</v>
      </c>
      <c r="N33" s="42">
        <f t="shared" ca="1" si="24"/>
        <v>-0.22521062864549579</v>
      </c>
      <c r="O33">
        <f>VLOOKUP($D33,'Other Countries GDP'!$B$13:$G$33,O$1,FALSE)</f>
        <v>31034</v>
      </c>
      <c r="P33">
        <f>VLOOKUP($D33,'Other Countries GDP'!$B$13:$G$33,P$1,FALSE)</f>
        <v>30333</v>
      </c>
      <c r="Q33">
        <f>VLOOKUP($D33,'Other Countries GDP'!$B$13:$G$33,Q$1,FALSE)</f>
        <v>32602</v>
      </c>
      <c r="R33">
        <f>VLOOKUP($D33,'Other Countries GDP'!$B$13:$G$33,R$1,FALSE)</f>
        <v>31975</v>
      </c>
      <c r="S33">
        <f>VLOOKUP($D33,'Other Countries GDP'!$B$13:$G$33,S$1,FALSE)</f>
        <v>30498</v>
      </c>
      <c r="T33" s="6" t="str">
        <f t="shared" si="22"/>
        <v>Djipines</v>
      </c>
      <c r="U33" s="42">
        <f t="shared" ca="1" si="17"/>
        <v>2.5810401495134365E-3</v>
      </c>
      <c r="V33" s="42">
        <f t="shared" ca="1" si="18"/>
        <v>2.87475686546006E-3</v>
      </c>
      <c r="W33" s="42">
        <f t="shared" ca="1" si="19"/>
        <v>2.815164713821238E-3</v>
      </c>
      <c r="X33" s="42">
        <f t="shared" ca="1" si="20"/>
        <v>3.8605160281469895E-3</v>
      </c>
      <c r="Y33" s="42">
        <f t="shared" ca="1" si="21"/>
        <v>3.1359433405469209E-3</v>
      </c>
    </row>
    <row r="34" spans="1:25">
      <c r="A34" s="83">
        <f>IFERROR(VLOOKUP(D34,rank!$E$5:$F$20,2,FALSE),"")</f>
        <v>8</v>
      </c>
      <c r="B34" s="83">
        <f>IFERROR(VLOOKUP(D34,rank!$B$5:$C$28,2,FALSE),"")</f>
        <v>2</v>
      </c>
      <c r="D34" s="6" t="s">
        <v>5</v>
      </c>
      <c r="E34" s="46">
        <f ca="1">INDIRECT("Revenue!"&amp;ADDRESS(MATCH($D34,Revenue!$C$14:$C$34,0)+ROW(R_start),$C$27-1+COLUMN(R_start)+MATCH(E$3,Revenue!$D$12:$AL$12,0)))</f>
        <v>93.31</v>
      </c>
      <c r="F34" s="46">
        <f ca="1">INDIRECT("Revenue!"&amp;ADDRESS(MATCH($D34,Revenue!$C$14:$C$34,0)+ROW(R_start),$C$27-1+COLUMN(R_start)+MATCH(F$3,Revenue!$D$12:$AL$12,0)))</f>
        <v>84.53</v>
      </c>
      <c r="G34" s="46">
        <f ca="1">INDIRECT("Revenue!"&amp;ADDRESS(MATCH($D34,Revenue!$C$14:$C$34,0)+ROW(R_start),$C$27-1+COLUMN(R_start)+MATCH(G$3,Revenue!$D$12:$AL$12,0)))</f>
        <v>80.62</v>
      </c>
      <c r="H34" s="46">
        <f ca="1">INDIRECT("Revenue!"&amp;ADDRESS(MATCH($D34,Revenue!$C$14:$C$34,0)+ROW(R_start),$C$27-1+COLUMN(R_start)+MATCH(H$3,Revenue!$D$12:$AL$12,0)))</f>
        <v>80.83</v>
      </c>
      <c r="I34" s="46">
        <f ca="1">INDIRECT("Revenue!"&amp;ADDRESS(MATCH($D34,Revenue!$C$14:$C$34,0)+ROW(R_start),$C$27-1+COLUMN(R_start)+MATCH(I$3,Revenue!$D$12:$AL$12,0)))</f>
        <v>65.73</v>
      </c>
      <c r="J34" s="62" t="str">
        <f t="shared" si="9"/>
        <v>People's Land of Maneau</v>
      </c>
      <c r="K34" s="42">
        <f t="shared" ca="1" si="23"/>
        <v>-9.409495230950593E-2</v>
      </c>
      <c r="L34" s="42">
        <f t="shared" ca="1" si="14"/>
        <v>-4.6255767183248531E-2</v>
      </c>
      <c r="M34" s="42">
        <f t="shared" ca="1" si="15"/>
        <v>2.6048127015627642E-3</v>
      </c>
      <c r="N34" s="42">
        <f t="shared" ca="1" si="24"/>
        <v>-0.18681182729184698</v>
      </c>
      <c r="O34">
        <f>VLOOKUP($D34,'Other Countries GDP'!$B$13:$G$33,O$1,FALSE)</f>
        <v>42473</v>
      </c>
      <c r="P34">
        <f>VLOOKUP($D34,'Other Countries GDP'!$B$13:$G$33,P$1,FALSE)</f>
        <v>41720</v>
      </c>
      <c r="Q34">
        <f>VLOOKUP($D34,'Other Countries GDP'!$B$13:$G$33,Q$1,FALSE)</f>
        <v>44504</v>
      </c>
      <c r="R34">
        <f>VLOOKUP($D34,'Other Countries GDP'!$B$13:$G$33,R$1,FALSE)</f>
        <v>43969</v>
      </c>
      <c r="S34">
        <f>VLOOKUP($D34,'Other Countries GDP'!$B$13:$G$33,S$1,FALSE)</f>
        <v>41965</v>
      </c>
      <c r="T34" s="6" t="str">
        <f t="shared" si="22"/>
        <v>People's Land of Maneau</v>
      </c>
      <c r="U34" s="42">
        <f t="shared" ca="1" si="17"/>
        <v>2.196925105361053E-3</v>
      </c>
      <c r="V34" s="42">
        <f t="shared" ca="1" si="18"/>
        <v>2.0261265580057528E-3</v>
      </c>
      <c r="W34" s="42">
        <f t="shared" ca="1" si="19"/>
        <v>1.8115225597699085E-3</v>
      </c>
      <c r="X34" s="42">
        <f t="shared" ca="1" si="20"/>
        <v>1.8383406490936796E-3</v>
      </c>
      <c r="Y34" s="42">
        <f t="shared" ca="1" si="21"/>
        <v>1.566305254378649E-3</v>
      </c>
    </row>
    <row r="35" spans="1:25">
      <c r="A35" s="83">
        <f>IFERROR(VLOOKUP(D35,rank!$E$5:$F$20,2,FALSE),"")</f>
        <v>12</v>
      </c>
      <c r="B35" s="83">
        <f>IFERROR(VLOOKUP(D35,rank!$B$5:$C$28,2,FALSE),"")</f>
        <v>13</v>
      </c>
      <c r="D35" s="6" t="s">
        <v>23</v>
      </c>
      <c r="E35" s="46">
        <f ca="1">INDIRECT("Revenue!"&amp;ADDRESS(MATCH($D35,Revenue!$C$14:$C$34,0)+ROW(R_start),$C$27-1+COLUMN(R_start)+MATCH(E$3,Revenue!$D$12:$AL$12,0)))</f>
        <v>54.2</v>
      </c>
      <c r="F35" s="46">
        <f ca="1">INDIRECT("Revenue!"&amp;ADDRESS(MATCH($D35,Revenue!$C$14:$C$34,0)+ROW(R_start),$C$27-1+COLUMN(R_start)+MATCH(F$3,Revenue!$D$12:$AL$12,0)))</f>
        <v>53.05</v>
      </c>
      <c r="G35" s="46">
        <f ca="1">INDIRECT("Revenue!"&amp;ADDRESS(MATCH($D35,Revenue!$C$14:$C$34,0)+ROW(R_start),$C$27-1+COLUMN(R_start)+MATCH(G$3,Revenue!$D$12:$AL$12,0)))</f>
        <v>51.71</v>
      </c>
      <c r="H35" s="46">
        <f ca="1">INDIRECT("Revenue!"&amp;ADDRESS(MATCH($D35,Revenue!$C$14:$C$34,0)+ROW(R_start),$C$27-1+COLUMN(R_start)+MATCH(H$3,Revenue!$D$12:$AL$12,0)))</f>
        <v>54.74</v>
      </c>
      <c r="I35" s="46">
        <f ca="1">INDIRECT("Revenue!"&amp;ADDRESS(MATCH($D35,Revenue!$C$14:$C$34,0)+ROW(R_start),$C$27-1+COLUMN(R_start)+MATCH(I$3,Revenue!$D$12:$AL$12,0)))</f>
        <v>42.15</v>
      </c>
      <c r="J35" s="62" t="str">
        <f t="shared" si="9"/>
        <v>Manlisgamncent</v>
      </c>
      <c r="K35" s="42">
        <f t="shared" ca="1" si="23"/>
        <v>-2.1217712177121872E-2</v>
      </c>
      <c r="L35" s="42">
        <f t="shared" ca="1" si="14"/>
        <v>-2.5259189443920804E-2</v>
      </c>
      <c r="M35" s="42">
        <f t="shared" ca="1" si="15"/>
        <v>5.8596016244440108E-2</v>
      </c>
      <c r="N35" s="42">
        <f t="shared" ca="1" si="24"/>
        <v>-0.22999634636463284</v>
      </c>
      <c r="O35">
        <f>VLOOKUP($D35,'Other Countries GDP'!$B$13:$G$33,O$1,FALSE)</f>
        <v>12540</v>
      </c>
      <c r="P35">
        <f>VLOOKUP($D35,'Other Countries GDP'!$B$13:$G$33,P$1,FALSE)</f>
        <v>13643</v>
      </c>
      <c r="Q35">
        <f>VLOOKUP($D35,'Other Countries GDP'!$B$13:$G$33,Q$1,FALSE)</f>
        <v>15243</v>
      </c>
      <c r="R35">
        <f>VLOOKUP($D35,'Other Countries GDP'!$B$13:$G$33,R$1,FALSE)</f>
        <v>15327</v>
      </c>
      <c r="S35">
        <f>VLOOKUP($D35,'Other Countries GDP'!$B$13:$G$33,S$1,FALSE)</f>
        <v>14148</v>
      </c>
      <c r="T35" s="6" t="str">
        <f t="shared" si="22"/>
        <v>Manlisgamncent</v>
      </c>
      <c r="U35" s="42">
        <f t="shared" ca="1" si="17"/>
        <v>4.3221690590111647E-3</v>
      </c>
      <c r="V35" s="42">
        <f t="shared" ca="1" si="18"/>
        <v>3.8884409587334164E-3</v>
      </c>
      <c r="W35" s="42">
        <f t="shared" ca="1" si="19"/>
        <v>3.3923768287082595E-3</v>
      </c>
      <c r="X35" s="42">
        <f t="shared" ca="1" si="20"/>
        <v>3.5714751745286096E-3</v>
      </c>
      <c r="Y35" s="42">
        <f t="shared" ca="1" si="21"/>
        <v>2.9792196776929599E-3</v>
      </c>
    </row>
    <row r="36" spans="1:25">
      <c r="A36" s="83">
        <f>IFERROR(VLOOKUP(D36,rank!$E$5:$F$20,2,FALSE),"")</f>
        <v>5</v>
      </c>
      <c r="B36" s="83">
        <f>IFERROR(VLOOKUP(D36,rank!$B$5:$C$28,2,FALSE),"")</f>
        <v>11</v>
      </c>
      <c r="D36" s="6" t="s">
        <v>10</v>
      </c>
      <c r="E36" s="46">
        <f ca="1">INDIRECT("Revenue!"&amp;ADDRESS(MATCH($D36,Revenue!$C$14:$C$34,0)+ROW(R_start),$C$27-1+COLUMN(R_start)+MATCH(E$3,Revenue!$D$12:$AL$12,0)))</f>
        <v>45.15</v>
      </c>
      <c r="F36" s="46">
        <f ca="1">INDIRECT("Revenue!"&amp;ADDRESS(MATCH($D36,Revenue!$C$14:$C$34,0)+ROW(R_start),$C$27-1+COLUMN(R_start)+MATCH(F$3,Revenue!$D$12:$AL$12,0)))</f>
        <v>47.64</v>
      </c>
      <c r="G36" s="46">
        <f ca="1">INDIRECT("Revenue!"&amp;ADDRESS(MATCH($D36,Revenue!$C$14:$C$34,0)+ROW(R_start),$C$27-1+COLUMN(R_start)+MATCH(G$3,Revenue!$D$12:$AL$12,0)))</f>
        <v>54.87</v>
      </c>
      <c r="H36" s="46">
        <f ca="1">INDIRECT("Revenue!"&amp;ADDRESS(MATCH($D36,Revenue!$C$14:$C$34,0)+ROW(R_start),$C$27-1+COLUMN(R_start)+MATCH(H$3,Revenue!$D$12:$AL$12,0)))</f>
        <v>56.65</v>
      </c>
      <c r="I36" s="46">
        <f ca="1">INDIRECT("Revenue!"&amp;ADDRESS(MATCH($D36,Revenue!$C$14:$C$34,0)+ROW(R_start),$C$27-1+COLUMN(R_start)+MATCH(I$3,Revenue!$D$12:$AL$12,0)))</f>
        <v>49.4</v>
      </c>
      <c r="J36" s="62" t="str">
        <f t="shared" si="9"/>
        <v>Greri Landmoslands</v>
      </c>
      <c r="K36" s="42">
        <f t="shared" ca="1" si="23"/>
        <v>5.5149501661129641E-2</v>
      </c>
      <c r="L36" s="42">
        <f t="shared" ca="1" si="14"/>
        <v>0.15176322418136023</v>
      </c>
      <c r="M36" s="42">
        <f t="shared" ca="1" si="15"/>
        <v>3.2440313468197646E-2</v>
      </c>
      <c r="N36" s="42">
        <f t="shared" ca="1" si="24"/>
        <v>-0.12797881729920568</v>
      </c>
      <c r="O36">
        <f>VLOOKUP($D36,'Other Countries GDP'!$B$13:$G$33,O$1,FALSE)</f>
        <v>19998</v>
      </c>
      <c r="P36">
        <f>VLOOKUP($D36,'Other Countries GDP'!$B$13:$G$33,P$1,FALSE)</f>
        <v>21459</v>
      </c>
      <c r="Q36">
        <f>VLOOKUP($D36,'Other Countries GDP'!$B$13:$G$33,Q$1,FALSE)</f>
        <v>23575</v>
      </c>
      <c r="R36">
        <f>VLOOKUP($D36,'Other Countries GDP'!$B$13:$G$33,R$1,FALSE)</f>
        <v>23354</v>
      </c>
      <c r="S36">
        <f>VLOOKUP($D36,'Other Countries GDP'!$B$13:$G$33,S$1,FALSE)</f>
        <v>22198</v>
      </c>
      <c r="T36" s="6" t="str">
        <f t="shared" si="22"/>
        <v>Greri Landmoslands</v>
      </c>
      <c r="U36" s="42">
        <f t="shared" ca="1" si="17"/>
        <v>2.2577257725772577E-3</v>
      </c>
      <c r="V36" s="42">
        <f t="shared" ca="1" si="18"/>
        <v>2.2200475325038446E-3</v>
      </c>
      <c r="W36" s="42">
        <f t="shared" ca="1" si="19"/>
        <v>2.3274655355249203E-3</v>
      </c>
      <c r="X36" s="42">
        <f t="shared" ca="1" si="20"/>
        <v>2.4257086580457307E-3</v>
      </c>
      <c r="Y36" s="42">
        <f t="shared" ca="1" si="21"/>
        <v>2.225425714028291E-3</v>
      </c>
    </row>
    <row r="37" spans="1:25">
      <c r="A37" s="83">
        <f>IFERROR(VLOOKUP(D37,rank!$E$5:$F$20,2,FALSE),"")</f>
        <v>16</v>
      </c>
      <c r="B37" s="83" t="str">
        <f>IFERROR(VLOOKUP(D37,rank!$B$5:$C$28,2,FALSE),"")</f>
        <v/>
      </c>
      <c r="D37" s="6" t="s">
        <v>20</v>
      </c>
      <c r="E37" s="46">
        <f ca="1">INDIRECT("Revenue!"&amp;ADDRESS(MATCH($D37,Revenue!$C$14:$C$34,0)+ROW(R_start),$C$27-1+COLUMN(R_start)+MATCH(E$3,Revenue!$D$12:$AL$12,0)))</f>
        <v>38.78</v>
      </c>
      <c r="F37" s="46">
        <f ca="1">INDIRECT("Revenue!"&amp;ADDRESS(MATCH($D37,Revenue!$C$14:$C$34,0)+ROW(R_start),$C$27-1+COLUMN(R_start)+MATCH(F$3,Revenue!$D$12:$AL$12,0)))</f>
        <v>26.83</v>
      </c>
      <c r="G37" s="46">
        <f ca="1">INDIRECT("Revenue!"&amp;ADDRESS(MATCH($D37,Revenue!$C$14:$C$34,0)+ROW(R_start),$C$27-1+COLUMN(R_start)+MATCH(G$3,Revenue!$D$12:$AL$12,0)))</f>
        <v>29.2</v>
      </c>
      <c r="H37" s="46">
        <f ca="1">INDIRECT("Revenue!"&amp;ADDRESS(MATCH($D37,Revenue!$C$14:$C$34,0)+ROW(R_start),$C$27-1+COLUMN(R_start)+MATCH(H$3,Revenue!$D$12:$AL$12,0)))</f>
        <v>25.56</v>
      </c>
      <c r="I37" s="46">
        <f ca="1">INDIRECT("Revenue!"&amp;ADDRESS(MATCH($D37,Revenue!$C$14:$C$34,0)+ROW(R_start),$C$27-1+COLUMN(R_start)+MATCH(I$3,Revenue!$D$12:$AL$12,0)))</f>
        <v>20.71</v>
      </c>
      <c r="J37" s="62" t="str">
        <f t="shared" si="9"/>
        <v>Cuandbo</v>
      </c>
      <c r="K37" s="42">
        <f t="shared" ca="1" si="23"/>
        <v>-0.30814853017019084</v>
      </c>
      <c r="L37" s="42">
        <f t="shared" ca="1" si="14"/>
        <v>8.8333954528512892E-2</v>
      </c>
      <c r="M37" s="42">
        <f t="shared" ca="1" si="15"/>
        <v>-0.12465753424657533</v>
      </c>
      <c r="N37" s="42">
        <f t="shared" ca="1" si="24"/>
        <v>-0.18974960876369318</v>
      </c>
      <c r="O37">
        <f>VLOOKUP($D37,'Other Countries GDP'!$B$13:$G$33,O$1,FALSE)</f>
        <v>62050</v>
      </c>
      <c r="P37">
        <f>VLOOKUP($D37,'Other Countries GDP'!$B$13:$G$33,P$1,FALSE)</f>
        <v>72082</v>
      </c>
      <c r="Q37">
        <f>VLOOKUP($D37,'Other Countries GDP'!$B$13:$G$33,Q$1,FALSE)</f>
        <v>74544</v>
      </c>
      <c r="R37">
        <f>VLOOKUP($D37,'Other Countries GDP'!$B$13:$G$33,R$1,FALSE)</f>
        <v>69010</v>
      </c>
      <c r="S37">
        <f>VLOOKUP($D37,'Other Countries GDP'!$B$13:$G$33,S$1,FALSE)</f>
        <v>59329</v>
      </c>
      <c r="T37" s="6" t="str">
        <f t="shared" si="22"/>
        <v>Cuandbo</v>
      </c>
      <c r="U37" s="42">
        <f t="shared" ca="1" si="17"/>
        <v>6.2497985495568091E-4</v>
      </c>
      <c r="V37" s="42">
        <f t="shared" ca="1" si="18"/>
        <v>3.7221497738686496E-4</v>
      </c>
      <c r="W37" s="42">
        <f t="shared" ca="1" si="19"/>
        <v>3.9171496029190815E-4</v>
      </c>
      <c r="X37" s="42">
        <f t="shared" ca="1" si="20"/>
        <v>3.7038110418779883E-4</v>
      </c>
      <c r="Y37" s="42">
        <f t="shared" ca="1" si="21"/>
        <v>3.4907043772859815E-4</v>
      </c>
    </row>
    <row r="38" spans="1:25">
      <c r="A38" s="83">
        <f>IFERROR(VLOOKUP(D38,rank!$E$5:$F$20,2,FALSE),"")</f>
        <v>6</v>
      </c>
      <c r="B38" s="83">
        <f>IFERROR(VLOOKUP(D38,rank!$B$5:$C$28,2,FALSE),"")</f>
        <v>15</v>
      </c>
      <c r="D38" s="6" t="s">
        <v>19</v>
      </c>
      <c r="E38" s="46">
        <f ca="1">INDIRECT("Revenue!"&amp;ADDRESS(MATCH($D38,Revenue!$C$14:$C$34,0)+ROW(R_start),$C$27-1+COLUMN(R_start)+MATCH(E$3,Revenue!$D$12:$AL$12,0)))</f>
        <v>39.4</v>
      </c>
      <c r="F38" s="46">
        <f ca="1">INDIRECT("Revenue!"&amp;ADDRESS(MATCH($D38,Revenue!$C$14:$C$34,0)+ROW(R_start),$C$27-1+COLUMN(R_start)+MATCH(F$3,Revenue!$D$12:$AL$12,0)))</f>
        <v>33.57</v>
      </c>
      <c r="G38" s="46">
        <f ca="1">INDIRECT("Revenue!"&amp;ADDRESS(MATCH($D38,Revenue!$C$14:$C$34,0)+ROW(R_start),$C$27-1+COLUMN(R_start)+MATCH(G$3,Revenue!$D$12:$AL$12,0)))</f>
        <v>35.6</v>
      </c>
      <c r="H38" s="46">
        <f ca="1">INDIRECT("Revenue!"&amp;ADDRESS(MATCH($D38,Revenue!$C$14:$C$34,0)+ROW(R_start),$C$27-1+COLUMN(R_start)+MATCH(H$3,Revenue!$D$12:$AL$12,0)))</f>
        <v>34.26</v>
      </c>
      <c r="I38" s="46">
        <f ca="1">INDIRECT("Revenue!"&amp;ADDRESS(MATCH($D38,Revenue!$C$14:$C$34,0)+ROW(R_start),$C$27-1+COLUMN(R_start)+MATCH(I$3,Revenue!$D$12:$AL$12,0)))</f>
        <v>26.38</v>
      </c>
      <c r="J38" s="62" t="str">
        <f t="shared" si="9"/>
        <v>Byasier Pujan</v>
      </c>
      <c r="K38" s="42">
        <f t="shared" ca="1" si="23"/>
        <v>-0.14796954314720812</v>
      </c>
      <c r="L38" s="42">
        <f t="shared" ca="1" si="14"/>
        <v>6.0470658325886273E-2</v>
      </c>
      <c r="M38" s="42">
        <f t="shared" ca="1" si="15"/>
        <v>-3.7640449438202328E-2</v>
      </c>
      <c r="N38" s="42">
        <f t="shared" ca="1" si="24"/>
        <v>-0.23000583771161698</v>
      </c>
      <c r="O38">
        <f>VLOOKUP($D38,'Other Countries GDP'!$B$13:$G$33,O$1,FALSE)</f>
        <v>46054</v>
      </c>
      <c r="P38">
        <f>VLOOKUP($D38,'Other Countries GDP'!$B$13:$G$33,P$1,FALSE)</f>
        <v>48604</v>
      </c>
      <c r="Q38">
        <f>VLOOKUP($D38,'Other Countries GDP'!$B$13:$G$33,Q$1,FALSE)</f>
        <v>53072</v>
      </c>
      <c r="R38">
        <f>VLOOKUP($D38,'Other Countries GDP'!$B$13:$G$33,R$1,FALSE)</f>
        <v>52529</v>
      </c>
      <c r="S38">
        <f>VLOOKUP($D38,'Other Countries GDP'!$B$13:$G$33,S$1,FALSE)</f>
        <v>52450</v>
      </c>
      <c r="T38" s="6" t="str">
        <f t="shared" si="22"/>
        <v>Byasier Pujan</v>
      </c>
      <c r="U38" s="42">
        <f t="shared" ca="1" si="17"/>
        <v>8.5551743605332862E-4</v>
      </c>
      <c r="V38" s="42">
        <f t="shared" ca="1" si="18"/>
        <v>6.9068389432968484E-4</v>
      </c>
      <c r="W38" s="42">
        <f t="shared" ca="1" si="19"/>
        <v>6.7078685559240285E-4</v>
      </c>
      <c r="X38" s="42">
        <f t="shared" ca="1" si="20"/>
        <v>6.5221115954996285E-4</v>
      </c>
      <c r="Y38" s="42">
        <f t="shared" ca="1" si="21"/>
        <v>5.0295519542421351E-4</v>
      </c>
    </row>
    <row r="39" spans="1:25">
      <c r="A39" s="83">
        <f>IFERROR(VLOOKUP(D39,rank!$E$5:$F$20,2,FALSE),"")</f>
        <v>1</v>
      </c>
      <c r="B39" s="83">
        <f>IFERROR(VLOOKUP(D39,rank!$B$5:$C$28,2,FALSE),"")</f>
        <v>9</v>
      </c>
      <c r="D39" s="6" t="s">
        <v>1</v>
      </c>
      <c r="E39" s="46">
        <f ca="1">INDIRECT("Revenue!"&amp;ADDRESS(MATCH($D39,Revenue!$C$14:$C$34,0)+ROW(R_start),$C$27-1+COLUMN(R_start)+MATCH(E$3,Revenue!$D$12:$AL$12,0)))</f>
        <v>50.58</v>
      </c>
      <c r="F39" s="46">
        <f ca="1">INDIRECT("Revenue!"&amp;ADDRESS(MATCH($D39,Revenue!$C$14:$C$34,0)+ROW(R_start),$C$27-1+COLUMN(R_start)+MATCH(F$3,Revenue!$D$12:$AL$12,0)))</f>
        <v>48.81</v>
      </c>
      <c r="G39" s="46">
        <f ca="1">INDIRECT("Revenue!"&amp;ADDRESS(MATCH($D39,Revenue!$C$14:$C$34,0)+ROW(R_start),$C$27-1+COLUMN(R_start)+MATCH(G$3,Revenue!$D$12:$AL$12,0)))</f>
        <v>54.62</v>
      </c>
      <c r="H39" s="46">
        <f ca="1">INDIRECT("Revenue!"&amp;ADDRESS(MATCH($D39,Revenue!$C$14:$C$34,0)+ROW(R_start),$C$27-1+COLUMN(R_start)+MATCH(H$3,Revenue!$D$12:$AL$12,0)))</f>
        <v>62.59</v>
      </c>
      <c r="I39" s="46">
        <f ca="1">INDIRECT("Revenue!"&amp;ADDRESS(MATCH($D39,Revenue!$C$14:$C$34,0)+ROW(R_start),$C$27-1+COLUMN(R_start)+MATCH(I$3,Revenue!$D$12:$AL$12,0)))</f>
        <v>49.54</v>
      </c>
      <c r="J39" s="62" t="str">
        <f t="shared" si="9"/>
        <v>Dosqaly</v>
      </c>
      <c r="K39" s="42">
        <f t="shared" ca="1" si="23"/>
        <v>-3.4994068801897926E-2</v>
      </c>
      <c r="L39" s="42">
        <f t="shared" ca="1" si="14"/>
        <v>0.11903298504404836</v>
      </c>
      <c r="M39" s="42">
        <f t="shared" ca="1" si="15"/>
        <v>0.14591724642987924</v>
      </c>
      <c r="N39" s="42">
        <f t="shared" ca="1" si="24"/>
        <v>-0.20849976034510309</v>
      </c>
      <c r="O39">
        <f>VLOOKUP($D39,'Other Countries GDP'!$B$13:$G$33,O$1,FALSE)</f>
        <v>37074</v>
      </c>
      <c r="P39">
        <f>VLOOKUP($D39,'Other Countries GDP'!$B$13:$G$33,P$1,FALSE)</f>
        <v>38724</v>
      </c>
      <c r="Q39">
        <f>VLOOKUP($D39,'Other Countries GDP'!$B$13:$G$33,Q$1,FALSE)</f>
        <v>41614</v>
      </c>
      <c r="R39">
        <f>VLOOKUP($D39,'Other Countries GDP'!$B$13:$G$33,R$1,FALSE)</f>
        <v>40619</v>
      </c>
      <c r="S39">
        <f>VLOOKUP($D39,'Other Countries GDP'!$B$13:$G$33,S$1,FALSE)</f>
        <v>39069</v>
      </c>
      <c r="T39" s="6" t="str">
        <f t="shared" si="22"/>
        <v>Dosqaly</v>
      </c>
      <c r="U39" s="42">
        <f t="shared" ca="1" si="17"/>
        <v>1.3642984301666936E-3</v>
      </c>
      <c r="V39" s="42">
        <f t="shared" ca="1" si="18"/>
        <v>1.2604586303067865E-3</v>
      </c>
      <c r="W39" s="42">
        <f t="shared" ca="1" si="19"/>
        <v>1.3125390493583888E-3</v>
      </c>
      <c r="X39" s="42">
        <f t="shared" ca="1" si="20"/>
        <v>1.540904502818878E-3</v>
      </c>
      <c r="Y39" s="42">
        <f t="shared" ca="1" si="21"/>
        <v>1.2680130026363613E-3</v>
      </c>
    </row>
    <row r="40" spans="1:25">
      <c r="A40" s="83">
        <f>IFERROR(VLOOKUP(D40,rank!$E$5:$F$20,2,FALSE),"")</f>
        <v>11</v>
      </c>
      <c r="B40" s="83">
        <f>IFERROR(VLOOKUP(D40,rank!$B$5:$C$28,2,FALSE),"")</f>
        <v>5</v>
      </c>
      <c r="D40" s="6" t="s">
        <v>7</v>
      </c>
      <c r="E40" s="46">
        <f ca="1">INDIRECT("Revenue!"&amp;ADDRESS(MATCH($D40,Revenue!$C$14:$C$34,0)+ROW(R_start),$C$27-1+COLUMN(R_start)+MATCH(E$3,Revenue!$D$12:$AL$12,0)))</f>
        <v>95.87</v>
      </c>
      <c r="F40" s="46">
        <f ca="1">INDIRECT("Revenue!"&amp;ADDRESS(MATCH($D40,Revenue!$C$14:$C$34,0)+ROW(R_start),$C$27-1+COLUMN(R_start)+MATCH(F$3,Revenue!$D$12:$AL$12,0)))</f>
        <v>82.23</v>
      </c>
      <c r="G40" s="46">
        <f ca="1">INDIRECT("Revenue!"&amp;ADDRESS(MATCH($D40,Revenue!$C$14:$C$34,0)+ROW(R_start),$C$27-1+COLUMN(R_start)+MATCH(G$3,Revenue!$D$12:$AL$12,0)))</f>
        <v>78.81</v>
      </c>
      <c r="H40" s="46">
        <f ca="1">INDIRECT("Revenue!"&amp;ADDRESS(MATCH($D40,Revenue!$C$14:$C$34,0)+ROW(R_start),$C$27-1+COLUMN(R_start)+MATCH(H$3,Revenue!$D$12:$AL$12,0)))</f>
        <v>76.150000000000006</v>
      </c>
      <c r="I40" s="46">
        <f ca="1">INDIRECT("Revenue!"&amp;ADDRESS(MATCH($D40,Revenue!$C$14:$C$34,0)+ROW(R_start),$C$27-1+COLUMN(R_start)+MATCH(I$3,Revenue!$D$12:$AL$12,0)))</f>
        <v>62.43</v>
      </c>
      <c r="J40" s="62" t="str">
        <f t="shared" si="9"/>
        <v>Quewenia</v>
      </c>
      <c r="K40" s="42">
        <f t="shared" ca="1" si="23"/>
        <v>-0.14227599874830499</v>
      </c>
      <c r="L40" s="42">
        <f t="shared" ca="1" si="14"/>
        <v>-4.1590660342940566E-2</v>
      </c>
      <c r="M40" s="42">
        <f t="shared" ca="1" si="15"/>
        <v>-3.3752061921075938E-2</v>
      </c>
      <c r="N40" s="42">
        <f t="shared" ca="1" si="24"/>
        <v>-0.18017071569271181</v>
      </c>
      <c r="O40">
        <f>VLOOKUP($D40,'Other Countries GDP'!$B$13:$G$33,O$1,FALSE)</f>
        <v>83156</v>
      </c>
      <c r="P40">
        <f>VLOOKUP($D40,'Other Countries GDP'!$B$13:$G$33,P$1,FALSE)</f>
        <v>83435</v>
      </c>
      <c r="Q40">
        <f>VLOOKUP($D40,'Other Countries GDP'!$B$13:$G$33,Q$1,FALSE)</f>
        <v>86475</v>
      </c>
      <c r="R40">
        <f>VLOOKUP($D40,'Other Countries GDP'!$B$13:$G$33,R$1,FALSE)</f>
        <v>85420</v>
      </c>
      <c r="S40">
        <f>VLOOKUP($D40,'Other Countries GDP'!$B$13:$G$33,S$1,FALSE)</f>
        <v>87184</v>
      </c>
      <c r="T40" s="6" t="str">
        <f t="shared" si="22"/>
        <v>Quewenia</v>
      </c>
      <c r="U40" s="42">
        <f t="shared" ca="1" si="17"/>
        <v>1.1528933570638319E-3</v>
      </c>
      <c r="V40" s="42">
        <f t="shared" ca="1" si="18"/>
        <v>9.8555761970396129E-4</v>
      </c>
      <c r="W40" s="42">
        <f t="shared" ca="1" si="19"/>
        <v>9.1136166522116219E-4</v>
      </c>
      <c r="X40" s="42">
        <f t="shared" ca="1" si="20"/>
        <v>8.9147740575977528E-4</v>
      </c>
      <c r="Y40" s="42">
        <f t="shared" ca="1" si="21"/>
        <v>7.1607175628555695E-4</v>
      </c>
    </row>
    <row r="41" spans="1:25">
      <c r="A41" s="83">
        <f>IFERROR(VLOOKUP(D41,rank!$E$5:$F$20,2,FALSE),"")</f>
        <v>9</v>
      </c>
      <c r="B41" s="83">
        <f>IFERROR(VLOOKUP(D41,rank!$B$5:$C$28,2,FALSE),"")</f>
        <v>14</v>
      </c>
      <c r="D41" s="6" t="s">
        <v>11</v>
      </c>
      <c r="E41" s="46">
        <f ca="1">INDIRECT("Revenue!"&amp;ADDRESS(MATCH($D41,Revenue!$C$14:$C$34,0)+ROW(R_start),$C$27-1+COLUMN(R_start)+MATCH(E$3,Revenue!$D$12:$AL$12,0)))</f>
        <v>41.39</v>
      </c>
      <c r="F41" s="46">
        <f ca="1">INDIRECT("Revenue!"&amp;ADDRESS(MATCH($D41,Revenue!$C$14:$C$34,0)+ROW(R_start),$C$27-1+COLUMN(R_start)+MATCH(F$3,Revenue!$D$12:$AL$12,0)))</f>
        <v>39.61</v>
      </c>
      <c r="G41" s="46">
        <f ca="1">INDIRECT("Revenue!"&amp;ADDRESS(MATCH($D41,Revenue!$C$14:$C$34,0)+ROW(R_start),$C$27-1+COLUMN(R_start)+MATCH(G$3,Revenue!$D$12:$AL$12,0)))</f>
        <v>41.91</v>
      </c>
      <c r="H41" s="46">
        <f ca="1">INDIRECT("Revenue!"&amp;ADDRESS(MATCH($D41,Revenue!$C$14:$C$34,0)+ROW(R_start),$C$27-1+COLUMN(R_start)+MATCH(H$3,Revenue!$D$12:$AL$12,0)))</f>
        <v>36.99</v>
      </c>
      <c r="I41" s="46">
        <f ca="1">INDIRECT("Revenue!"&amp;ADDRESS(MATCH($D41,Revenue!$C$14:$C$34,0)+ROW(R_start),$C$27-1+COLUMN(R_start)+MATCH(I$3,Revenue!$D$12:$AL$12,0)))</f>
        <v>28.1</v>
      </c>
      <c r="J41" s="62" t="str">
        <f t="shared" si="9"/>
        <v>Esia</v>
      </c>
      <c r="K41" s="42">
        <f t="shared" ca="1" si="23"/>
        <v>-4.3005556897801389E-2</v>
      </c>
      <c r="L41" s="42">
        <f t="shared" ca="1" si="14"/>
        <v>5.8066144912900741E-2</v>
      </c>
      <c r="M41" s="42">
        <f t="shared" ca="1" si="15"/>
        <v>-0.11739441660701488</v>
      </c>
      <c r="N41" s="42">
        <f t="shared" ca="1" si="24"/>
        <v>-0.24033522573668564</v>
      </c>
      <c r="O41">
        <f>VLOOKUP($D41,'Other Countries GDP'!$B$13:$G$33,O$1,FALSE)</f>
        <v>42150</v>
      </c>
      <c r="P41">
        <f>VLOOKUP($D41,'Other Countries GDP'!$B$13:$G$33,P$1,FALSE)</f>
        <v>44587</v>
      </c>
      <c r="Q41">
        <f>VLOOKUP($D41,'Other Countries GDP'!$B$13:$G$33,Q$1,FALSE)</f>
        <v>47998</v>
      </c>
      <c r="R41">
        <f>VLOOKUP($D41,'Other Countries GDP'!$B$13:$G$33,R$1,FALSE)</f>
        <v>46842</v>
      </c>
      <c r="S41">
        <f>VLOOKUP($D41,'Other Countries GDP'!$B$13:$G$33,S$1,FALSE)</f>
        <v>46255</v>
      </c>
      <c r="T41" s="6" t="str">
        <f t="shared" si="22"/>
        <v>Esia</v>
      </c>
      <c r="U41" s="42">
        <f t="shared" ca="1" si="17"/>
        <v>9.8196915776986951E-4</v>
      </c>
      <c r="V41" s="42">
        <f t="shared" ca="1" si="18"/>
        <v>8.8837553546998005E-4</v>
      </c>
      <c r="W41" s="42">
        <f t="shared" ca="1" si="19"/>
        <v>8.7316138172423849E-4</v>
      </c>
      <c r="X41" s="42">
        <f t="shared" ca="1" si="20"/>
        <v>7.8967593185602669E-4</v>
      </c>
      <c r="Y41" s="42">
        <f t="shared" ca="1" si="21"/>
        <v>6.0750189168738515E-4</v>
      </c>
    </row>
    <row r="42" spans="1:25">
      <c r="A42" s="83" t="str">
        <f>IFERROR(VLOOKUP(D42,rank!$E$5:$F$20,2,FALSE),"")</f>
        <v/>
      </c>
      <c r="B42" s="83">
        <f>IFERROR(VLOOKUP(D42,rank!$B$5:$C$28,2,FALSE),"")</f>
        <v>10</v>
      </c>
      <c r="D42" s="6" t="s">
        <v>2</v>
      </c>
      <c r="E42" s="46">
        <f ca="1">INDIRECT("Revenue!"&amp;ADDRESS(MATCH($D42,Revenue!$C$14:$C$34,0)+ROW(R_start),$C$27-1+COLUMN(R_start)+MATCH(E$3,Revenue!$D$12:$AL$12,0)))</f>
        <v>22.04</v>
      </c>
      <c r="F42" s="46">
        <f ca="1">INDIRECT("Revenue!"&amp;ADDRESS(MATCH($D42,Revenue!$C$14:$C$34,0)+ROW(R_start),$C$27-1+COLUMN(R_start)+MATCH(F$3,Revenue!$D$12:$AL$12,0)))</f>
        <v>27.73</v>
      </c>
      <c r="G42" s="46">
        <f ca="1">INDIRECT("Revenue!"&amp;ADDRESS(MATCH($D42,Revenue!$C$14:$C$34,0)+ROW(R_start),$C$27-1+COLUMN(R_start)+MATCH(G$3,Revenue!$D$12:$AL$12,0)))</f>
        <v>27.59</v>
      </c>
      <c r="H42" s="46">
        <f ca="1">INDIRECT("Revenue!"&amp;ADDRESS(MATCH($D42,Revenue!$C$14:$C$34,0)+ROW(R_start),$C$27-1+COLUMN(R_start)+MATCH(H$3,Revenue!$D$12:$AL$12,0)))</f>
        <v>23.13</v>
      </c>
      <c r="I42" s="46">
        <f ca="1">INDIRECT("Revenue!"&amp;ADDRESS(MATCH($D42,Revenue!$C$14:$C$34,0)+ROW(R_start),$C$27-1+COLUMN(R_start)+MATCH(I$3,Revenue!$D$12:$AL$12,0)))</f>
        <v>18.72</v>
      </c>
      <c r="J42" s="62" t="str">
        <f t="shared" si="9"/>
        <v>Giumle Lizeibon</v>
      </c>
      <c r="K42" s="42">
        <f t="shared" ca="1" si="23"/>
        <v>0.25816696914700543</v>
      </c>
      <c r="L42" s="42">
        <f t="shared" ca="1" si="14"/>
        <v>-5.0486837360259607E-3</v>
      </c>
      <c r="M42" s="42">
        <f t="shared" ca="1" si="15"/>
        <v>-0.16165277274374779</v>
      </c>
      <c r="N42" s="42">
        <f t="shared" ca="1" si="24"/>
        <v>-0.19066147859922178</v>
      </c>
      <c r="O42">
        <f>VLOOKUP($D42,'Other Countries GDP'!$B$13:$G$33,O$1,FALSE)</f>
        <v>45322</v>
      </c>
      <c r="P42">
        <f>VLOOKUP($D42,'Other Countries GDP'!$B$13:$G$33,P$1,FALSE)</f>
        <v>47359</v>
      </c>
      <c r="Q42">
        <f>VLOOKUP($D42,'Other Countries GDP'!$B$13:$G$33,Q$1,FALSE)</f>
        <v>51513</v>
      </c>
      <c r="R42">
        <f>VLOOKUP($D42,'Other Countries GDP'!$B$13:$G$33,R$1,FALSE)</f>
        <v>50165</v>
      </c>
      <c r="S42">
        <f>VLOOKUP($D42,'Other Countries GDP'!$B$13:$G$33,S$1,FALSE)</f>
        <v>48635</v>
      </c>
      <c r="T42" s="6" t="str">
        <f t="shared" si="22"/>
        <v>Giumle Lizeibon</v>
      </c>
      <c r="U42" s="42">
        <f t="shared" ca="1" si="17"/>
        <v>4.8629804509951014E-4</v>
      </c>
      <c r="V42" s="42">
        <f t="shared" ca="1" si="18"/>
        <v>5.855275660381343E-4</v>
      </c>
      <c r="W42" s="42">
        <f t="shared" ca="1" si="19"/>
        <v>5.3559295711762083E-4</v>
      </c>
      <c r="X42" s="42">
        <f t="shared" ca="1" si="20"/>
        <v>4.6107844114422403E-4</v>
      </c>
      <c r="Y42" s="42">
        <f t="shared" ca="1" si="21"/>
        <v>3.8490798807443199E-4</v>
      </c>
    </row>
    <row r="43" spans="1:25">
      <c r="A43" s="83" t="str">
        <f>IFERROR(VLOOKUP(D43,rank!$E$5:$F$20,2,FALSE),"")</f>
        <v/>
      </c>
      <c r="B43" s="83">
        <f>IFERROR(VLOOKUP(D43,rank!$B$5:$C$28,2,FALSE),"")</f>
        <v>7</v>
      </c>
      <c r="D43" s="6" t="s">
        <v>4</v>
      </c>
      <c r="E43" s="46">
        <f ca="1">INDIRECT("Revenue!"&amp;ADDRESS(MATCH($D43,Revenue!$C$14:$C$34,0)+ROW(R_start),$C$27-1+COLUMN(R_start)+MATCH(E$3,Revenue!$D$12:$AL$12,0)))</f>
        <v>35.15</v>
      </c>
      <c r="F43" s="46">
        <f ca="1">INDIRECT("Revenue!"&amp;ADDRESS(MATCH($D43,Revenue!$C$14:$C$34,0)+ROW(R_start),$C$27-1+COLUMN(R_start)+MATCH(F$3,Revenue!$D$12:$AL$12,0)))</f>
        <v>55.09</v>
      </c>
      <c r="G43" s="46">
        <f ca="1">INDIRECT("Revenue!"&amp;ADDRESS(MATCH($D43,Revenue!$C$14:$C$34,0)+ROW(R_start),$C$27-1+COLUMN(R_start)+MATCH(G$3,Revenue!$D$12:$AL$12,0)))</f>
        <v>46.17</v>
      </c>
      <c r="H43" s="46">
        <f ca="1">INDIRECT("Revenue!"&amp;ADDRESS(MATCH($D43,Revenue!$C$14:$C$34,0)+ROW(R_start),$C$27-1+COLUMN(R_start)+MATCH(H$3,Revenue!$D$12:$AL$12,0)))</f>
        <v>52.21</v>
      </c>
      <c r="I43" s="46">
        <f ca="1">INDIRECT("Revenue!"&amp;ADDRESS(MATCH($D43,Revenue!$C$14:$C$34,0)+ROW(R_start),$C$27-1+COLUMN(R_start)+MATCH(I$3,Revenue!$D$12:$AL$12,0)))</f>
        <v>43.4</v>
      </c>
      <c r="J43" s="62" t="str">
        <f t="shared" si="9"/>
        <v>Galamily</v>
      </c>
      <c r="K43" s="42">
        <f t="shared" ca="1" si="23"/>
        <v>0.56728307254623056</v>
      </c>
      <c r="L43" s="42">
        <f t="shared" ca="1" si="14"/>
        <v>-0.16191686331457622</v>
      </c>
      <c r="M43" s="42">
        <f t="shared" ca="1" si="15"/>
        <v>0.13082087935889097</v>
      </c>
      <c r="N43" s="42">
        <f t="shared" ca="1" si="24"/>
        <v>-0.16874162037923779</v>
      </c>
      <c r="O43">
        <f>VLOOKUP($D43,'Other Countries GDP'!$B$13:$G$33,O$1,FALSE)</f>
        <v>18594</v>
      </c>
      <c r="P43">
        <f>VLOOKUP($D43,'Other Countries GDP'!$B$13:$G$33,P$1,FALSE)</f>
        <v>20657</v>
      </c>
      <c r="Q43">
        <f>VLOOKUP($D43,'Other Countries GDP'!$B$13:$G$33,Q$1,FALSE)</f>
        <v>23443</v>
      </c>
      <c r="R43">
        <f>VLOOKUP($D43,'Other Countries GDP'!$B$13:$G$33,R$1,FALSE)</f>
        <v>23684</v>
      </c>
      <c r="S43">
        <f>VLOOKUP($D43,'Other Countries GDP'!$B$13:$G$33,S$1,FALSE)</f>
        <v>22955</v>
      </c>
      <c r="T43" s="6" t="str">
        <f t="shared" si="22"/>
        <v>Galamily</v>
      </c>
      <c r="U43" s="42">
        <f t="shared" ca="1" si="17"/>
        <v>1.8903947509949445E-3</v>
      </c>
      <c r="V43" s="42">
        <f t="shared" ca="1" si="18"/>
        <v>2.6668925787868519E-3</v>
      </c>
      <c r="W43" s="42">
        <f t="shared" ca="1" si="19"/>
        <v>1.9694578338949795E-3</v>
      </c>
      <c r="X43" s="42">
        <f t="shared" ca="1" si="20"/>
        <v>2.2044418172605979E-3</v>
      </c>
      <c r="Y43" s="42">
        <f t="shared" ca="1" si="21"/>
        <v>1.8906556305815726E-3</v>
      </c>
    </row>
    <row r="44" spans="1:25">
      <c r="A44" s="83">
        <f>IFERROR(VLOOKUP(D44,rank!$E$5:$F$20,2,FALSE),"")</f>
        <v>10</v>
      </c>
      <c r="B44" s="83">
        <f>IFERROR(VLOOKUP(D44,rank!$B$5:$C$28,2,FALSE),"")</f>
        <v>22</v>
      </c>
      <c r="D44" s="6" t="s">
        <v>24</v>
      </c>
      <c r="E44" s="46">
        <f ca="1">INDIRECT("Revenue!"&amp;ADDRESS(MATCH($D44,Revenue!$C$14:$C$34,0)+ROW(R_start),$C$27-1+COLUMN(R_start)+MATCH(E$3,Revenue!$D$12:$AL$12,0)))</f>
        <v>26.65</v>
      </c>
      <c r="F44" s="46">
        <f ca="1">INDIRECT("Revenue!"&amp;ADDRESS(MATCH($D44,Revenue!$C$14:$C$34,0)+ROW(R_start),$C$27-1+COLUMN(R_start)+MATCH(F$3,Revenue!$D$12:$AL$12,0)))</f>
        <v>27.62</v>
      </c>
      <c r="G44" s="46">
        <f ca="1">INDIRECT("Revenue!"&amp;ADDRESS(MATCH($D44,Revenue!$C$14:$C$34,0)+ROW(R_start),$C$27-1+COLUMN(R_start)+MATCH(G$3,Revenue!$D$12:$AL$12,0)))</f>
        <v>41.19</v>
      </c>
      <c r="H44" s="46">
        <f ca="1">INDIRECT("Revenue!"&amp;ADDRESS(MATCH($D44,Revenue!$C$14:$C$34,0)+ROW(R_start),$C$27-1+COLUMN(R_start)+MATCH(H$3,Revenue!$D$12:$AL$12,0)))</f>
        <v>45.07</v>
      </c>
      <c r="I44" s="46">
        <f ca="1">INDIRECT("Revenue!"&amp;ADDRESS(MATCH($D44,Revenue!$C$14:$C$34,0)+ROW(R_start),$C$27-1+COLUMN(R_start)+MATCH(I$3,Revenue!$D$12:$AL$12,0)))</f>
        <v>52.37</v>
      </c>
      <c r="J44" s="62" t="str">
        <f t="shared" si="9"/>
        <v>Nkasland Cronestan</v>
      </c>
      <c r="K44" s="42">
        <f t="shared" ca="1" si="23"/>
        <v>3.6397748592870593E-2</v>
      </c>
      <c r="L44" s="42">
        <f t="shared" ca="1" si="14"/>
        <v>0.49131064446053574</v>
      </c>
      <c r="M44" s="42">
        <f t="shared" ca="1" si="15"/>
        <v>9.4197620781743208E-2</v>
      </c>
      <c r="N44" s="42">
        <f t="shared" ca="1" si="24"/>
        <v>0.16197026847126694</v>
      </c>
      <c r="O44">
        <f>VLOOKUP($D44,'Other Countries GDP'!$B$13:$G$33,O$1,FALSE)</f>
        <v>12460</v>
      </c>
      <c r="P44">
        <f>VLOOKUP($D44,'Other Countries GDP'!$B$13:$G$33,P$1,FALSE)</f>
        <v>13879</v>
      </c>
      <c r="Q44">
        <f>VLOOKUP($D44,'Other Countries GDP'!$B$13:$G$33,Q$1,FALSE)</f>
        <v>15484</v>
      </c>
      <c r="R44">
        <f>VLOOKUP($D44,'Other Countries GDP'!$B$13:$G$33,R$1,FALSE)</f>
        <v>15748</v>
      </c>
      <c r="S44">
        <f>VLOOKUP($D44,'Other Countries GDP'!$B$13:$G$33,S$1,FALSE)</f>
        <v>15737</v>
      </c>
      <c r="T44" s="6" t="str">
        <f t="shared" si="22"/>
        <v>Nkasland Cronestan</v>
      </c>
      <c r="U44" s="42">
        <f t="shared" ca="1" si="17"/>
        <v>2.1388443017656498E-3</v>
      </c>
      <c r="V44" s="42">
        <f t="shared" ca="1" si="18"/>
        <v>1.9900569205274156E-3</v>
      </c>
      <c r="W44" s="42">
        <f t="shared" ca="1" si="19"/>
        <v>2.6601653319555667E-3</v>
      </c>
      <c r="X44" s="42">
        <f t="shared" ca="1" si="20"/>
        <v>2.8619507239014477E-3</v>
      </c>
      <c r="Y44" s="42">
        <f t="shared" ca="1" si="21"/>
        <v>3.3278261422126196E-3</v>
      </c>
    </row>
    <row r="45" spans="1:25">
      <c r="A45" s="83">
        <f>IFERROR(VLOOKUP(D45,rank!$E$5:$F$20,2,FALSE),"")</f>
        <v>13</v>
      </c>
      <c r="B45" s="83">
        <f>IFERROR(VLOOKUP(D45,rank!$B$5:$C$28,2,FALSE),"")</f>
        <v>12</v>
      </c>
      <c r="D45" s="6" t="s">
        <v>12</v>
      </c>
      <c r="E45" s="46">
        <f ca="1">INDIRECT("Revenue!"&amp;ADDRESS(MATCH($D45,Revenue!$C$14:$C$34,0)+ROW(R_start),$C$27-1+COLUMN(R_start)+MATCH(E$3,Revenue!$D$12:$AL$12,0)))</f>
        <v>22.67</v>
      </c>
      <c r="F45" s="46">
        <f ca="1">INDIRECT("Revenue!"&amp;ADDRESS(MATCH($D45,Revenue!$C$14:$C$34,0)+ROW(R_start),$C$27-1+COLUMN(R_start)+MATCH(F$3,Revenue!$D$12:$AL$12,0)))</f>
        <v>25.47</v>
      </c>
      <c r="G45" s="46">
        <f ca="1">INDIRECT("Revenue!"&amp;ADDRESS(MATCH($D45,Revenue!$C$14:$C$34,0)+ROW(R_start),$C$27-1+COLUMN(R_start)+MATCH(G$3,Revenue!$D$12:$AL$12,0)))</f>
        <v>35</v>
      </c>
      <c r="H45" s="46">
        <f ca="1">INDIRECT("Revenue!"&amp;ADDRESS(MATCH($D45,Revenue!$C$14:$C$34,0)+ROW(R_start),$C$27-1+COLUMN(R_start)+MATCH(H$3,Revenue!$D$12:$AL$12,0)))</f>
        <v>35.86</v>
      </c>
      <c r="I45" s="46">
        <f ca="1">INDIRECT("Revenue!"&amp;ADDRESS(MATCH($D45,Revenue!$C$14:$C$34,0)+ROW(R_start),$C$27-1+COLUMN(R_start)+MATCH(I$3,Revenue!$D$12:$AL$12,0)))</f>
        <v>30.17</v>
      </c>
      <c r="J45" s="62" t="str">
        <f t="shared" si="9"/>
        <v>Xikong</v>
      </c>
      <c r="K45" s="42">
        <f t="shared" ca="1" si="23"/>
        <v>0.12351124834583138</v>
      </c>
      <c r="L45" s="42">
        <f t="shared" ca="1" si="14"/>
        <v>0.37416568511974879</v>
      </c>
      <c r="M45" s="42">
        <f t="shared" ca="1" si="15"/>
        <v>2.4571428571428466E-2</v>
      </c>
      <c r="N45" s="42">
        <f t="shared" ca="1" si="24"/>
        <v>-0.15867261572783042</v>
      </c>
      <c r="O45">
        <f>VLOOKUP($D45,'Other Countries GDP'!$B$13:$G$33,O$1,FALSE)</f>
        <v>52017</v>
      </c>
      <c r="P45">
        <f>VLOOKUP($D45,'Other Countries GDP'!$B$13:$G$33,P$1,FALSE)</f>
        <v>53845</v>
      </c>
      <c r="Q45">
        <f>VLOOKUP($D45,'Other Countries GDP'!$B$13:$G$33,Q$1,FALSE)</f>
        <v>54644</v>
      </c>
      <c r="R45">
        <f>VLOOKUP($D45,'Other Countries GDP'!$B$13:$G$33,R$1,FALSE)</f>
        <v>51991</v>
      </c>
      <c r="S45">
        <f>VLOOKUP($D45,'Other Countries GDP'!$B$13:$G$33,S$1,FALSE)</f>
        <v>52327</v>
      </c>
      <c r="T45" s="6" t="str">
        <f t="shared" si="22"/>
        <v>Xikong</v>
      </c>
      <c r="U45" s="42">
        <f t="shared" ca="1" si="17"/>
        <v>4.3581905915373822E-4</v>
      </c>
      <c r="V45" s="42">
        <f t="shared" ca="1" si="18"/>
        <v>4.7302442195189893E-4</v>
      </c>
      <c r="W45" s="42">
        <f t="shared" ca="1" si="19"/>
        <v>6.4050947954029716E-4</v>
      </c>
      <c r="X45" s="42">
        <f t="shared" ca="1" si="20"/>
        <v>6.8973476178569367E-4</v>
      </c>
      <c r="Y45" s="42">
        <f t="shared" ca="1" si="21"/>
        <v>5.7656659086131445E-4</v>
      </c>
    </row>
    <row r="46" spans="1:25">
      <c r="A46" s="83">
        <f>IFERROR(VLOOKUP(D46,rank!$E$5:$F$20,2,FALSE),"")</f>
        <v>15</v>
      </c>
      <c r="B46" s="83" t="str">
        <f>IFERROR(VLOOKUP(D46,rank!$B$5:$C$28,2,FALSE),"")</f>
        <v/>
      </c>
      <c r="D46" s="6" t="s">
        <v>9</v>
      </c>
      <c r="E46" s="46">
        <f ca="1">INDIRECT("Revenue!"&amp;ADDRESS(MATCH($D46,Revenue!$C$14:$C$34,0)+ROW(R_start),$C$27-1+COLUMN(R_start)+MATCH(E$3,Revenue!$D$12:$AL$12,0)))</f>
        <v>36.520000000000003</v>
      </c>
      <c r="F46" s="46">
        <f ca="1">INDIRECT("Revenue!"&amp;ADDRESS(MATCH($D46,Revenue!$C$14:$C$34,0)+ROW(R_start),$C$27-1+COLUMN(R_start)+MATCH(F$3,Revenue!$D$12:$AL$12,0)))</f>
        <v>38.35</v>
      </c>
      <c r="G46" s="46">
        <f ca="1">INDIRECT("Revenue!"&amp;ADDRESS(MATCH($D46,Revenue!$C$14:$C$34,0)+ROW(R_start),$C$27-1+COLUMN(R_start)+MATCH(G$3,Revenue!$D$12:$AL$12,0)))</f>
        <v>34.29</v>
      </c>
      <c r="H46" s="46">
        <f ca="1">INDIRECT("Revenue!"&amp;ADDRESS(MATCH($D46,Revenue!$C$14:$C$34,0)+ROW(R_start),$C$27-1+COLUMN(R_start)+MATCH(H$3,Revenue!$D$12:$AL$12,0)))</f>
        <v>39.67</v>
      </c>
      <c r="I46" s="46">
        <f ca="1">INDIRECT("Revenue!"&amp;ADDRESS(MATCH($D46,Revenue!$C$14:$C$34,0)+ROW(R_start),$C$27-1+COLUMN(R_start)+MATCH(I$3,Revenue!$D$12:$AL$12,0)))</f>
        <v>26.61</v>
      </c>
      <c r="J46" s="62" t="str">
        <f t="shared" si="9"/>
        <v>Unicorporated Tiagascar</v>
      </c>
      <c r="K46" s="42">
        <f t="shared" ca="1" si="23"/>
        <v>5.0109529025191613E-2</v>
      </c>
      <c r="L46" s="42">
        <f t="shared" ca="1" si="14"/>
        <v>-0.10586701434159063</v>
      </c>
      <c r="M46" s="42">
        <f t="shared" ca="1" si="15"/>
        <v>0.15689705453484981</v>
      </c>
      <c r="N46" s="42">
        <f t="shared" ca="1" si="24"/>
        <v>-0.32921603226619611</v>
      </c>
      <c r="O46">
        <f>VLOOKUP($D46,'Other Countries GDP'!$B$13:$G$33,O$1,FALSE)</f>
        <v>5000</v>
      </c>
      <c r="P46">
        <f>VLOOKUP($D46,'Other Countries GDP'!$B$13:$G$33,P$1,FALSE)</f>
        <v>5400</v>
      </c>
      <c r="Q46">
        <f>VLOOKUP($D46,'Other Countries GDP'!$B$13:$G$33,Q$1,FALSE)</f>
        <v>6076</v>
      </c>
      <c r="R46">
        <f>VLOOKUP($D46,'Other Countries GDP'!$B$13:$G$33,R$1,FALSE)</f>
        <v>6126</v>
      </c>
      <c r="S46">
        <f>VLOOKUP($D46,'Other Countries GDP'!$B$13:$G$33,S$1,FALSE)</f>
        <v>6086</v>
      </c>
      <c r="T46" s="6" t="str">
        <f t="shared" si="22"/>
        <v>Unicorporated Tiagascar</v>
      </c>
      <c r="U46" s="42">
        <f t="shared" ca="1" si="17"/>
        <v>7.3040000000000006E-3</v>
      </c>
      <c r="V46" s="42">
        <f t="shared" ca="1" si="18"/>
        <v>7.1018518518518522E-3</v>
      </c>
      <c r="W46" s="42">
        <f t="shared" ca="1" si="19"/>
        <v>5.6435154707044103E-3</v>
      </c>
      <c r="X46" s="42">
        <f t="shared" ca="1" si="20"/>
        <v>6.4756774404178914E-3</v>
      </c>
      <c r="Y46" s="42">
        <f t="shared" ca="1" si="21"/>
        <v>4.3723299375616163E-3</v>
      </c>
    </row>
    <row r="47" spans="1:25">
      <c r="A47" s="83" t="str">
        <f>IFERROR(VLOOKUP(D47,rank!$E$5:$F$20,2,FALSE),"")</f>
        <v/>
      </c>
      <c r="B47" s="83" t="str">
        <f>IFERROR(VLOOKUP(D47,rank!$B$5:$C$28,2,FALSE),"")</f>
        <v/>
      </c>
      <c r="D47" s="26" t="s">
        <v>14</v>
      </c>
      <c r="E47" s="67">
        <f ca="1">INDIRECT("Revenue!"&amp;ADDRESS(MATCH($D47,Revenue!$C$14:$C$34,0)+ROW(R_start),$C$27-1+COLUMN(R_start)+MATCH(E$3,Revenue!$D$12:$AL$12,0)))</f>
        <v>27.22</v>
      </c>
      <c r="F47" s="67">
        <f ca="1">INDIRECT("Revenue!"&amp;ADDRESS(MATCH($D47,Revenue!$C$14:$C$34,0)+ROW(R_start),$C$27-1+COLUMN(R_start)+MATCH(F$3,Revenue!$D$12:$AL$12,0)))</f>
        <v>27.05</v>
      </c>
      <c r="G47" s="67">
        <f ca="1">INDIRECT("Revenue!"&amp;ADDRESS(MATCH($D47,Revenue!$C$14:$C$34,0)+ROW(R_start),$C$27-1+COLUMN(R_start)+MATCH(G$3,Revenue!$D$12:$AL$12,0)))</f>
        <v>28.54</v>
      </c>
      <c r="H47" s="67">
        <f ca="1">INDIRECT("Revenue!"&amp;ADDRESS(MATCH($D47,Revenue!$C$14:$C$34,0)+ROW(R_start),$C$27-1+COLUMN(R_start)+MATCH(H$3,Revenue!$D$12:$AL$12,0)))</f>
        <v>29.89</v>
      </c>
      <c r="I47" s="67">
        <f ca="1">INDIRECT("Revenue!"&amp;ADDRESS(MATCH($D47,Revenue!$C$14:$C$34,0)+ROW(R_start),$C$27-1+COLUMN(R_start)+MATCH(I$3,Revenue!$D$12:$AL$12,0)))</f>
        <v>24.63</v>
      </c>
      <c r="J47" s="62" t="str">
        <f t="shared" si="9"/>
        <v>Rarita</v>
      </c>
      <c r="K47" s="68">
        <f t="shared" ca="1" si="23"/>
        <v>-6.2454077883907777E-3</v>
      </c>
      <c r="L47" s="68">
        <f t="shared" ca="1" si="14"/>
        <v>5.5083179297596985E-2</v>
      </c>
      <c r="M47" s="68">
        <f t="shared" ca="1" si="15"/>
        <v>4.7302032235459146E-2</v>
      </c>
      <c r="N47" s="68">
        <f t="shared" ca="1" si="24"/>
        <v>-0.17597858815657419</v>
      </c>
      <c r="O47" s="43">
        <f>VLOOKUP($D47,'Other Countries GDP'!$B$13:$G$33,O$1,FALSE)</f>
        <v>21646</v>
      </c>
      <c r="P47" s="43">
        <f>VLOOKUP($D47,'Other Countries GDP'!$B$13:$G$33,P$1,FALSE)</f>
        <v>23047</v>
      </c>
      <c r="Q47" s="43">
        <f>VLOOKUP($D47,'Other Countries GDP'!$B$13:$G$33,Q$1,FALSE)</f>
        <v>23820</v>
      </c>
      <c r="R47" s="43">
        <f>VLOOKUP($D47,'Other Countries GDP'!$B$13:$G$33,R$1,FALSE)</f>
        <v>24880</v>
      </c>
      <c r="S47" s="43">
        <f>VLOOKUP($D47,'Other Countries GDP'!$B$13:$G$33,S$1,FALSE)</f>
        <v>23863</v>
      </c>
      <c r="T47" s="6" t="str">
        <f t="shared" si="22"/>
        <v>Rarita</v>
      </c>
      <c r="U47" s="42">
        <f t="shared" ca="1" si="17"/>
        <v>1.2575071606763374E-3</v>
      </c>
      <c r="V47" s="42">
        <f t="shared" ca="1" si="18"/>
        <v>1.1736885494858333E-3</v>
      </c>
      <c r="W47" s="42">
        <f t="shared" ca="1" si="19"/>
        <v>1.1981528127623846E-3</v>
      </c>
      <c r="X47" s="42">
        <f t="shared" ca="1" si="20"/>
        <v>1.2013665594855305E-3</v>
      </c>
      <c r="Y47" s="42">
        <f t="shared" ca="1" si="21"/>
        <v>1.0321418094958723E-3</v>
      </c>
    </row>
    <row r="48" spans="1:25">
      <c r="A48" s="83">
        <f>IFERROR(VLOOKUP(D48,rank!$E$5:$F$20,2,FALSE),"")</f>
        <v>14</v>
      </c>
      <c r="B48" s="83">
        <f>IFERROR(VLOOKUP(D48,rank!$B$5:$C$28,2,FALSE),"")</f>
        <v>8</v>
      </c>
      <c r="D48" s="6" t="s">
        <v>8</v>
      </c>
      <c r="E48" s="46">
        <f ca="1">INDIRECT("Revenue!"&amp;ADDRESS(MATCH($D48,Revenue!$C$14:$C$34,0)+ROW(R_start),$C$27-1+COLUMN(R_start)+MATCH(E$3,Revenue!$D$12:$AL$12,0)))</f>
        <v>13.56</v>
      </c>
      <c r="F48" s="46">
        <f ca="1">INDIRECT("Revenue!"&amp;ADDRESS(MATCH($D48,Revenue!$C$14:$C$34,0)+ROW(R_start),$C$27-1+COLUMN(R_start)+MATCH(F$3,Revenue!$D$12:$AL$12,0)))</f>
        <v>14.68</v>
      </c>
      <c r="G48" s="46">
        <f ca="1">INDIRECT("Revenue!"&amp;ADDRESS(MATCH($D48,Revenue!$C$14:$C$34,0)+ROW(R_start),$C$27-1+COLUMN(R_start)+MATCH(G$3,Revenue!$D$12:$AL$12,0)))</f>
        <v>18.43</v>
      </c>
      <c r="H48" s="46">
        <f ca="1">INDIRECT("Revenue!"&amp;ADDRESS(MATCH($D48,Revenue!$C$14:$C$34,0)+ROW(R_start),$C$27-1+COLUMN(R_start)+MATCH(H$3,Revenue!$D$12:$AL$12,0)))</f>
        <v>27.01</v>
      </c>
      <c r="I48" s="46">
        <f ca="1">INDIRECT("Revenue!"&amp;ADDRESS(MATCH($D48,Revenue!$C$14:$C$34,0)+ROW(R_start),$C$27-1+COLUMN(R_start)+MATCH(I$3,Revenue!$D$12:$AL$12,0)))</f>
        <v>30.4</v>
      </c>
      <c r="J48" s="62" t="str">
        <f t="shared" si="9"/>
        <v>Bernepamar</v>
      </c>
      <c r="K48" s="42">
        <f t="shared" ca="1" si="23"/>
        <v>8.2595870206489508E-2</v>
      </c>
      <c r="L48" s="42">
        <f t="shared" ca="1" si="14"/>
        <v>0.25544959128065403</v>
      </c>
      <c r="M48" s="42">
        <f t="shared" ca="1" si="15"/>
        <v>0.46554530656538273</v>
      </c>
      <c r="N48" s="42">
        <f t="shared" ca="1" si="24"/>
        <v>0.12550907071455009</v>
      </c>
      <c r="O48">
        <f>VLOOKUP($D48,'Other Countries GDP'!$B$13:$G$33,O$1,FALSE)</f>
        <v>2190</v>
      </c>
      <c r="P48">
        <f>VLOOKUP($D48,'Other Countries GDP'!$B$13:$G$33,P$1,FALSE)</f>
        <v>2643</v>
      </c>
      <c r="Q48">
        <f>VLOOKUP($D48,'Other Countries GDP'!$B$13:$G$33,Q$1,FALSE)</f>
        <v>3100</v>
      </c>
      <c r="R48">
        <f>VLOOKUP($D48,'Other Countries GDP'!$B$13:$G$33,R$1,FALSE)</f>
        <v>3666</v>
      </c>
      <c r="S48">
        <f>VLOOKUP($D48,'Other Countries GDP'!$B$13:$G$33,S$1,FALSE)</f>
        <v>3731</v>
      </c>
      <c r="T48" s="6" t="str">
        <f t="shared" si="22"/>
        <v>Bernepamar</v>
      </c>
      <c r="U48" s="42">
        <f t="shared" ca="1" si="17"/>
        <v>6.1917808219178081E-3</v>
      </c>
      <c r="V48" s="42">
        <f t="shared" ca="1" si="18"/>
        <v>5.5542943624668937E-3</v>
      </c>
      <c r="W48" s="42">
        <f t="shared" ca="1" si="19"/>
        <v>5.9451612903225802E-3</v>
      </c>
      <c r="X48" s="42">
        <f t="shared" ca="1" si="20"/>
        <v>7.3677032187670494E-3</v>
      </c>
      <c r="Y48" s="42">
        <f t="shared" ca="1" si="21"/>
        <v>8.1479496113642455E-3</v>
      </c>
    </row>
    <row r="49" spans="1:25">
      <c r="A49" s="83" t="str">
        <f>IFERROR(VLOOKUP(D49,rank!$E$5:$F$20,2,FALSE),"")</f>
        <v/>
      </c>
      <c r="B49" s="83">
        <f>IFERROR(VLOOKUP(D49,rank!$B$5:$C$28,2,FALSE),"")</f>
        <v>19</v>
      </c>
      <c r="D49" s="84" t="s">
        <v>22</v>
      </c>
      <c r="E49" s="92">
        <f ca="1">INDIRECT("Revenue!"&amp;ADDRESS(MATCH($D49,Revenue!$C$14:$C$34,0)+ROW(R_start),$C$27-1+COLUMN(R_start)+MATCH(E$3,Revenue!$D$12:$AL$12,0)))</f>
        <v>5.72</v>
      </c>
      <c r="F49" s="92">
        <f ca="1">INDIRECT("Revenue!"&amp;ADDRESS(MATCH($D49,Revenue!$C$14:$C$34,0)+ROW(R_start),$C$27-1+COLUMN(R_start)+MATCH(F$3,Revenue!$D$12:$AL$12,0)))</f>
        <v>5.71</v>
      </c>
      <c r="G49" s="92">
        <f ca="1">INDIRECT("Revenue!"&amp;ADDRESS(MATCH($D49,Revenue!$C$14:$C$34,0)+ROW(R_start),$C$27-1+COLUMN(R_start)+MATCH(G$3,Revenue!$D$12:$AL$12,0)))</f>
        <v>5.14</v>
      </c>
      <c r="H49" s="92">
        <f ca="1">INDIRECT("Revenue!"&amp;ADDRESS(MATCH($D49,Revenue!$C$14:$C$34,0)+ROW(R_start),$C$27-1+COLUMN(R_start)+MATCH(H$3,Revenue!$D$12:$AL$12,0)))</f>
        <v>6.29</v>
      </c>
      <c r="I49" s="92">
        <f ca="1">INDIRECT("Revenue!"&amp;ADDRESS(MATCH($D49,Revenue!$C$14:$C$34,0)+ROW(R_start),$C$27-1+COLUMN(R_start)+MATCH(I$3,Revenue!$D$12:$AL$12,0)))</f>
        <v>8.59</v>
      </c>
      <c r="J49" s="88" t="str">
        <f t="shared" si="9"/>
        <v>Eastern Sleboube</v>
      </c>
      <c r="K49" s="86">
        <f t="shared" ca="1" si="23"/>
        <v>-1.7482517482516613E-3</v>
      </c>
      <c r="L49" s="86">
        <f t="shared" ca="1" si="14"/>
        <v>-9.9824868651488652E-2</v>
      </c>
      <c r="M49" s="86">
        <f t="shared" ca="1" si="15"/>
        <v>0.22373540856031138</v>
      </c>
      <c r="N49" s="86">
        <f t="shared" ca="1" si="24"/>
        <v>0.36565977742448319</v>
      </c>
      <c r="O49">
        <f>VLOOKUP($D49,'Other Countries GDP'!$B$13:$G$33,O$1,FALSE)</f>
        <v>8714</v>
      </c>
      <c r="P49">
        <f>VLOOKUP($D49,'Other Countries GDP'!$B$13:$G$33,P$1,FALSE)</f>
        <v>10731</v>
      </c>
      <c r="Q49">
        <f>VLOOKUP($D49,'Other Countries GDP'!$B$13:$G$33,Q$1,FALSE)</f>
        <v>11299</v>
      </c>
      <c r="R49">
        <f>VLOOKUP($D49,'Other Countries GDP'!$B$13:$G$33,R$1,FALSE)</f>
        <v>11509</v>
      </c>
      <c r="S49">
        <f>VLOOKUP($D49,'Other Countries GDP'!$B$13:$G$33,S$1,FALSE)</f>
        <v>10137</v>
      </c>
      <c r="T49" s="6" t="str">
        <f t="shared" si="22"/>
        <v>Eastern Sleboube</v>
      </c>
      <c r="U49" s="42">
        <f t="shared" ca="1" si="17"/>
        <v>6.5641496442506305E-4</v>
      </c>
      <c r="V49" s="42">
        <f t="shared" ca="1" si="18"/>
        <v>5.3210325225980801E-4</v>
      </c>
      <c r="W49" s="42">
        <f t="shared" ca="1" si="19"/>
        <v>4.5490751393928664E-4</v>
      </c>
      <c r="X49" s="42">
        <f t="shared" ca="1" si="20"/>
        <v>5.4652880354505169E-4</v>
      </c>
      <c r="Y49" s="42">
        <f t="shared" ca="1" si="21"/>
        <v>8.4739074676926107E-4</v>
      </c>
    </row>
    <row r="50" spans="1:25">
      <c r="A50" s="83" t="str">
        <f>IFERROR(VLOOKUP(D50,rank!$E$5:$F$20,2,FALSE),"")</f>
        <v/>
      </c>
      <c r="B50" s="83"/>
      <c r="D50" t="s">
        <v>104</v>
      </c>
      <c r="E50">
        <f ca="1">SUM(E29:E49)</f>
        <v>1024.0299999999997</v>
      </c>
      <c r="F50">
        <f t="shared" ref="F50" ca="1" si="25">SUM(F29:F49)</f>
        <v>1028.54</v>
      </c>
      <c r="G50">
        <f t="shared" ref="G50" ca="1" si="26">SUM(G29:G49)</f>
        <v>1071.5300000000002</v>
      </c>
      <c r="H50">
        <f t="shared" ref="H50" ca="1" si="27">SUM(H29:H49)</f>
        <v>1145.5900000000001</v>
      </c>
      <c r="I50">
        <f t="shared" ref="I50" ca="1" si="28">SUM(I29:I49)</f>
        <v>925.94999999999993</v>
      </c>
      <c r="J50" s="62" t="str">
        <f t="shared" si="9"/>
        <v>sum</v>
      </c>
    </row>
    <row r="51" spans="1:25">
      <c r="A51" s="83" t="str">
        <f>IFERROR(VLOOKUP(D51,rank!$E$5:$F$20,2,FALSE),"")</f>
        <v/>
      </c>
      <c r="B51" s="83"/>
      <c r="D51" s="20" t="s">
        <v>105</v>
      </c>
      <c r="E51" s="42">
        <f ca="1">VLOOKUP("Rarita",$D35:$I50,E$2,FALSE)/E50</f>
        <v>2.6581252502368102E-2</v>
      </c>
      <c r="F51" s="42">
        <f t="shared" ref="F51" ca="1" si="29">VLOOKUP("Rarita",$D35:$I50,F$2,FALSE)/F50</f>
        <v>2.6299414704338189E-2</v>
      </c>
      <c r="G51" s="42">
        <f t="shared" ref="G51" ca="1" si="30">VLOOKUP("Rarita",$D35:$I50,G$2,FALSE)/G50</f>
        <v>2.6634811904473036E-2</v>
      </c>
      <c r="H51" s="42">
        <f t="shared" ref="H51" ca="1" si="31">VLOOKUP("Rarita",$D35:$I50,H$2,FALSE)/H50</f>
        <v>2.6091359037701094E-2</v>
      </c>
      <c r="I51" s="42">
        <f t="shared" ref="I51" ca="1" si="32">VLOOKUP("Rarita",$D35:$I50,I$2,FALSE)/I50</f>
        <v>2.6599708407581402E-2</v>
      </c>
      <c r="J51" s="62" t="str">
        <f t="shared" si="9"/>
        <v>Rarita%</v>
      </c>
    </row>
    <row r="52" spans="1:25">
      <c r="A52" s="83" t="str">
        <f>IFERROR(VLOOKUP(D52,rank!$E$5:$F$20,2,FALSE),"")</f>
        <v/>
      </c>
      <c r="B52" s="83"/>
      <c r="C52">
        <f>C27+1</f>
        <v>3</v>
      </c>
      <c r="D52" t="s">
        <v>29</v>
      </c>
      <c r="J52" s="62"/>
      <c r="U52" s="114"/>
      <c r="V52" s="114"/>
      <c r="W52" s="114"/>
      <c r="X52" s="114"/>
      <c r="Y52" s="114"/>
    </row>
    <row r="53" spans="1:25" ht="15.5">
      <c r="A53" s="5">
        <v>2020</v>
      </c>
      <c r="B53" s="5">
        <v>2021</v>
      </c>
      <c r="D53" s="7" t="s">
        <v>26</v>
      </c>
      <c r="E53" s="18">
        <v>2016</v>
      </c>
      <c r="F53" s="18">
        <v>2017</v>
      </c>
      <c r="G53" s="18">
        <v>2018</v>
      </c>
      <c r="H53" s="18">
        <v>2019</v>
      </c>
      <c r="I53" s="18">
        <v>2020</v>
      </c>
      <c r="J53" s="62" t="str">
        <f t="shared" si="9"/>
        <v>Nation</v>
      </c>
      <c r="K53" s="49">
        <v>2017</v>
      </c>
      <c r="L53" s="49">
        <v>2018</v>
      </c>
      <c r="M53" s="49">
        <v>2019</v>
      </c>
      <c r="N53" s="49">
        <v>2020</v>
      </c>
      <c r="O53" s="39">
        <f>O28</f>
        <v>2016</v>
      </c>
      <c r="P53" s="39">
        <f t="shared" ref="P53:S53" si="33">P28</f>
        <v>2017</v>
      </c>
      <c r="Q53" s="39">
        <f t="shared" si="33"/>
        <v>2018</v>
      </c>
      <c r="R53" s="39">
        <f t="shared" si="33"/>
        <v>2019</v>
      </c>
      <c r="S53" s="39">
        <f t="shared" si="33"/>
        <v>2020</v>
      </c>
      <c r="T53" s="39"/>
      <c r="U53" s="47">
        <v>2016</v>
      </c>
      <c r="V53" s="47">
        <v>2017</v>
      </c>
      <c r="W53" s="47">
        <v>2018</v>
      </c>
      <c r="X53" s="47">
        <v>2019</v>
      </c>
      <c r="Y53" s="47">
        <v>2020</v>
      </c>
    </row>
    <row r="54" spans="1:25">
      <c r="A54" s="83">
        <f>IFERROR(VLOOKUP(D54,rank!$E$5:$F$20,2,FALSE),"")</f>
        <v>4</v>
      </c>
      <c r="B54" s="83">
        <f>IFERROR(VLOOKUP(D54,rank!$B$5:$C$28,2,FALSE),"")</f>
        <v>6</v>
      </c>
      <c r="D54" s="6" t="s">
        <v>6</v>
      </c>
      <c r="E54" s="46">
        <f ca="1">INDIRECT("Revenue!"&amp;ADDRESS(MATCH($D54,Revenue!$C$14:$C$34,0)+ROW(R_start),$C$52-1+COLUMN(R_start)+MATCH(E$3,Revenue!$D$12:$AL$12,0)))</f>
        <v>149.25</v>
      </c>
      <c r="F54" s="46">
        <f ca="1">INDIRECT("Revenue!"&amp;ADDRESS(MATCH($D54,Revenue!$C$14:$C$34,0)+ROW(R_start),$C$52-1+COLUMN(R_start)+MATCH(F$3,Revenue!$D$12:$AL$12,0)))</f>
        <v>154.54</v>
      </c>
      <c r="G54" s="46">
        <f ca="1">INDIRECT("Revenue!"&amp;ADDRESS(MATCH($D54,Revenue!$C$14:$C$34,0)+ROW(R_start),$C$52-1+COLUMN(R_start)+MATCH(G$3,Revenue!$D$12:$AL$12,0)))</f>
        <v>162.93</v>
      </c>
      <c r="H54" s="46">
        <f ca="1">INDIRECT("Revenue!"&amp;ADDRESS(MATCH($D54,Revenue!$C$14:$C$34,0)+ROW(R_start),$C$52-1+COLUMN(R_start)+MATCH(H$3,Revenue!$D$12:$AL$12,0)))</f>
        <v>166.57</v>
      </c>
      <c r="I54" s="46">
        <f ca="1">INDIRECT("Revenue!"&amp;ADDRESS(MATCH($D54,Revenue!$C$14:$C$34,0)+ROW(R_start),$C$52-1+COLUMN(R_start)+MATCH(I$3,Revenue!$D$12:$AL$12,0)))</f>
        <v>143.78</v>
      </c>
      <c r="J54" s="62" t="str">
        <f t="shared" si="9"/>
        <v>Southern Ristan</v>
      </c>
      <c r="K54" s="42">
        <f ca="1">F54/E54-1</f>
        <v>3.5443886097152433E-2</v>
      </c>
      <c r="L54" s="42">
        <f t="shared" ref="L54:L74" ca="1" si="34">G54/F54-1</f>
        <v>5.4290151417109023E-2</v>
      </c>
      <c r="M54" s="42">
        <f t="shared" ref="M54:M74" ca="1" si="35">H54/G54-1</f>
        <v>2.234088258761413E-2</v>
      </c>
      <c r="N54" s="42">
        <f t="shared" ref="N54" ca="1" si="36">I54/H54-1</f>
        <v>-0.13681935522603106</v>
      </c>
      <c r="O54">
        <f>VLOOKUP($D54,'Other Countries GDP'!$B$13:$G$33,O$1,FALSE)</f>
        <v>42026</v>
      </c>
      <c r="P54">
        <f>VLOOKUP($D54,'Other Countries GDP'!$B$13:$G$33,P$1,FALSE)</f>
        <v>44133</v>
      </c>
      <c r="Q54">
        <f>VLOOKUP($D54,'Other Countries GDP'!$B$13:$G$33,Q$1,FALSE)</f>
        <v>47567</v>
      </c>
      <c r="R54">
        <f>VLOOKUP($D54,'Other Countries GDP'!$B$13:$G$33,R$1,FALSE)</f>
        <v>46638</v>
      </c>
      <c r="S54">
        <f>VLOOKUP($D54,'Other Countries GDP'!$B$13:$G$33,S$1,FALSE)</f>
        <v>45205</v>
      </c>
      <c r="U54" s="42">
        <f t="shared" ref="U54:U74" ca="1" si="37">E54/O54</f>
        <v>3.5513729595964402E-3</v>
      </c>
      <c r="V54" s="42">
        <f t="shared" ref="V54:V74" ca="1" si="38">F54/P54</f>
        <v>3.5016880792150995E-3</v>
      </c>
      <c r="W54" s="42">
        <f t="shared" ref="W54:W74" ca="1" si="39">G54/Q54</f>
        <v>3.4252738242899492E-3</v>
      </c>
      <c r="X54" s="42">
        <f t="shared" ref="X54:X74" ca="1" si="40">H54/R54</f>
        <v>3.5715510956730563E-3</v>
      </c>
      <c r="Y54" s="42">
        <f t="shared" ref="Y54:Y74" ca="1" si="41">I54/S54</f>
        <v>3.1806216126534677E-3</v>
      </c>
    </row>
    <row r="55" spans="1:25">
      <c r="A55" s="83">
        <f>IFERROR(VLOOKUP(D55,rank!$E$5:$F$20,2,FALSE),"")</f>
        <v>2</v>
      </c>
      <c r="B55" s="83">
        <f>IFERROR(VLOOKUP(D55,rank!$B$5:$C$28,2,FALSE),"")</f>
        <v>3</v>
      </c>
      <c r="D55" s="6" t="s">
        <v>0</v>
      </c>
      <c r="E55" s="46">
        <f ca="1">INDIRECT("Revenue!"&amp;ADDRESS(MATCH($D55,Revenue!$C$14:$C$34,0)+ROW(R_start),$C$52-1+COLUMN(R_start)+MATCH(E$3,Revenue!$D$12:$AL$12,0)))</f>
        <v>127.68</v>
      </c>
      <c r="F55" s="46">
        <f ca="1">INDIRECT("Revenue!"&amp;ADDRESS(MATCH($D55,Revenue!$C$14:$C$34,0)+ROW(R_start),$C$52-1+COLUMN(R_start)+MATCH(F$3,Revenue!$D$12:$AL$12,0)))</f>
        <v>134.91</v>
      </c>
      <c r="G55" s="46">
        <f ca="1">INDIRECT("Revenue!"&amp;ADDRESS(MATCH($D55,Revenue!$C$14:$C$34,0)+ROW(R_start),$C$52-1+COLUMN(R_start)+MATCH(G$3,Revenue!$D$12:$AL$12,0)))</f>
        <v>139.32</v>
      </c>
      <c r="H55" s="46">
        <f ca="1">INDIRECT("Revenue!"&amp;ADDRESS(MATCH($D55,Revenue!$C$14:$C$34,0)+ROW(R_start),$C$52-1+COLUMN(R_start)+MATCH(H$3,Revenue!$D$12:$AL$12,0)))</f>
        <v>184.84</v>
      </c>
      <c r="I55" s="46">
        <f ca="1">INDIRECT("Revenue!"&amp;ADDRESS(MATCH($D55,Revenue!$C$14:$C$34,0)+ROW(R_start),$C$52-1+COLUMN(R_start)+MATCH(I$3,Revenue!$D$12:$AL$12,0)))</f>
        <v>153.43</v>
      </c>
      <c r="J55" s="62" t="str">
        <f t="shared" si="9"/>
        <v>Nganion</v>
      </c>
      <c r="K55" s="42">
        <f ca="1">F55/E55-1</f>
        <v>5.6625939849624052E-2</v>
      </c>
      <c r="L55" s="42">
        <f t="shared" ca="1" si="34"/>
        <v>3.2688458972648382E-2</v>
      </c>
      <c r="M55" s="42">
        <f t="shared" ca="1" si="35"/>
        <v>0.32672983060579974</v>
      </c>
      <c r="N55" s="42">
        <f ca="1">I55/H55-1</f>
        <v>-0.16993075091971432</v>
      </c>
      <c r="O55">
        <f>VLOOKUP($D55,'Other Countries GDP'!$B$13:$G$33,O$1,FALSE)</f>
        <v>26532</v>
      </c>
      <c r="P55">
        <f>VLOOKUP($D55,'Other Countries GDP'!$B$13:$G$33,P$1,FALSE)</f>
        <v>28129</v>
      </c>
      <c r="Q55">
        <f>VLOOKUP($D55,'Other Countries GDP'!$B$13:$G$33,Q$1,FALSE)</f>
        <v>30380</v>
      </c>
      <c r="R55">
        <f>VLOOKUP($D55,'Other Countries GDP'!$B$13:$G$33,R$1,FALSE)</f>
        <v>29585</v>
      </c>
      <c r="S55">
        <f>VLOOKUP($D55,'Other Countries GDP'!$B$13:$G$33,S$1,FALSE)</f>
        <v>27090</v>
      </c>
      <c r="U55" s="42">
        <f t="shared" ca="1" si="37"/>
        <v>4.8123021257349616E-3</v>
      </c>
      <c r="V55" s="42">
        <f t="shared" ca="1" si="38"/>
        <v>4.7961178854562907E-3</v>
      </c>
      <c r="W55" s="42">
        <f t="shared" ca="1" si="39"/>
        <v>4.5859117840684662E-3</v>
      </c>
      <c r="X55" s="42">
        <f t="shared" ca="1" si="40"/>
        <v>6.2477606895386178E-3</v>
      </c>
      <c r="Y55" s="42">
        <f t="shared" ca="1" si="41"/>
        <v>5.6637135474344779E-3</v>
      </c>
    </row>
    <row r="56" spans="1:25">
      <c r="A56" s="30">
        <f>IFERROR(VLOOKUP(D56,rank!$E$5:$F$20,2,FALSE),"")</f>
        <v>3</v>
      </c>
      <c r="B56" s="30">
        <f>IFERROR(VLOOKUP(D56,rank!$B$5:$C$28,2,FALSE),"")</f>
        <v>1</v>
      </c>
      <c r="D56" s="6" t="s">
        <v>3</v>
      </c>
      <c r="E56" s="46">
        <f ca="1">INDIRECT("Revenue!"&amp;ADDRESS(MATCH($D56,Revenue!$C$14:$C$34,0)+ROW(R_start),$C$52-1+COLUMN(R_start)+MATCH(E$3,Revenue!$D$12:$AL$12,0)))</f>
        <v>212.22</v>
      </c>
      <c r="F56" s="46">
        <f ca="1">INDIRECT("Revenue!"&amp;ADDRESS(MATCH($D56,Revenue!$C$14:$C$34,0)+ROW(R_start),$C$52-1+COLUMN(R_start)+MATCH(F$3,Revenue!$D$12:$AL$12,0)))</f>
        <v>253.74</v>
      </c>
      <c r="G56" s="46">
        <f ca="1">INDIRECT("Revenue!"&amp;ADDRESS(MATCH($D56,Revenue!$C$14:$C$34,0)+ROW(R_start),$C$52-1+COLUMN(R_start)+MATCH(G$3,Revenue!$D$12:$AL$12,0)))</f>
        <v>217.29</v>
      </c>
      <c r="H56" s="46">
        <f ca="1">INDIRECT("Revenue!"&amp;ADDRESS(MATCH($D56,Revenue!$C$14:$C$34,0)+ROW(R_start),$C$52-1+COLUMN(R_start)+MATCH(H$3,Revenue!$D$12:$AL$12,0)))</f>
        <v>229.7</v>
      </c>
      <c r="I56" s="46">
        <f ca="1">INDIRECT("Revenue!"&amp;ADDRESS(MATCH($D56,Revenue!$C$14:$C$34,0)+ROW(R_start),$C$52-1+COLUMN(R_start)+MATCH(I$3,Revenue!$D$12:$AL$12,0)))</f>
        <v>184.08</v>
      </c>
      <c r="J56" s="62" t="str">
        <f t="shared" si="9"/>
        <v>Sobianitedrucy</v>
      </c>
      <c r="K56" s="42">
        <f t="shared" ref="K56:K74" ca="1" si="42">F56/E56-1</f>
        <v>0.19564602770709638</v>
      </c>
      <c r="L56" s="42">
        <f t="shared" ca="1" si="34"/>
        <v>-0.14365098131946097</v>
      </c>
      <c r="M56" s="42">
        <f t="shared" ca="1" si="35"/>
        <v>5.7112614478346924E-2</v>
      </c>
      <c r="N56" s="42">
        <f t="shared" ref="N56:N74" ca="1" si="43">I56/H56-1</f>
        <v>-0.19860687853722236</v>
      </c>
      <c r="O56">
        <f>VLOOKUP($D56,'Other Countries GDP'!$B$13:$G$33,O$1,FALSE)</f>
        <v>30971</v>
      </c>
      <c r="P56">
        <f>VLOOKUP($D56,'Other Countries GDP'!$B$13:$G$33,P$1,FALSE)</f>
        <v>32359</v>
      </c>
      <c r="Q56">
        <f>VLOOKUP($D56,'Other Countries GDP'!$B$13:$G$33,Q$1,FALSE)</f>
        <v>34640</v>
      </c>
      <c r="R56">
        <f>VLOOKUP($D56,'Other Countries GDP'!$B$13:$G$33,R$1,FALSE)</f>
        <v>33675</v>
      </c>
      <c r="S56">
        <f>VLOOKUP($D56,'Other Countries GDP'!$B$13:$G$33,S$1,FALSE)</f>
        <v>31746</v>
      </c>
      <c r="U56" s="42">
        <f t="shared" ca="1" si="37"/>
        <v>6.8522165897129577E-3</v>
      </c>
      <c r="V56" s="42">
        <f t="shared" ca="1" si="38"/>
        <v>7.8414042461139102E-3</v>
      </c>
      <c r="W56" s="42">
        <f t="shared" ca="1" si="39"/>
        <v>6.2728060046189377E-3</v>
      </c>
      <c r="X56" s="42">
        <f t="shared" ca="1" si="40"/>
        <v>6.8210838901262057E-3</v>
      </c>
      <c r="Y56" s="42">
        <f t="shared" ca="1" si="41"/>
        <v>5.798525798525799E-3</v>
      </c>
    </row>
    <row r="57" spans="1:25">
      <c r="A57" s="30">
        <f>IFERROR(VLOOKUP(D57,rank!$E$5:$F$20,2,FALSE),"")</f>
        <v>7</v>
      </c>
      <c r="B57" s="30">
        <f>IFERROR(VLOOKUP(D57,rank!$B$5:$C$28,2,FALSE),"")</f>
        <v>4</v>
      </c>
      <c r="D57" s="6" t="s">
        <v>13</v>
      </c>
      <c r="E57" s="46">
        <f ca="1">INDIRECT("Revenue!"&amp;ADDRESS(MATCH($D57,Revenue!$C$14:$C$34,0)+ROW(R_start),$C$52-1+COLUMN(R_start)+MATCH(E$3,Revenue!$D$12:$AL$12,0)))</f>
        <v>179.79</v>
      </c>
      <c r="F57" s="46">
        <f ca="1">INDIRECT("Revenue!"&amp;ADDRESS(MATCH($D57,Revenue!$C$14:$C$34,0)+ROW(R_start),$C$52-1+COLUMN(R_start)+MATCH(F$3,Revenue!$D$12:$AL$12,0)))</f>
        <v>176.77</v>
      </c>
      <c r="G57" s="46">
        <f ca="1">INDIRECT("Revenue!"&amp;ADDRESS(MATCH($D57,Revenue!$C$14:$C$34,0)+ROW(R_start),$C$52-1+COLUMN(R_start)+MATCH(G$3,Revenue!$D$12:$AL$12,0)))</f>
        <v>214.98</v>
      </c>
      <c r="H57" s="46">
        <f ca="1">INDIRECT("Revenue!"&amp;ADDRESS(MATCH($D57,Revenue!$C$14:$C$34,0)+ROW(R_start),$C$52-1+COLUMN(R_start)+MATCH(H$3,Revenue!$D$12:$AL$12,0)))</f>
        <v>210.5</v>
      </c>
      <c r="I57" s="46">
        <f ca="1">INDIRECT("Revenue!"&amp;ADDRESS(MATCH($D57,Revenue!$C$14:$C$34,0)+ROW(R_start),$C$52-1+COLUMN(R_start)+MATCH(I$3,Revenue!$D$12:$AL$12,0)))</f>
        <v>192.32</v>
      </c>
      <c r="J57" s="62" t="str">
        <f t="shared" si="9"/>
        <v>Mico</v>
      </c>
      <c r="K57" s="42">
        <f t="shared" ca="1" si="42"/>
        <v>-1.6797374714945135E-2</v>
      </c>
      <c r="L57" s="42">
        <f t="shared" ca="1" si="34"/>
        <v>0.21615658765627632</v>
      </c>
      <c r="M57" s="42">
        <f t="shared" ca="1" si="35"/>
        <v>-2.0839147827704907E-2</v>
      </c>
      <c r="N57" s="42">
        <f t="shared" ca="1" si="43"/>
        <v>-8.6365795724465566E-2</v>
      </c>
      <c r="O57">
        <f>VLOOKUP($D57,'Other Countries GDP'!$B$13:$G$33,O$1,FALSE)</f>
        <v>54719</v>
      </c>
      <c r="P57">
        <f>VLOOKUP($D57,'Other Countries GDP'!$B$13:$G$33,P$1,FALSE)</f>
        <v>57668</v>
      </c>
      <c r="Q57">
        <f>VLOOKUP($D57,'Other Countries GDP'!$B$13:$G$33,Q$1,FALSE)</f>
        <v>61654</v>
      </c>
      <c r="R57">
        <f>VLOOKUP($D57,'Other Countries GDP'!$B$13:$G$33,R$1,FALSE)</f>
        <v>59836</v>
      </c>
      <c r="S57">
        <f>VLOOKUP($D57,'Other Countries GDP'!$B$13:$G$33,S$1,FALSE)</f>
        <v>61124</v>
      </c>
      <c r="U57" s="42">
        <f t="shared" ca="1" si="37"/>
        <v>3.2856960105265079E-3</v>
      </c>
      <c r="V57" s="42">
        <f t="shared" ca="1" si="38"/>
        <v>3.0653048484428108E-3</v>
      </c>
      <c r="W57" s="42">
        <f t="shared" ca="1" si="39"/>
        <v>3.4868783858306028E-3</v>
      </c>
      <c r="X57" s="42">
        <f t="shared" ca="1" si="40"/>
        <v>3.5179490607660938E-3</v>
      </c>
      <c r="Y57" s="42">
        <f t="shared" ca="1" si="41"/>
        <v>3.1463909430011123E-3</v>
      </c>
    </row>
    <row r="58" spans="1:25">
      <c r="A58" s="93" t="str">
        <f>IFERROR(VLOOKUP(D58,rank!$E$5:$F$20,2,FALSE),"")</f>
        <v/>
      </c>
      <c r="B58" s="93">
        <f>IFERROR(VLOOKUP(D58,rank!$B$5:$C$28,2,FALSE),"")</f>
        <v>16</v>
      </c>
      <c r="D58" s="60" t="s">
        <v>21</v>
      </c>
      <c r="E58" s="91">
        <f ca="1">INDIRECT("Revenue!"&amp;ADDRESS(MATCH($D58,Revenue!$C$14:$C$34,0)+ROW(R_start),$C$52-1+COLUMN(R_start)+MATCH(E$3,Revenue!$D$12:$AL$12,0)))</f>
        <v>87.61</v>
      </c>
      <c r="F58" s="91">
        <f ca="1">INDIRECT("Revenue!"&amp;ADDRESS(MATCH($D58,Revenue!$C$14:$C$34,0)+ROW(R_start),$C$52-1+COLUMN(R_start)+MATCH(F$3,Revenue!$D$12:$AL$12,0)))</f>
        <v>104.64</v>
      </c>
      <c r="G58" s="91">
        <f ca="1">INDIRECT("Revenue!"&amp;ADDRESS(MATCH($D58,Revenue!$C$14:$C$34,0)+ROW(R_start),$C$52-1+COLUMN(R_start)+MATCH(G$3,Revenue!$D$12:$AL$12,0)))</f>
        <v>133.94999999999999</v>
      </c>
      <c r="H58" s="91">
        <f ca="1">INDIRECT("Revenue!"&amp;ADDRESS(MATCH($D58,Revenue!$C$14:$C$34,0)+ROW(R_start),$C$52-1+COLUMN(R_start)+MATCH(H$3,Revenue!$D$12:$AL$12,0)))</f>
        <v>224.66</v>
      </c>
      <c r="I58" s="91">
        <f ca="1">INDIRECT("Revenue!"&amp;ADDRESS(MATCH($D58,Revenue!$C$14:$C$34,0)+ROW(R_start),$C$52-1+COLUMN(R_start)+MATCH(I$3,Revenue!$D$12:$AL$12,0)))</f>
        <v>223.16</v>
      </c>
      <c r="J58" s="64" t="str">
        <f t="shared" si="9"/>
        <v>Djipines</v>
      </c>
      <c r="K58" s="61">
        <f t="shared" ca="1" si="42"/>
        <v>0.19438420271658496</v>
      </c>
      <c r="L58" s="61">
        <f t="shared" ca="1" si="34"/>
        <v>0.28010321100917412</v>
      </c>
      <c r="M58" s="61">
        <f t="shared" ca="1" si="35"/>
        <v>0.67719298245614046</v>
      </c>
      <c r="N58" s="61">
        <f t="shared" ca="1" si="43"/>
        <v>-6.6767559868244897E-3</v>
      </c>
      <c r="O58">
        <f>VLOOKUP($D58,'Other Countries GDP'!$B$13:$G$33,O$1,FALSE)</f>
        <v>31034</v>
      </c>
      <c r="P58">
        <f>VLOOKUP($D58,'Other Countries GDP'!$B$13:$G$33,P$1,FALSE)</f>
        <v>30333</v>
      </c>
      <c r="Q58">
        <f>VLOOKUP($D58,'Other Countries GDP'!$B$13:$G$33,Q$1,FALSE)</f>
        <v>32602</v>
      </c>
      <c r="R58">
        <f>VLOOKUP($D58,'Other Countries GDP'!$B$13:$G$33,R$1,FALSE)</f>
        <v>31975</v>
      </c>
      <c r="S58">
        <f>VLOOKUP($D58,'Other Countries GDP'!$B$13:$G$33,S$1,FALSE)</f>
        <v>30498</v>
      </c>
      <c r="U58" s="42">
        <f t="shared" ca="1" si="37"/>
        <v>2.8230328027324869E-3</v>
      </c>
      <c r="V58" s="42">
        <f t="shared" ca="1" si="38"/>
        <v>3.4497082385520719E-3</v>
      </c>
      <c r="W58" s="42">
        <f t="shared" ca="1" si="39"/>
        <v>4.1086436414943866E-3</v>
      </c>
      <c r="X58" s="42">
        <f t="shared" ca="1" si="40"/>
        <v>7.0261141516810011E-3</v>
      </c>
      <c r="Y58" s="42">
        <f t="shared" ca="1" si="41"/>
        <v>7.3172011279428158E-3</v>
      </c>
    </row>
    <row r="59" spans="1:25">
      <c r="A59" s="83">
        <f>IFERROR(VLOOKUP(D59,rank!$E$5:$F$20,2,FALSE),"")</f>
        <v>8</v>
      </c>
      <c r="B59" s="83">
        <f>IFERROR(VLOOKUP(D59,rank!$B$5:$C$28,2,FALSE),"")</f>
        <v>2</v>
      </c>
      <c r="D59" s="6" t="s">
        <v>5</v>
      </c>
      <c r="E59" s="46">
        <f ca="1">INDIRECT("Revenue!"&amp;ADDRESS(MATCH($D59,Revenue!$C$14:$C$34,0)+ROW(R_start),$C$52-1+COLUMN(R_start)+MATCH(E$3,Revenue!$D$12:$AL$12,0)))</f>
        <v>128.05000000000001</v>
      </c>
      <c r="F59" s="46">
        <f ca="1">INDIRECT("Revenue!"&amp;ADDRESS(MATCH($D59,Revenue!$C$14:$C$34,0)+ROW(R_start),$C$52-1+COLUMN(R_start)+MATCH(F$3,Revenue!$D$12:$AL$12,0)))</f>
        <v>152.83000000000001</v>
      </c>
      <c r="G59" s="46">
        <f ca="1">INDIRECT("Revenue!"&amp;ADDRESS(MATCH($D59,Revenue!$C$14:$C$34,0)+ROW(R_start),$C$52-1+COLUMN(R_start)+MATCH(G$3,Revenue!$D$12:$AL$12,0)))</f>
        <v>154.53</v>
      </c>
      <c r="H59" s="46">
        <f ca="1">INDIRECT("Revenue!"&amp;ADDRESS(MATCH($D59,Revenue!$C$14:$C$34,0)+ROW(R_start),$C$52-1+COLUMN(R_start)+MATCH(H$3,Revenue!$D$12:$AL$12,0)))</f>
        <v>183.04</v>
      </c>
      <c r="I59" s="46">
        <f ca="1">INDIRECT("Revenue!"&amp;ADDRESS(MATCH($D59,Revenue!$C$14:$C$34,0)+ROW(R_start),$C$52-1+COLUMN(R_start)+MATCH(I$3,Revenue!$D$12:$AL$12,0)))</f>
        <v>106.24</v>
      </c>
      <c r="J59" s="62" t="str">
        <f t="shared" si="9"/>
        <v>People's Land of Maneau</v>
      </c>
      <c r="K59" s="42">
        <f t="shared" ca="1" si="42"/>
        <v>0.19351815696993357</v>
      </c>
      <c r="L59" s="42">
        <f t="shared" ca="1" si="34"/>
        <v>1.1123470522802936E-2</v>
      </c>
      <c r="M59" s="42">
        <f t="shared" ca="1" si="35"/>
        <v>0.18449492008024326</v>
      </c>
      <c r="N59" s="42">
        <f t="shared" ca="1" si="43"/>
        <v>-0.41958041958041958</v>
      </c>
      <c r="O59">
        <f>VLOOKUP($D59,'Other Countries GDP'!$B$13:$G$33,O$1,FALSE)</f>
        <v>42473</v>
      </c>
      <c r="P59">
        <f>VLOOKUP($D59,'Other Countries GDP'!$B$13:$G$33,P$1,FALSE)</f>
        <v>41720</v>
      </c>
      <c r="Q59">
        <f>VLOOKUP($D59,'Other Countries GDP'!$B$13:$G$33,Q$1,FALSE)</f>
        <v>44504</v>
      </c>
      <c r="R59">
        <f>VLOOKUP($D59,'Other Countries GDP'!$B$13:$G$33,R$1,FALSE)</f>
        <v>43969</v>
      </c>
      <c r="S59">
        <f>VLOOKUP($D59,'Other Countries GDP'!$B$13:$G$33,S$1,FALSE)</f>
        <v>41965</v>
      </c>
      <c r="U59" s="42">
        <f t="shared" ca="1" si="37"/>
        <v>3.0148564970687262E-3</v>
      </c>
      <c r="V59" s="42">
        <f t="shared" ca="1" si="38"/>
        <v>3.663231064237776E-3</v>
      </c>
      <c r="W59" s="42">
        <f t="shared" ca="1" si="39"/>
        <v>3.4722721553118821E-3</v>
      </c>
      <c r="X59" s="42">
        <f t="shared" ca="1" si="40"/>
        <v>4.1629329755054692E-3</v>
      </c>
      <c r="Y59" s="42">
        <f t="shared" ca="1" si="41"/>
        <v>2.5316335041105681E-3</v>
      </c>
    </row>
    <row r="60" spans="1:25">
      <c r="A60" s="83">
        <f>IFERROR(VLOOKUP(D60,rank!$E$5:$F$20,2,FALSE),"")</f>
        <v>12</v>
      </c>
      <c r="B60" s="83">
        <f>IFERROR(VLOOKUP(D60,rank!$B$5:$C$28,2,FALSE),"")</f>
        <v>13</v>
      </c>
      <c r="D60" s="6" t="s">
        <v>23</v>
      </c>
      <c r="E60" s="46">
        <f ca="1">INDIRECT("Revenue!"&amp;ADDRESS(MATCH($D60,Revenue!$C$14:$C$34,0)+ROW(R_start),$C$52-1+COLUMN(R_start)+MATCH(E$3,Revenue!$D$12:$AL$12,0)))</f>
        <v>73.739999999999995</v>
      </c>
      <c r="F60" s="46">
        <f ca="1">INDIRECT("Revenue!"&amp;ADDRESS(MATCH($D60,Revenue!$C$14:$C$34,0)+ROW(R_start),$C$52-1+COLUMN(R_start)+MATCH(F$3,Revenue!$D$12:$AL$12,0)))</f>
        <v>113.3</v>
      </c>
      <c r="G60" s="46">
        <f ca="1">INDIRECT("Revenue!"&amp;ADDRESS(MATCH($D60,Revenue!$C$14:$C$34,0)+ROW(R_start),$C$52-1+COLUMN(R_start)+MATCH(G$3,Revenue!$D$12:$AL$12,0)))</f>
        <v>110.68</v>
      </c>
      <c r="H60" s="46">
        <f ca="1">INDIRECT("Revenue!"&amp;ADDRESS(MATCH($D60,Revenue!$C$14:$C$34,0)+ROW(R_start),$C$52-1+COLUMN(R_start)+MATCH(H$3,Revenue!$D$12:$AL$12,0)))</f>
        <v>152.35</v>
      </c>
      <c r="I60" s="46">
        <f ca="1">INDIRECT("Revenue!"&amp;ADDRESS(MATCH($D60,Revenue!$C$14:$C$34,0)+ROW(R_start),$C$52-1+COLUMN(R_start)+MATCH(I$3,Revenue!$D$12:$AL$12,0)))</f>
        <v>155.78</v>
      </c>
      <c r="J60" s="62" t="str">
        <f t="shared" si="9"/>
        <v>Manlisgamncent</v>
      </c>
      <c r="K60" s="42">
        <f t="shared" ca="1" si="42"/>
        <v>0.53647952264713861</v>
      </c>
      <c r="L60" s="42">
        <f t="shared" ca="1" si="34"/>
        <v>-2.3124448367166761E-2</v>
      </c>
      <c r="M60" s="42">
        <f t="shared" ca="1" si="35"/>
        <v>0.3764907842428622</v>
      </c>
      <c r="N60" s="42">
        <f t="shared" ca="1" si="43"/>
        <v>2.2513948145717055E-2</v>
      </c>
      <c r="O60">
        <f>VLOOKUP($D60,'Other Countries GDP'!$B$13:$G$33,O$1,FALSE)</f>
        <v>12540</v>
      </c>
      <c r="P60">
        <f>VLOOKUP($D60,'Other Countries GDP'!$B$13:$G$33,P$1,FALSE)</f>
        <v>13643</v>
      </c>
      <c r="Q60">
        <f>VLOOKUP($D60,'Other Countries GDP'!$B$13:$G$33,Q$1,FALSE)</f>
        <v>15243</v>
      </c>
      <c r="R60">
        <f>VLOOKUP($D60,'Other Countries GDP'!$B$13:$G$33,R$1,FALSE)</f>
        <v>15327</v>
      </c>
      <c r="S60">
        <f>VLOOKUP($D60,'Other Countries GDP'!$B$13:$G$33,S$1,FALSE)</f>
        <v>14148</v>
      </c>
      <c r="U60" s="42">
        <f t="shared" ca="1" si="37"/>
        <v>5.8803827751196169E-3</v>
      </c>
      <c r="V60" s="42">
        <f t="shared" ca="1" si="38"/>
        <v>8.30462508245987E-3</v>
      </c>
      <c r="W60" s="42">
        <f t="shared" ca="1" si="39"/>
        <v>7.2610378534409244E-3</v>
      </c>
      <c r="X60" s="42">
        <f t="shared" ca="1" si="40"/>
        <v>9.9399752071507794E-3</v>
      </c>
      <c r="Y60" s="42">
        <f t="shared" ca="1" si="41"/>
        <v>1.1010743567995477E-2</v>
      </c>
    </row>
    <row r="61" spans="1:25">
      <c r="A61" s="83">
        <f>IFERROR(VLOOKUP(D61,rank!$E$5:$F$20,2,FALSE),"")</f>
        <v>5</v>
      </c>
      <c r="B61" s="83">
        <f>IFERROR(VLOOKUP(D61,rank!$B$5:$C$28,2,FALSE),"")</f>
        <v>11</v>
      </c>
      <c r="D61" s="6" t="s">
        <v>10</v>
      </c>
      <c r="E61" s="46">
        <f ca="1">INDIRECT("Revenue!"&amp;ADDRESS(MATCH($D61,Revenue!$C$14:$C$34,0)+ROW(R_start),$C$52-1+COLUMN(R_start)+MATCH(E$3,Revenue!$D$12:$AL$12,0)))</f>
        <v>99.8</v>
      </c>
      <c r="F61" s="46">
        <f ca="1">INDIRECT("Revenue!"&amp;ADDRESS(MATCH($D61,Revenue!$C$14:$C$34,0)+ROW(R_start),$C$52-1+COLUMN(R_start)+MATCH(F$3,Revenue!$D$12:$AL$12,0)))</f>
        <v>108.97</v>
      </c>
      <c r="G61" s="46">
        <f ca="1">INDIRECT("Revenue!"&amp;ADDRESS(MATCH($D61,Revenue!$C$14:$C$34,0)+ROW(R_start),$C$52-1+COLUMN(R_start)+MATCH(G$3,Revenue!$D$12:$AL$12,0)))</f>
        <v>149.71</v>
      </c>
      <c r="H61" s="46">
        <f ca="1">INDIRECT("Revenue!"&amp;ADDRESS(MATCH($D61,Revenue!$C$14:$C$34,0)+ROW(R_start),$C$52-1+COLUMN(R_start)+MATCH(H$3,Revenue!$D$12:$AL$12,0)))</f>
        <v>178.29</v>
      </c>
      <c r="I61" s="46">
        <f ca="1">INDIRECT("Revenue!"&amp;ADDRESS(MATCH($D61,Revenue!$C$14:$C$34,0)+ROW(R_start),$C$52-1+COLUMN(R_start)+MATCH(I$3,Revenue!$D$12:$AL$12,0)))</f>
        <v>138.68</v>
      </c>
      <c r="J61" s="62" t="str">
        <f t="shared" si="9"/>
        <v>Greri Landmoslands</v>
      </c>
      <c r="K61" s="42">
        <f t="shared" ca="1" si="42"/>
        <v>9.1883767535070104E-2</v>
      </c>
      <c r="L61" s="42">
        <f t="shared" ca="1" si="34"/>
        <v>0.37386436633935949</v>
      </c>
      <c r="M61" s="42">
        <f t="shared" ca="1" si="35"/>
        <v>0.19090241132856844</v>
      </c>
      <c r="N61" s="42">
        <f t="shared" ca="1" si="43"/>
        <v>-0.22216613382691119</v>
      </c>
      <c r="O61">
        <f>VLOOKUP($D61,'Other Countries GDP'!$B$13:$G$33,O$1,FALSE)</f>
        <v>19998</v>
      </c>
      <c r="P61">
        <f>VLOOKUP($D61,'Other Countries GDP'!$B$13:$G$33,P$1,FALSE)</f>
        <v>21459</v>
      </c>
      <c r="Q61">
        <f>VLOOKUP($D61,'Other Countries GDP'!$B$13:$G$33,Q$1,FALSE)</f>
        <v>23575</v>
      </c>
      <c r="R61">
        <f>VLOOKUP($D61,'Other Countries GDP'!$B$13:$G$33,R$1,FALSE)</f>
        <v>23354</v>
      </c>
      <c r="S61">
        <f>VLOOKUP($D61,'Other Countries GDP'!$B$13:$G$33,S$1,FALSE)</f>
        <v>22198</v>
      </c>
      <c r="U61" s="42">
        <f t="shared" ca="1" si="37"/>
        <v>4.9904990499049905E-3</v>
      </c>
      <c r="V61" s="42">
        <f t="shared" ca="1" si="38"/>
        <v>5.0780558273917703E-3</v>
      </c>
      <c r="W61" s="42">
        <f t="shared" ca="1" si="39"/>
        <v>6.3503711558854726E-3</v>
      </c>
      <c r="X61" s="42">
        <f t="shared" ca="1" si="40"/>
        <v>7.6342382461248607E-3</v>
      </c>
      <c r="Y61" s="42">
        <f t="shared" ca="1" si="41"/>
        <v>6.2474096765474368E-3</v>
      </c>
    </row>
    <row r="62" spans="1:25">
      <c r="A62" s="83">
        <f>IFERROR(VLOOKUP(D62,rank!$E$5:$F$20,2,FALSE),"")</f>
        <v>16</v>
      </c>
      <c r="B62" s="83" t="str">
        <f>IFERROR(VLOOKUP(D62,rank!$B$5:$C$28,2,FALSE),"")</f>
        <v/>
      </c>
      <c r="D62" s="6" t="s">
        <v>20</v>
      </c>
      <c r="E62" s="46">
        <f ca="1">INDIRECT("Revenue!"&amp;ADDRESS(MATCH($D62,Revenue!$C$14:$C$34,0)+ROW(R_start),$C$52-1+COLUMN(R_start)+MATCH(E$3,Revenue!$D$12:$AL$12,0)))</f>
        <v>180.98</v>
      </c>
      <c r="F62" s="46">
        <f ca="1">INDIRECT("Revenue!"&amp;ADDRESS(MATCH($D62,Revenue!$C$14:$C$34,0)+ROW(R_start),$C$52-1+COLUMN(R_start)+MATCH(F$3,Revenue!$D$12:$AL$12,0)))</f>
        <v>239.93</v>
      </c>
      <c r="G62" s="46">
        <f ca="1">INDIRECT("Revenue!"&amp;ADDRESS(MATCH($D62,Revenue!$C$14:$C$34,0)+ROW(R_start),$C$52-1+COLUMN(R_start)+MATCH(G$3,Revenue!$D$12:$AL$12,0)))</f>
        <v>245.88</v>
      </c>
      <c r="H62" s="46">
        <f ca="1">INDIRECT("Revenue!"&amp;ADDRESS(MATCH($D62,Revenue!$C$14:$C$34,0)+ROW(R_start),$C$52-1+COLUMN(R_start)+MATCH(H$3,Revenue!$D$12:$AL$12,0)))</f>
        <v>228.5</v>
      </c>
      <c r="I62" s="46">
        <f ca="1">INDIRECT("Revenue!"&amp;ADDRESS(MATCH($D62,Revenue!$C$14:$C$34,0)+ROW(R_start),$C$52-1+COLUMN(R_start)+MATCH(I$3,Revenue!$D$12:$AL$12,0)))</f>
        <v>165.68</v>
      </c>
      <c r="J62" s="62" t="str">
        <f t="shared" si="9"/>
        <v>Cuandbo</v>
      </c>
      <c r="K62" s="42">
        <f t="shared" ca="1" si="42"/>
        <v>0.32572659962426798</v>
      </c>
      <c r="L62" s="42">
        <f t="shared" ca="1" si="34"/>
        <v>2.4798899679073116E-2</v>
      </c>
      <c r="M62" s="42">
        <f t="shared" ca="1" si="35"/>
        <v>-7.068488693671704E-2</v>
      </c>
      <c r="N62" s="42">
        <f t="shared" ca="1" si="43"/>
        <v>-0.27492341356673955</v>
      </c>
      <c r="O62">
        <f>VLOOKUP($D62,'Other Countries GDP'!$B$13:$G$33,O$1,FALSE)</f>
        <v>62050</v>
      </c>
      <c r="P62">
        <f>VLOOKUP($D62,'Other Countries GDP'!$B$13:$G$33,P$1,FALSE)</f>
        <v>72082</v>
      </c>
      <c r="Q62">
        <f>VLOOKUP($D62,'Other Countries GDP'!$B$13:$G$33,Q$1,FALSE)</f>
        <v>74544</v>
      </c>
      <c r="R62">
        <f>VLOOKUP($D62,'Other Countries GDP'!$B$13:$G$33,R$1,FALSE)</f>
        <v>69010</v>
      </c>
      <c r="S62">
        <f>VLOOKUP($D62,'Other Countries GDP'!$B$13:$G$33,S$1,FALSE)</f>
        <v>59329</v>
      </c>
      <c r="U62" s="42">
        <f t="shared" ca="1" si="37"/>
        <v>2.9166800966962127E-3</v>
      </c>
      <c r="V62" s="42">
        <f t="shared" ca="1" si="38"/>
        <v>3.3285702394495161E-3</v>
      </c>
      <c r="W62" s="42">
        <f t="shared" ca="1" si="39"/>
        <v>3.298454603992273E-3</v>
      </c>
      <c r="X62" s="42">
        <f t="shared" ca="1" si="40"/>
        <v>3.3111143312563396E-3</v>
      </c>
      <c r="Y62" s="42">
        <f t="shared" ca="1" si="41"/>
        <v>2.7925635018287852E-3</v>
      </c>
    </row>
    <row r="63" spans="1:25">
      <c r="A63" s="83">
        <f>IFERROR(VLOOKUP(D63,rank!$E$5:$F$20,2,FALSE),"")</f>
        <v>6</v>
      </c>
      <c r="B63" s="83">
        <f>IFERROR(VLOOKUP(D63,rank!$B$5:$C$28,2,FALSE),"")</f>
        <v>15</v>
      </c>
      <c r="D63" s="6" t="s">
        <v>19</v>
      </c>
      <c r="E63" s="46">
        <f ca="1">INDIRECT("Revenue!"&amp;ADDRESS(MATCH($D63,Revenue!$C$14:$C$34,0)+ROW(R_start),$C$52-1+COLUMN(R_start)+MATCH(E$3,Revenue!$D$12:$AL$12,0)))</f>
        <v>121.58</v>
      </c>
      <c r="F63" s="46">
        <f ca="1">INDIRECT("Revenue!"&amp;ADDRESS(MATCH($D63,Revenue!$C$14:$C$34,0)+ROW(R_start),$C$52-1+COLUMN(R_start)+MATCH(F$3,Revenue!$D$12:$AL$12,0)))</f>
        <v>132.61000000000001</v>
      </c>
      <c r="G63" s="46">
        <f ca="1">INDIRECT("Revenue!"&amp;ADDRESS(MATCH($D63,Revenue!$C$14:$C$34,0)+ROW(R_start),$C$52-1+COLUMN(R_start)+MATCH(G$3,Revenue!$D$12:$AL$12,0)))</f>
        <v>132.94999999999999</v>
      </c>
      <c r="H63" s="46">
        <f ca="1">INDIRECT("Revenue!"&amp;ADDRESS(MATCH($D63,Revenue!$C$14:$C$34,0)+ROW(R_start),$C$52-1+COLUMN(R_start)+MATCH(H$3,Revenue!$D$12:$AL$12,0)))</f>
        <v>158.61000000000001</v>
      </c>
      <c r="I63" s="46">
        <f ca="1">INDIRECT("Revenue!"&amp;ADDRESS(MATCH($D63,Revenue!$C$14:$C$34,0)+ROW(R_start),$C$52-1+COLUMN(R_start)+MATCH(I$3,Revenue!$D$12:$AL$12,0)))</f>
        <v>119.26</v>
      </c>
      <c r="J63" s="62" t="str">
        <f t="shared" si="9"/>
        <v>Byasier Pujan</v>
      </c>
      <c r="K63" s="42">
        <f t="shared" ca="1" si="42"/>
        <v>9.0722158249712193E-2</v>
      </c>
      <c r="L63" s="42">
        <f t="shared" ca="1" si="34"/>
        <v>2.56390920745031E-3</v>
      </c>
      <c r="M63" s="42">
        <f t="shared" ca="1" si="35"/>
        <v>0.1930048890560363</v>
      </c>
      <c r="N63" s="42">
        <f t="shared" ca="1" si="43"/>
        <v>-0.24809280625433461</v>
      </c>
      <c r="O63">
        <f>VLOOKUP($D63,'Other Countries GDP'!$B$13:$G$33,O$1,FALSE)</f>
        <v>46054</v>
      </c>
      <c r="P63">
        <f>VLOOKUP($D63,'Other Countries GDP'!$B$13:$G$33,P$1,FALSE)</f>
        <v>48604</v>
      </c>
      <c r="Q63">
        <f>VLOOKUP($D63,'Other Countries GDP'!$B$13:$G$33,Q$1,FALSE)</f>
        <v>53072</v>
      </c>
      <c r="R63">
        <f>VLOOKUP($D63,'Other Countries GDP'!$B$13:$G$33,R$1,FALSE)</f>
        <v>52529</v>
      </c>
      <c r="S63">
        <f>VLOOKUP($D63,'Other Countries GDP'!$B$13:$G$33,S$1,FALSE)</f>
        <v>52450</v>
      </c>
      <c r="U63" s="42">
        <f t="shared" ca="1" si="37"/>
        <v>2.6399444130802969E-3</v>
      </c>
      <c r="V63" s="42">
        <f t="shared" ca="1" si="38"/>
        <v>2.7283762653279569E-3</v>
      </c>
      <c r="W63" s="42">
        <f t="shared" ca="1" si="39"/>
        <v>2.5050874283991556E-3</v>
      </c>
      <c r="X63" s="42">
        <f t="shared" ca="1" si="40"/>
        <v>3.0194749566905903E-3</v>
      </c>
      <c r="Y63" s="42">
        <f t="shared" ca="1" si="41"/>
        <v>2.2737845567206865E-3</v>
      </c>
    </row>
    <row r="64" spans="1:25">
      <c r="A64" s="83">
        <f>IFERROR(VLOOKUP(D64,rank!$E$5:$F$20,2,FALSE),"")</f>
        <v>1</v>
      </c>
      <c r="B64" s="83">
        <f>IFERROR(VLOOKUP(D64,rank!$B$5:$C$28,2,FALSE),"")</f>
        <v>9</v>
      </c>
      <c r="D64" s="6" t="s">
        <v>1</v>
      </c>
      <c r="E64" s="46">
        <f ca="1">INDIRECT("Revenue!"&amp;ADDRESS(MATCH($D64,Revenue!$C$14:$C$34,0)+ROW(R_start),$C$52-1+COLUMN(R_start)+MATCH(E$3,Revenue!$D$12:$AL$12,0)))</f>
        <v>66.89</v>
      </c>
      <c r="F64" s="46">
        <f ca="1">INDIRECT("Revenue!"&amp;ADDRESS(MATCH($D64,Revenue!$C$14:$C$34,0)+ROW(R_start),$C$52-1+COLUMN(R_start)+MATCH(F$3,Revenue!$D$12:$AL$12,0)))</f>
        <v>66.16</v>
      </c>
      <c r="G64" s="46">
        <f ca="1">INDIRECT("Revenue!"&amp;ADDRESS(MATCH($D64,Revenue!$C$14:$C$34,0)+ROW(R_start),$C$52-1+COLUMN(R_start)+MATCH(G$3,Revenue!$D$12:$AL$12,0)))</f>
        <v>69.22</v>
      </c>
      <c r="H64" s="46">
        <f ca="1">INDIRECT("Revenue!"&amp;ADDRESS(MATCH($D64,Revenue!$C$14:$C$34,0)+ROW(R_start),$C$52-1+COLUMN(R_start)+MATCH(H$3,Revenue!$D$12:$AL$12,0)))</f>
        <v>84.72</v>
      </c>
      <c r="I64" s="46">
        <f ca="1">INDIRECT("Revenue!"&amp;ADDRESS(MATCH($D64,Revenue!$C$14:$C$34,0)+ROW(R_start),$C$52-1+COLUMN(R_start)+MATCH(I$3,Revenue!$D$12:$AL$12,0)))</f>
        <v>80.77</v>
      </c>
      <c r="J64" s="62" t="str">
        <f t="shared" si="9"/>
        <v>Dosqaly</v>
      </c>
      <c r="K64" s="42">
        <f t="shared" ca="1" si="42"/>
        <v>-1.0913439976080186E-2</v>
      </c>
      <c r="L64" s="42">
        <f t="shared" ca="1" si="34"/>
        <v>4.6251511487303443E-2</v>
      </c>
      <c r="M64" s="42">
        <f t="shared" ca="1" si="35"/>
        <v>0.22392372146778383</v>
      </c>
      <c r="N64" s="42">
        <f t="shared" ca="1" si="43"/>
        <v>-4.6624173748819664E-2</v>
      </c>
      <c r="O64">
        <f>VLOOKUP($D64,'Other Countries GDP'!$B$13:$G$33,O$1,FALSE)</f>
        <v>37074</v>
      </c>
      <c r="P64">
        <f>VLOOKUP($D64,'Other Countries GDP'!$B$13:$G$33,P$1,FALSE)</f>
        <v>38724</v>
      </c>
      <c r="Q64">
        <f>VLOOKUP($D64,'Other Countries GDP'!$B$13:$G$33,Q$1,FALSE)</f>
        <v>41614</v>
      </c>
      <c r="R64">
        <f>VLOOKUP($D64,'Other Countries GDP'!$B$13:$G$33,R$1,FALSE)</f>
        <v>40619</v>
      </c>
      <c r="S64">
        <f>VLOOKUP($D64,'Other Countries GDP'!$B$13:$G$33,S$1,FALSE)</f>
        <v>39069</v>
      </c>
      <c r="U64" s="42">
        <f t="shared" ca="1" si="37"/>
        <v>1.8042293790796785E-3</v>
      </c>
      <c r="V64" s="42">
        <f t="shared" ca="1" si="38"/>
        <v>1.7085011878938126E-3</v>
      </c>
      <c r="W64" s="42">
        <f t="shared" ca="1" si="39"/>
        <v>1.6633825154995915E-3</v>
      </c>
      <c r="X64" s="42">
        <f t="shared" ca="1" si="40"/>
        <v>2.0857234299219577E-3</v>
      </c>
      <c r="Y64" s="42">
        <f t="shared" ca="1" si="41"/>
        <v>2.0673679899664696E-3</v>
      </c>
    </row>
    <row r="65" spans="1:25">
      <c r="A65" s="83">
        <f>IFERROR(VLOOKUP(D65,rank!$E$5:$F$20,2,FALSE),"")</f>
        <v>11</v>
      </c>
      <c r="B65" s="83">
        <f>IFERROR(VLOOKUP(D65,rank!$B$5:$C$28,2,FALSE),"")</f>
        <v>5</v>
      </c>
      <c r="D65" s="6" t="s">
        <v>7</v>
      </c>
      <c r="E65" s="46">
        <f ca="1">INDIRECT("Revenue!"&amp;ADDRESS(MATCH($D65,Revenue!$C$14:$C$34,0)+ROW(R_start),$C$52-1+COLUMN(R_start)+MATCH(E$3,Revenue!$D$12:$AL$12,0)))</f>
        <v>137.37</v>
      </c>
      <c r="F65" s="46">
        <f ca="1">INDIRECT("Revenue!"&amp;ADDRESS(MATCH($D65,Revenue!$C$14:$C$34,0)+ROW(R_start),$C$52-1+COLUMN(R_start)+MATCH(F$3,Revenue!$D$12:$AL$12,0)))</f>
        <v>166.58</v>
      </c>
      <c r="G65" s="46">
        <f ca="1">INDIRECT("Revenue!"&amp;ADDRESS(MATCH($D65,Revenue!$C$14:$C$34,0)+ROW(R_start),$C$52-1+COLUMN(R_start)+MATCH(G$3,Revenue!$D$12:$AL$12,0)))</f>
        <v>145.65</v>
      </c>
      <c r="H65" s="46">
        <f ca="1">INDIRECT("Revenue!"&amp;ADDRESS(MATCH($D65,Revenue!$C$14:$C$34,0)+ROW(R_start),$C$52-1+COLUMN(R_start)+MATCH(H$3,Revenue!$D$12:$AL$12,0)))</f>
        <v>147.41</v>
      </c>
      <c r="I65" s="46">
        <f ca="1">INDIRECT("Revenue!"&amp;ADDRESS(MATCH($D65,Revenue!$C$14:$C$34,0)+ROW(R_start),$C$52-1+COLUMN(R_start)+MATCH(I$3,Revenue!$D$12:$AL$12,0)))</f>
        <v>94.34</v>
      </c>
      <c r="J65" s="62" t="str">
        <f t="shared" si="9"/>
        <v>Quewenia</v>
      </c>
      <c r="K65" s="42">
        <f t="shared" ca="1" si="42"/>
        <v>0.21263740263521891</v>
      </c>
      <c r="L65" s="42">
        <f t="shared" ca="1" si="34"/>
        <v>-0.12564533557449875</v>
      </c>
      <c r="M65" s="42">
        <f t="shared" ca="1" si="35"/>
        <v>1.2083762444215607E-2</v>
      </c>
      <c r="N65" s="42">
        <f t="shared" ca="1" si="43"/>
        <v>-0.36001628112068373</v>
      </c>
      <c r="O65">
        <f>VLOOKUP($D65,'Other Countries GDP'!$B$13:$G$33,O$1,FALSE)</f>
        <v>83156</v>
      </c>
      <c r="P65">
        <f>VLOOKUP($D65,'Other Countries GDP'!$B$13:$G$33,P$1,FALSE)</f>
        <v>83435</v>
      </c>
      <c r="Q65">
        <f>VLOOKUP($D65,'Other Countries GDP'!$B$13:$G$33,Q$1,FALSE)</f>
        <v>86475</v>
      </c>
      <c r="R65">
        <f>VLOOKUP($D65,'Other Countries GDP'!$B$13:$G$33,R$1,FALSE)</f>
        <v>85420</v>
      </c>
      <c r="S65">
        <f>VLOOKUP($D65,'Other Countries GDP'!$B$13:$G$33,S$1,FALSE)</f>
        <v>87184</v>
      </c>
      <c r="U65" s="42">
        <f t="shared" ca="1" si="37"/>
        <v>1.6519553610082256E-3</v>
      </c>
      <c r="V65" s="42">
        <f t="shared" ca="1" si="38"/>
        <v>1.9965242404266794E-3</v>
      </c>
      <c r="W65" s="42">
        <f t="shared" ca="1" si="39"/>
        <v>1.6843018213356462E-3</v>
      </c>
      <c r="X65" s="42">
        <f t="shared" ca="1" si="40"/>
        <v>1.7257082650433153E-3</v>
      </c>
      <c r="Y65" s="42">
        <f t="shared" ca="1" si="41"/>
        <v>1.0820792806019454E-3</v>
      </c>
    </row>
    <row r="66" spans="1:25">
      <c r="A66" s="83">
        <f>IFERROR(VLOOKUP(D66,rank!$E$5:$F$20,2,FALSE),"")</f>
        <v>9</v>
      </c>
      <c r="B66" s="83">
        <f>IFERROR(VLOOKUP(D66,rank!$B$5:$C$28,2,FALSE),"")</f>
        <v>14</v>
      </c>
      <c r="D66" s="6" t="s">
        <v>11</v>
      </c>
      <c r="E66" s="46">
        <f ca="1">INDIRECT("Revenue!"&amp;ADDRESS(MATCH($D66,Revenue!$C$14:$C$34,0)+ROW(R_start),$C$52-1+COLUMN(R_start)+MATCH(E$3,Revenue!$D$12:$AL$12,0)))</f>
        <v>60.05</v>
      </c>
      <c r="F66" s="46">
        <f ca="1">INDIRECT("Revenue!"&amp;ADDRESS(MATCH($D66,Revenue!$C$14:$C$34,0)+ROW(R_start),$C$52-1+COLUMN(R_start)+MATCH(F$3,Revenue!$D$12:$AL$12,0)))</f>
        <v>59.42</v>
      </c>
      <c r="G66" s="46">
        <f ca="1">INDIRECT("Revenue!"&amp;ADDRESS(MATCH($D66,Revenue!$C$14:$C$34,0)+ROW(R_start),$C$52-1+COLUMN(R_start)+MATCH(G$3,Revenue!$D$12:$AL$12,0)))</f>
        <v>71.33</v>
      </c>
      <c r="H66" s="46">
        <f ca="1">INDIRECT("Revenue!"&amp;ADDRESS(MATCH($D66,Revenue!$C$14:$C$34,0)+ROW(R_start),$C$52-1+COLUMN(R_start)+MATCH(H$3,Revenue!$D$12:$AL$12,0)))</f>
        <v>84.85</v>
      </c>
      <c r="I66" s="46">
        <f ca="1">INDIRECT("Revenue!"&amp;ADDRESS(MATCH($D66,Revenue!$C$14:$C$34,0)+ROW(R_start),$C$52-1+COLUMN(R_start)+MATCH(I$3,Revenue!$D$12:$AL$12,0)))</f>
        <v>81.48</v>
      </c>
      <c r="J66" s="62" t="str">
        <f t="shared" si="9"/>
        <v>Esia</v>
      </c>
      <c r="K66" s="42">
        <f t="shared" ca="1" si="42"/>
        <v>-1.0491257285595301E-2</v>
      </c>
      <c r="L66" s="42">
        <f t="shared" ca="1" si="34"/>
        <v>0.20043756311006389</v>
      </c>
      <c r="M66" s="42">
        <f t="shared" ca="1" si="35"/>
        <v>0.18954156736296079</v>
      </c>
      <c r="N66" s="42">
        <f t="shared" ca="1" si="43"/>
        <v>-3.9717147908073014E-2</v>
      </c>
      <c r="O66">
        <f>VLOOKUP($D66,'Other Countries GDP'!$B$13:$G$33,O$1,FALSE)</f>
        <v>42150</v>
      </c>
      <c r="P66">
        <f>VLOOKUP($D66,'Other Countries GDP'!$B$13:$G$33,P$1,FALSE)</f>
        <v>44587</v>
      </c>
      <c r="Q66">
        <f>VLOOKUP($D66,'Other Countries GDP'!$B$13:$G$33,Q$1,FALSE)</f>
        <v>47998</v>
      </c>
      <c r="R66">
        <f>VLOOKUP($D66,'Other Countries GDP'!$B$13:$G$33,R$1,FALSE)</f>
        <v>46842</v>
      </c>
      <c r="S66">
        <f>VLOOKUP($D66,'Other Countries GDP'!$B$13:$G$33,S$1,FALSE)</f>
        <v>46255</v>
      </c>
      <c r="U66" s="42">
        <f t="shared" ca="1" si="37"/>
        <v>1.4246737841043891E-3</v>
      </c>
      <c r="V66" s="42">
        <f t="shared" ca="1" si="38"/>
        <v>1.3326754435149259E-3</v>
      </c>
      <c r="W66" s="42">
        <f t="shared" ca="1" si="39"/>
        <v>1.4861035876494854E-3</v>
      </c>
      <c r="X66" s="42">
        <f t="shared" ca="1" si="40"/>
        <v>1.8114085649630672E-3</v>
      </c>
      <c r="Y66" s="42">
        <f t="shared" ca="1" si="41"/>
        <v>1.7615392930494002E-3</v>
      </c>
    </row>
    <row r="67" spans="1:25">
      <c r="A67" s="83" t="str">
        <f>IFERROR(VLOOKUP(D67,rank!$E$5:$F$20,2,FALSE),"")</f>
        <v/>
      </c>
      <c r="B67" s="83">
        <f>IFERROR(VLOOKUP(D67,rank!$B$5:$C$28,2,FALSE),"")</f>
        <v>10</v>
      </c>
      <c r="D67" s="6" t="s">
        <v>2</v>
      </c>
      <c r="E67" s="46">
        <f ca="1">INDIRECT("Revenue!"&amp;ADDRESS(MATCH($D67,Revenue!$C$14:$C$34,0)+ROW(R_start),$C$52-1+COLUMN(R_start)+MATCH(E$3,Revenue!$D$12:$AL$12,0)))</f>
        <v>142.53</v>
      </c>
      <c r="F67" s="46">
        <f ca="1">INDIRECT("Revenue!"&amp;ADDRESS(MATCH($D67,Revenue!$C$14:$C$34,0)+ROW(R_start),$C$52-1+COLUMN(R_start)+MATCH(F$3,Revenue!$D$12:$AL$12,0)))</f>
        <v>214.51</v>
      </c>
      <c r="G67" s="46">
        <f ca="1">INDIRECT("Revenue!"&amp;ADDRESS(MATCH($D67,Revenue!$C$14:$C$34,0)+ROW(R_start),$C$52-1+COLUMN(R_start)+MATCH(G$3,Revenue!$D$12:$AL$12,0)))</f>
        <v>177.16</v>
      </c>
      <c r="H67" s="46">
        <f ca="1">INDIRECT("Revenue!"&amp;ADDRESS(MATCH($D67,Revenue!$C$14:$C$34,0)+ROW(R_start),$C$52-1+COLUMN(R_start)+MATCH(H$3,Revenue!$D$12:$AL$12,0)))</f>
        <v>209.63</v>
      </c>
      <c r="I67" s="46">
        <f ca="1">INDIRECT("Revenue!"&amp;ADDRESS(MATCH($D67,Revenue!$C$14:$C$34,0)+ROW(R_start),$C$52-1+COLUMN(R_start)+MATCH(I$3,Revenue!$D$12:$AL$12,0)))</f>
        <v>182.84</v>
      </c>
      <c r="J67" s="62" t="str">
        <f t="shared" si="9"/>
        <v>Giumle Lizeibon</v>
      </c>
      <c r="K67" s="42">
        <f t="shared" ca="1" si="42"/>
        <v>0.50501648775696339</v>
      </c>
      <c r="L67" s="42">
        <f t="shared" ca="1" si="34"/>
        <v>-0.17411775674793717</v>
      </c>
      <c r="M67" s="42">
        <f t="shared" ca="1" si="35"/>
        <v>0.18328065025965223</v>
      </c>
      <c r="N67" s="42">
        <f t="shared" ca="1" si="43"/>
        <v>-0.12779659399895049</v>
      </c>
      <c r="O67">
        <f>VLOOKUP($D67,'Other Countries GDP'!$B$13:$G$33,O$1,FALSE)</f>
        <v>45322</v>
      </c>
      <c r="P67">
        <f>VLOOKUP($D67,'Other Countries GDP'!$B$13:$G$33,P$1,FALSE)</f>
        <v>47359</v>
      </c>
      <c r="Q67">
        <f>VLOOKUP($D67,'Other Countries GDP'!$B$13:$G$33,Q$1,FALSE)</f>
        <v>51513</v>
      </c>
      <c r="R67">
        <f>VLOOKUP($D67,'Other Countries GDP'!$B$13:$G$33,R$1,FALSE)</f>
        <v>50165</v>
      </c>
      <c r="S67">
        <f>VLOOKUP($D67,'Other Countries GDP'!$B$13:$G$33,S$1,FALSE)</f>
        <v>48635</v>
      </c>
      <c r="U67" s="42">
        <f t="shared" ca="1" si="37"/>
        <v>3.1448303252283659E-3</v>
      </c>
      <c r="V67" s="42">
        <f t="shared" ca="1" si="38"/>
        <v>4.5294453007876006E-3</v>
      </c>
      <c r="W67" s="42">
        <f t="shared" ca="1" si="39"/>
        <v>3.4391318696251429E-3</v>
      </c>
      <c r="X67" s="42">
        <f t="shared" ca="1" si="40"/>
        <v>4.178809927240108E-3</v>
      </c>
      <c r="Y67" s="42">
        <f t="shared" ca="1" si="41"/>
        <v>3.7594325074534799E-3</v>
      </c>
    </row>
    <row r="68" spans="1:25">
      <c r="A68" s="83" t="str">
        <f>IFERROR(VLOOKUP(D68,rank!$E$5:$F$20,2,FALSE),"")</f>
        <v/>
      </c>
      <c r="B68" s="83">
        <f>IFERROR(VLOOKUP(D68,rank!$B$5:$C$28,2,FALSE),"")</f>
        <v>7</v>
      </c>
      <c r="D68" s="6" t="s">
        <v>4</v>
      </c>
      <c r="E68" s="46">
        <f ca="1">INDIRECT("Revenue!"&amp;ADDRESS(MATCH($D68,Revenue!$C$14:$C$34,0)+ROW(R_start),$C$52-1+COLUMN(R_start)+MATCH(E$3,Revenue!$D$12:$AL$12,0)))</f>
        <v>104.2</v>
      </c>
      <c r="F68" s="46">
        <f ca="1">INDIRECT("Revenue!"&amp;ADDRESS(MATCH($D68,Revenue!$C$14:$C$34,0)+ROW(R_start),$C$52-1+COLUMN(R_start)+MATCH(F$3,Revenue!$D$12:$AL$12,0)))</f>
        <v>123.96</v>
      </c>
      <c r="G68" s="46">
        <f ca="1">INDIRECT("Revenue!"&amp;ADDRESS(MATCH($D68,Revenue!$C$14:$C$34,0)+ROW(R_start),$C$52-1+COLUMN(R_start)+MATCH(G$3,Revenue!$D$12:$AL$12,0)))</f>
        <v>81.12</v>
      </c>
      <c r="H68" s="46">
        <f ca="1">INDIRECT("Revenue!"&amp;ADDRESS(MATCH($D68,Revenue!$C$14:$C$34,0)+ROW(R_start),$C$52-1+COLUMN(R_start)+MATCH(H$3,Revenue!$D$12:$AL$12,0)))</f>
        <v>151.65</v>
      </c>
      <c r="I68" s="46">
        <f ca="1">INDIRECT("Revenue!"&amp;ADDRESS(MATCH($D68,Revenue!$C$14:$C$34,0)+ROW(R_start),$C$52-1+COLUMN(R_start)+MATCH(I$3,Revenue!$D$12:$AL$12,0)))</f>
        <v>121.51</v>
      </c>
      <c r="J68" s="62" t="str">
        <f t="shared" si="9"/>
        <v>Galamily</v>
      </c>
      <c r="K68" s="42">
        <f t="shared" ca="1" si="42"/>
        <v>0.18963531669865641</v>
      </c>
      <c r="L68" s="42">
        <f t="shared" ca="1" si="34"/>
        <v>-0.34559535333978697</v>
      </c>
      <c r="M68" s="42">
        <f t="shared" ca="1" si="35"/>
        <v>0.86945266272189348</v>
      </c>
      <c r="N68" s="42">
        <f t="shared" ca="1" si="43"/>
        <v>-0.1987471150675898</v>
      </c>
      <c r="O68">
        <f>VLOOKUP($D68,'Other Countries GDP'!$B$13:$G$33,O$1,FALSE)</f>
        <v>18594</v>
      </c>
      <c r="P68">
        <f>VLOOKUP($D68,'Other Countries GDP'!$B$13:$G$33,P$1,FALSE)</f>
        <v>20657</v>
      </c>
      <c r="Q68">
        <f>VLOOKUP($D68,'Other Countries GDP'!$B$13:$G$33,Q$1,FALSE)</f>
        <v>23443</v>
      </c>
      <c r="R68">
        <f>VLOOKUP($D68,'Other Countries GDP'!$B$13:$G$33,R$1,FALSE)</f>
        <v>23684</v>
      </c>
      <c r="S68">
        <f>VLOOKUP($D68,'Other Countries GDP'!$B$13:$G$33,S$1,FALSE)</f>
        <v>22955</v>
      </c>
      <c r="U68" s="42">
        <f t="shared" ca="1" si="37"/>
        <v>5.6039582661073463E-3</v>
      </c>
      <c r="V68" s="42">
        <f t="shared" ca="1" si="38"/>
        <v>6.0008713753207142E-3</v>
      </c>
      <c r="W68" s="42">
        <f t="shared" ca="1" si="39"/>
        <v>3.4603079810604448E-3</v>
      </c>
      <c r="X68" s="42">
        <f t="shared" ca="1" si="40"/>
        <v>6.4030569160614765E-3</v>
      </c>
      <c r="Y68" s="42">
        <f t="shared" ca="1" si="41"/>
        <v>5.2934001306904812E-3</v>
      </c>
    </row>
    <row r="69" spans="1:25">
      <c r="A69" s="83">
        <f>IFERROR(VLOOKUP(D69,rank!$E$5:$F$20,2,FALSE),"")</f>
        <v>10</v>
      </c>
      <c r="B69" s="83">
        <f>IFERROR(VLOOKUP(D69,rank!$B$5:$C$28,2,FALSE),"")</f>
        <v>22</v>
      </c>
      <c r="D69" s="6" t="s">
        <v>24</v>
      </c>
      <c r="E69" s="46">
        <f ca="1">INDIRECT("Revenue!"&amp;ADDRESS(MATCH($D69,Revenue!$C$14:$C$34,0)+ROW(R_start),$C$52-1+COLUMN(R_start)+MATCH(E$3,Revenue!$D$12:$AL$12,0)))</f>
        <v>71.72</v>
      </c>
      <c r="F69" s="46">
        <f ca="1">INDIRECT("Revenue!"&amp;ADDRESS(MATCH($D69,Revenue!$C$14:$C$34,0)+ROW(R_start),$C$52-1+COLUMN(R_start)+MATCH(F$3,Revenue!$D$12:$AL$12,0)))</f>
        <v>106.12</v>
      </c>
      <c r="G69" s="46">
        <f ca="1">INDIRECT("Revenue!"&amp;ADDRESS(MATCH($D69,Revenue!$C$14:$C$34,0)+ROW(R_start),$C$52-1+COLUMN(R_start)+MATCH(G$3,Revenue!$D$12:$AL$12,0)))</f>
        <v>109.99</v>
      </c>
      <c r="H69" s="46">
        <f ca="1">INDIRECT("Revenue!"&amp;ADDRESS(MATCH($D69,Revenue!$C$14:$C$34,0)+ROW(R_start),$C$52-1+COLUMN(R_start)+MATCH(H$3,Revenue!$D$12:$AL$12,0)))</f>
        <v>134.25</v>
      </c>
      <c r="I69" s="46">
        <f ca="1">INDIRECT("Revenue!"&amp;ADDRESS(MATCH($D69,Revenue!$C$14:$C$34,0)+ROW(R_start),$C$52-1+COLUMN(R_start)+MATCH(I$3,Revenue!$D$12:$AL$12,0)))</f>
        <v>75.150000000000006</v>
      </c>
      <c r="J69" s="62" t="str">
        <f t="shared" ref="J69:J101" si="44">D69</f>
        <v>Nkasland Cronestan</v>
      </c>
      <c r="K69" s="42">
        <f t="shared" ca="1" si="42"/>
        <v>0.47964305633017301</v>
      </c>
      <c r="L69" s="42">
        <f t="shared" ca="1" si="34"/>
        <v>3.6468149264982985E-2</v>
      </c>
      <c r="M69" s="42">
        <f t="shared" ca="1" si="35"/>
        <v>0.22056550595508684</v>
      </c>
      <c r="N69" s="42">
        <f t="shared" ca="1" si="43"/>
        <v>-0.44022346368715082</v>
      </c>
      <c r="O69">
        <f>VLOOKUP($D69,'Other Countries GDP'!$B$13:$G$33,O$1,FALSE)</f>
        <v>12460</v>
      </c>
      <c r="P69">
        <f>VLOOKUP($D69,'Other Countries GDP'!$B$13:$G$33,P$1,FALSE)</f>
        <v>13879</v>
      </c>
      <c r="Q69">
        <f>VLOOKUP($D69,'Other Countries GDP'!$B$13:$G$33,Q$1,FALSE)</f>
        <v>15484</v>
      </c>
      <c r="R69">
        <f>VLOOKUP($D69,'Other Countries GDP'!$B$13:$G$33,R$1,FALSE)</f>
        <v>15748</v>
      </c>
      <c r="S69">
        <f>VLOOKUP($D69,'Other Countries GDP'!$B$13:$G$33,S$1,FALSE)</f>
        <v>15737</v>
      </c>
      <c r="U69" s="42">
        <f t="shared" ca="1" si="37"/>
        <v>5.756019261637239E-3</v>
      </c>
      <c r="V69" s="42">
        <f t="shared" ca="1" si="38"/>
        <v>7.6460840118164133E-3</v>
      </c>
      <c r="W69" s="42">
        <f t="shared" ca="1" si="39"/>
        <v>7.1034616378196844E-3</v>
      </c>
      <c r="X69" s="42">
        <f t="shared" ca="1" si="40"/>
        <v>8.5248920497840996E-3</v>
      </c>
      <c r="Y69" s="42">
        <f t="shared" ca="1" si="41"/>
        <v>4.7753701467878251E-3</v>
      </c>
    </row>
    <row r="70" spans="1:25">
      <c r="A70" s="83">
        <f>IFERROR(VLOOKUP(D70,rank!$E$5:$F$20,2,FALSE),"")</f>
        <v>13</v>
      </c>
      <c r="B70" s="83">
        <f>IFERROR(VLOOKUP(D70,rank!$B$5:$C$28,2,FALSE),"")</f>
        <v>12</v>
      </c>
      <c r="D70" s="6" t="s">
        <v>12</v>
      </c>
      <c r="E70" s="46">
        <f ca="1">INDIRECT("Revenue!"&amp;ADDRESS(MATCH($D70,Revenue!$C$14:$C$34,0)+ROW(R_start),$C$52-1+COLUMN(R_start)+MATCH(E$3,Revenue!$D$12:$AL$12,0)))</f>
        <v>87.52</v>
      </c>
      <c r="F70" s="46">
        <f ca="1">INDIRECT("Revenue!"&amp;ADDRESS(MATCH($D70,Revenue!$C$14:$C$34,0)+ROW(R_start),$C$52-1+COLUMN(R_start)+MATCH(F$3,Revenue!$D$12:$AL$12,0)))</f>
        <v>100.01</v>
      </c>
      <c r="G70" s="46">
        <f ca="1">INDIRECT("Revenue!"&amp;ADDRESS(MATCH($D70,Revenue!$C$14:$C$34,0)+ROW(R_start),$C$52-1+COLUMN(R_start)+MATCH(G$3,Revenue!$D$12:$AL$12,0)))</f>
        <v>97.01</v>
      </c>
      <c r="H70" s="46">
        <f ca="1">INDIRECT("Revenue!"&amp;ADDRESS(MATCH($D70,Revenue!$C$14:$C$34,0)+ROW(R_start),$C$52-1+COLUMN(R_start)+MATCH(H$3,Revenue!$D$12:$AL$12,0)))</f>
        <v>127.03</v>
      </c>
      <c r="I70" s="46">
        <f ca="1">INDIRECT("Revenue!"&amp;ADDRESS(MATCH($D70,Revenue!$C$14:$C$34,0)+ROW(R_start),$C$52-1+COLUMN(R_start)+MATCH(I$3,Revenue!$D$12:$AL$12,0)))</f>
        <v>120.09</v>
      </c>
      <c r="J70" s="62" t="str">
        <f t="shared" si="44"/>
        <v>Xikong</v>
      </c>
      <c r="K70" s="42">
        <f t="shared" ca="1" si="42"/>
        <v>0.1427102376599636</v>
      </c>
      <c r="L70" s="42">
        <f t="shared" ca="1" si="34"/>
        <v>-2.9997000299969989E-2</v>
      </c>
      <c r="M70" s="42">
        <f t="shared" ca="1" si="35"/>
        <v>0.30945263374909793</v>
      </c>
      <c r="N70" s="42">
        <f t="shared" ca="1" si="43"/>
        <v>-5.4632763914036042E-2</v>
      </c>
      <c r="O70">
        <f>VLOOKUP($D70,'Other Countries GDP'!$B$13:$G$33,O$1,FALSE)</f>
        <v>52017</v>
      </c>
      <c r="P70">
        <f>VLOOKUP($D70,'Other Countries GDP'!$B$13:$G$33,P$1,FALSE)</f>
        <v>53845</v>
      </c>
      <c r="Q70">
        <f>VLOOKUP($D70,'Other Countries GDP'!$B$13:$G$33,Q$1,FALSE)</f>
        <v>54644</v>
      </c>
      <c r="R70">
        <f>VLOOKUP($D70,'Other Countries GDP'!$B$13:$G$33,R$1,FALSE)</f>
        <v>51991</v>
      </c>
      <c r="S70">
        <f>VLOOKUP($D70,'Other Countries GDP'!$B$13:$G$33,S$1,FALSE)</f>
        <v>52327</v>
      </c>
      <c r="U70" s="42">
        <f t="shared" ca="1" si="37"/>
        <v>1.6825268662168137E-3</v>
      </c>
      <c r="V70" s="42">
        <f t="shared" ca="1" si="38"/>
        <v>1.8573683721794039E-3</v>
      </c>
      <c r="W70" s="42">
        <f t="shared" ca="1" si="39"/>
        <v>1.7753092745772638E-3</v>
      </c>
      <c r="X70" s="42">
        <f t="shared" ca="1" si="40"/>
        <v>2.4433074955280722E-3</v>
      </c>
      <c r="Y70" s="42">
        <f t="shared" ca="1" si="41"/>
        <v>2.2949911135742543E-3</v>
      </c>
    </row>
    <row r="71" spans="1:25">
      <c r="A71" s="83">
        <f>IFERROR(VLOOKUP(D71,rank!$E$5:$F$20,2,FALSE),"")</f>
        <v>15</v>
      </c>
      <c r="B71" s="83" t="str">
        <f>IFERROR(VLOOKUP(D71,rank!$B$5:$C$28,2,FALSE),"")</f>
        <v/>
      </c>
      <c r="D71" s="6" t="s">
        <v>9</v>
      </c>
      <c r="E71" s="46">
        <f ca="1">INDIRECT("Revenue!"&amp;ADDRESS(MATCH($D71,Revenue!$C$14:$C$34,0)+ROW(R_start),$C$52-1+COLUMN(R_start)+MATCH(E$3,Revenue!$D$12:$AL$12,0)))</f>
        <v>53.71</v>
      </c>
      <c r="F71" s="46">
        <f ca="1">INDIRECT("Revenue!"&amp;ADDRESS(MATCH($D71,Revenue!$C$14:$C$34,0)+ROW(R_start),$C$52-1+COLUMN(R_start)+MATCH(F$3,Revenue!$D$12:$AL$12,0)))</f>
        <v>59.33</v>
      </c>
      <c r="G71" s="46">
        <f ca="1">INDIRECT("Revenue!"&amp;ADDRESS(MATCH($D71,Revenue!$C$14:$C$34,0)+ROW(R_start),$C$52-1+COLUMN(R_start)+MATCH(G$3,Revenue!$D$12:$AL$12,0)))</f>
        <v>66.39</v>
      </c>
      <c r="H71" s="46">
        <f ca="1">INDIRECT("Revenue!"&amp;ADDRESS(MATCH($D71,Revenue!$C$14:$C$34,0)+ROW(R_start),$C$52-1+COLUMN(R_start)+MATCH(H$3,Revenue!$D$12:$AL$12,0)))</f>
        <v>118.27</v>
      </c>
      <c r="I71" s="46">
        <f ca="1">INDIRECT("Revenue!"&amp;ADDRESS(MATCH($D71,Revenue!$C$14:$C$34,0)+ROW(R_start),$C$52-1+COLUMN(R_start)+MATCH(I$3,Revenue!$D$12:$AL$12,0)))</f>
        <v>70.22</v>
      </c>
      <c r="J71" s="62" t="str">
        <f t="shared" si="44"/>
        <v>Unicorporated Tiagascar</v>
      </c>
      <c r="K71" s="42">
        <f t="shared" ca="1" si="42"/>
        <v>0.10463600819214292</v>
      </c>
      <c r="L71" s="42">
        <f t="shared" ca="1" si="34"/>
        <v>0.11899544918253846</v>
      </c>
      <c r="M71" s="42">
        <f t="shared" ca="1" si="35"/>
        <v>0.78144298840186766</v>
      </c>
      <c r="N71" s="42">
        <f t="shared" ca="1" si="43"/>
        <v>-0.40627378033313599</v>
      </c>
      <c r="O71">
        <f>VLOOKUP($D71,'Other Countries GDP'!$B$13:$G$33,O$1,FALSE)</f>
        <v>5000</v>
      </c>
      <c r="P71">
        <f>VLOOKUP($D71,'Other Countries GDP'!$B$13:$G$33,P$1,FALSE)</f>
        <v>5400</v>
      </c>
      <c r="Q71">
        <f>VLOOKUP($D71,'Other Countries GDP'!$B$13:$G$33,Q$1,FALSE)</f>
        <v>6076</v>
      </c>
      <c r="R71">
        <f>VLOOKUP($D71,'Other Countries GDP'!$B$13:$G$33,R$1,FALSE)</f>
        <v>6126</v>
      </c>
      <c r="S71">
        <f>VLOOKUP($D71,'Other Countries GDP'!$B$13:$G$33,S$1,FALSE)</f>
        <v>6086</v>
      </c>
      <c r="U71" s="42">
        <f t="shared" ca="1" si="37"/>
        <v>1.0742E-2</v>
      </c>
      <c r="V71" s="42">
        <f t="shared" ca="1" si="38"/>
        <v>1.0987037037037036E-2</v>
      </c>
      <c r="W71" s="42">
        <f t="shared" ca="1" si="39"/>
        <v>1.0926596445029624E-2</v>
      </c>
      <c r="X71" s="42">
        <f t="shared" ca="1" si="40"/>
        <v>1.9306235716617694E-2</v>
      </c>
      <c r="Y71" s="42">
        <f t="shared" ca="1" si="41"/>
        <v>1.1537955964508708E-2</v>
      </c>
    </row>
    <row r="72" spans="1:25">
      <c r="A72" s="83" t="str">
        <f>IFERROR(VLOOKUP(D72,rank!$E$5:$F$20,2,FALSE),"")</f>
        <v/>
      </c>
      <c r="B72" s="83" t="str">
        <f>IFERROR(VLOOKUP(D72,rank!$B$5:$C$28,2,FALSE),"")</f>
        <v/>
      </c>
      <c r="D72" s="26" t="s">
        <v>14</v>
      </c>
      <c r="E72" s="67">
        <f ca="1">INDIRECT("Revenue!"&amp;ADDRESS(MATCH($D72,Revenue!$C$14:$C$34,0)+ROW(R_start),$C$52-1+COLUMN(R_start)+MATCH(E$3,Revenue!$D$12:$AL$12,0)))</f>
        <v>56.27</v>
      </c>
      <c r="F72" s="67">
        <f ca="1">INDIRECT("Revenue!"&amp;ADDRESS(MATCH($D72,Revenue!$C$14:$C$34,0)+ROW(R_start),$C$52-1+COLUMN(R_start)+MATCH(F$3,Revenue!$D$12:$AL$12,0)))</f>
        <v>64.260000000000005</v>
      </c>
      <c r="G72" s="67">
        <f ca="1">INDIRECT("Revenue!"&amp;ADDRESS(MATCH($D72,Revenue!$C$14:$C$34,0)+ROW(R_start),$C$52-1+COLUMN(R_start)+MATCH(G$3,Revenue!$D$12:$AL$12,0)))</f>
        <v>65.41</v>
      </c>
      <c r="H72" s="67">
        <f ca="1">INDIRECT("Revenue!"&amp;ADDRESS(MATCH($D72,Revenue!$C$14:$C$34,0)+ROW(R_start),$C$52-1+COLUMN(R_start)+MATCH(H$3,Revenue!$D$12:$AL$12,0)))</f>
        <v>78.61</v>
      </c>
      <c r="I72" s="67">
        <f ca="1">INDIRECT("Revenue!"&amp;ADDRESS(MATCH($D72,Revenue!$C$14:$C$34,0)+ROW(R_start),$C$52-1+COLUMN(R_start)+MATCH(I$3,Revenue!$D$12:$AL$12,0)))</f>
        <v>63.44</v>
      </c>
      <c r="J72" s="62" t="str">
        <f t="shared" si="44"/>
        <v>Rarita</v>
      </c>
      <c r="K72" s="68">
        <f t="shared" ca="1" si="42"/>
        <v>0.14199395770392753</v>
      </c>
      <c r="L72" s="68">
        <f t="shared" ca="1" si="34"/>
        <v>1.7896047307811802E-2</v>
      </c>
      <c r="M72" s="68">
        <f t="shared" ca="1" si="35"/>
        <v>0.20180400550374555</v>
      </c>
      <c r="N72" s="68">
        <f t="shared" ca="1" si="43"/>
        <v>-0.19297799262180382</v>
      </c>
      <c r="O72" s="43">
        <f>VLOOKUP($D72,'Other Countries GDP'!$B$13:$G$33,O$1,FALSE)</f>
        <v>21646</v>
      </c>
      <c r="P72" s="43">
        <f>VLOOKUP($D72,'Other Countries GDP'!$B$13:$G$33,P$1,FALSE)</f>
        <v>23047</v>
      </c>
      <c r="Q72" s="43">
        <f>VLOOKUP($D72,'Other Countries GDP'!$B$13:$G$33,Q$1,FALSE)</f>
        <v>23820</v>
      </c>
      <c r="R72" s="43">
        <f>VLOOKUP($D72,'Other Countries GDP'!$B$13:$G$33,R$1,FALSE)</f>
        <v>24880</v>
      </c>
      <c r="S72" s="43">
        <f>VLOOKUP($D72,'Other Countries GDP'!$B$13:$G$33,S$1,FALSE)</f>
        <v>23863</v>
      </c>
      <c r="U72" s="42">
        <f t="shared" ca="1" si="37"/>
        <v>2.5995565000461979E-3</v>
      </c>
      <c r="V72" s="42">
        <f t="shared" ca="1" si="38"/>
        <v>2.7882153859504493E-3</v>
      </c>
      <c r="W72" s="42">
        <f t="shared" ca="1" si="39"/>
        <v>2.7460117548278756E-3</v>
      </c>
      <c r="X72" s="42">
        <f t="shared" ca="1" si="40"/>
        <v>3.1595659163987139E-3</v>
      </c>
      <c r="Y72" s="42">
        <f t="shared" ca="1" si="41"/>
        <v>2.6585089888111302E-3</v>
      </c>
    </row>
    <row r="73" spans="1:25">
      <c r="A73" s="83">
        <f>IFERROR(VLOOKUP(D73,rank!$E$5:$F$20,2,FALSE),"")</f>
        <v>14</v>
      </c>
      <c r="B73" s="83">
        <f>IFERROR(VLOOKUP(D73,rank!$B$5:$C$28,2,FALSE),"")</f>
        <v>8</v>
      </c>
      <c r="D73" s="6" t="s">
        <v>8</v>
      </c>
      <c r="E73" s="46">
        <f ca="1">INDIRECT("Revenue!"&amp;ADDRESS(MATCH($D73,Revenue!$C$14:$C$34,0)+ROW(R_start),$C$52-1+COLUMN(R_start)+MATCH(E$3,Revenue!$D$12:$AL$12,0)))</f>
        <v>51.63</v>
      </c>
      <c r="F73" s="46">
        <f ca="1">INDIRECT("Revenue!"&amp;ADDRESS(MATCH($D73,Revenue!$C$14:$C$34,0)+ROW(R_start),$C$52-1+COLUMN(R_start)+MATCH(F$3,Revenue!$D$12:$AL$12,0)))</f>
        <v>54.52</v>
      </c>
      <c r="G73" s="46">
        <f ca="1">INDIRECT("Revenue!"&amp;ADDRESS(MATCH($D73,Revenue!$C$14:$C$34,0)+ROW(R_start),$C$52-1+COLUMN(R_start)+MATCH(G$3,Revenue!$D$12:$AL$12,0)))</f>
        <v>51.59</v>
      </c>
      <c r="H73" s="46">
        <f ca="1">INDIRECT("Revenue!"&amp;ADDRESS(MATCH($D73,Revenue!$C$14:$C$34,0)+ROW(R_start),$C$52-1+COLUMN(R_start)+MATCH(H$3,Revenue!$D$12:$AL$12,0)))</f>
        <v>84.21</v>
      </c>
      <c r="I73" s="46">
        <f ca="1">INDIRECT("Revenue!"&amp;ADDRESS(MATCH($D73,Revenue!$C$14:$C$34,0)+ROW(R_start),$C$52-1+COLUMN(R_start)+MATCH(I$3,Revenue!$D$12:$AL$12,0)))</f>
        <v>72.53</v>
      </c>
      <c r="J73" s="62" t="str">
        <f t="shared" si="44"/>
        <v>Bernepamar</v>
      </c>
      <c r="K73" s="42">
        <f t="shared" ca="1" si="42"/>
        <v>5.5975208212279748E-2</v>
      </c>
      <c r="L73" s="42">
        <f t="shared" ca="1" si="34"/>
        <v>-5.3741746148202485E-2</v>
      </c>
      <c r="M73" s="42">
        <f t="shared" ca="1" si="35"/>
        <v>0.63229308005427387</v>
      </c>
      <c r="N73" s="42">
        <f t="shared" ca="1" si="43"/>
        <v>-0.13870086688041794</v>
      </c>
      <c r="O73">
        <f>VLOOKUP($D73,'Other Countries GDP'!$B$13:$G$33,O$1,FALSE)</f>
        <v>2190</v>
      </c>
      <c r="P73">
        <f>VLOOKUP($D73,'Other Countries GDP'!$B$13:$G$33,P$1,FALSE)</f>
        <v>2643</v>
      </c>
      <c r="Q73">
        <f>VLOOKUP($D73,'Other Countries GDP'!$B$13:$G$33,Q$1,FALSE)</f>
        <v>3100</v>
      </c>
      <c r="R73">
        <f>VLOOKUP($D73,'Other Countries GDP'!$B$13:$G$33,R$1,FALSE)</f>
        <v>3666</v>
      </c>
      <c r="S73">
        <f>VLOOKUP($D73,'Other Countries GDP'!$B$13:$G$33,S$1,FALSE)</f>
        <v>3731</v>
      </c>
      <c r="U73" s="42">
        <f t="shared" ca="1" si="37"/>
        <v>2.3575342465753425E-2</v>
      </c>
      <c r="V73" s="42">
        <f t="shared" ca="1" si="38"/>
        <v>2.0628074158153615E-2</v>
      </c>
      <c r="W73" s="42">
        <f t="shared" ca="1" si="39"/>
        <v>1.6641935483870968E-2</v>
      </c>
      <c r="X73" s="42">
        <f t="shared" ca="1" si="40"/>
        <v>2.2970540098199672E-2</v>
      </c>
      <c r="Y73" s="42">
        <f t="shared" ca="1" si="41"/>
        <v>1.9439828464218708E-2</v>
      </c>
    </row>
    <row r="74" spans="1:25">
      <c r="A74" s="83" t="str">
        <f>IFERROR(VLOOKUP(D74,rank!$E$5:$F$20,2,FALSE),"")</f>
        <v/>
      </c>
      <c r="B74" s="83">
        <f>IFERROR(VLOOKUP(D74,rank!$B$5:$C$28,2,FALSE),"")</f>
        <v>19</v>
      </c>
      <c r="D74" s="84" t="s">
        <v>22</v>
      </c>
      <c r="E74" s="92">
        <f ca="1">INDIRECT("Revenue!"&amp;ADDRESS(MATCH($D74,Revenue!$C$14:$C$34,0)+ROW(R_start),$C$52-1+COLUMN(R_start)+MATCH(E$3,Revenue!$D$12:$AL$12,0)))</f>
        <v>22.87</v>
      </c>
      <c r="F74" s="92">
        <f ca="1">INDIRECT("Revenue!"&amp;ADDRESS(MATCH($D74,Revenue!$C$14:$C$34,0)+ROW(R_start),$C$52-1+COLUMN(R_start)+MATCH(F$3,Revenue!$D$12:$AL$12,0)))</f>
        <v>8.57</v>
      </c>
      <c r="G74" s="92">
        <f ca="1">INDIRECT("Revenue!"&amp;ADDRESS(MATCH($D74,Revenue!$C$14:$C$34,0)+ROW(R_start),$C$52-1+COLUMN(R_start)+MATCH(G$3,Revenue!$D$12:$AL$12,0)))</f>
        <v>7.43</v>
      </c>
      <c r="H74" s="92">
        <f ca="1">INDIRECT("Revenue!"&amp;ADDRESS(MATCH($D74,Revenue!$C$14:$C$34,0)+ROW(R_start),$C$52-1+COLUMN(R_start)+MATCH(H$3,Revenue!$D$12:$AL$12,0)))</f>
        <v>8.57</v>
      </c>
      <c r="I74" s="92">
        <f ca="1">INDIRECT("Revenue!"&amp;ADDRESS(MATCH($D74,Revenue!$C$14:$C$34,0)+ROW(R_start),$C$52-1+COLUMN(R_start)+MATCH(I$3,Revenue!$D$12:$AL$12,0)))</f>
        <v>26.91</v>
      </c>
      <c r="J74" s="88" t="str">
        <f t="shared" si="44"/>
        <v>Eastern Sleboube</v>
      </c>
      <c r="K74" s="86">
        <f t="shared" ca="1" si="42"/>
        <v>-0.62527328377787494</v>
      </c>
      <c r="L74" s="86">
        <f t="shared" ca="1" si="34"/>
        <v>-0.13302217036172703</v>
      </c>
      <c r="M74" s="86">
        <f t="shared" ca="1" si="35"/>
        <v>0.15343203230148061</v>
      </c>
      <c r="N74" s="86">
        <f t="shared" ca="1" si="43"/>
        <v>2.1400233372228703</v>
      </c>
      <c r="O74">
        <f>VLOOKUP($D74,'Other Countries GDP'!$B$13:$G$33,O$1,FALSE)</f>
        <v>8714</v>
      </c>
      <c r="P74">
        <f>VLOOKUP($D74,'Other Countries GDP'!$B$13:$G$33,P$1,FALSE)</f>
        <v>10731</v>
      </c>
      <c r="Q74">
        <f>VLOOKUP($D74,'Other Countries GDP'!$B$13:$G$33,Q$1,FALSE)</f>
        <v>11299</v>
      </c>
      <c r="R74">
        <f>VLOOKUP($D74,'Other Countries GDP'!$B$13:$G$33,R$1,FALSE)</f>
        <v>11509</v>
      </c>
      <c r="S74">
        <f>VLOOKUP($D74,'Other Countries GDP'!$B$13:$G$33,S$1,FALSE)</f>
        <v>10137</v>
      </c>
      <c r="U74" s="42">
        <f t="shared" ca="1" si="37"/>
        <v>2.6245122790911177E-3</v>
      </c>
      <c r="V74" s="42">
        <f t="shared" ca="1" si="38"/>
        <v>7.9862081819028982E-4</v>
      </c>
      <c r="W74" s="42">
        <f t="shared" ca="1" si="39"/>
        <v>6.5758031684219837E-4</v>
      </c>
      <c r="X74" s="42">
        <f t="shared" ca="1" si="40"/>
        <v>7.4463463376487965E-4</v>
      </c>
      <c r="Y74" s="42">
        <f t="shared" ca="1" si="41"/>
        <v>2.6546315477952056E-3</v>
      </c>
    </row>
    <row r="75" spans="1:25">
      <c r="A75" s="83" t="str">
        <f>IFERROR(VLOOKUP(D75,rank!$E$5:$F$20,2,FALSE),"")</f>
        <v/>
      </c>
      <c r="B75" s="83"/>
      <c r="D75" t="s">
        <v>104</v>
      </c>
      <c r="E75">
        <f ca="1">SUM(E54:E74)</f>
        <v>2215.46</v>
      </c>
      <c r="F75">
        <f t="shared" ref="F75" ca="1" si="45">SUM(F54:F74)</f>
        <v>2595.6800000000007</v>
      </c>
      <c r="G75">
        <f t="shared" ref="G75" ca="1" si="46">SUM(G54:G74)</f>
        <v>2604.5199999999995</v>
      </c>
      <c r="H75">
        <f t="shared" ref="H75" ca="1" si="47">SUM(H54:H74)</f>
        <v>3146.2600000000007</v>
      </c>
      <c r="I75">
        <f t="shared" ref="I75" ca="1" si="48">SUM(I54:I74)</f>
        <v>2571.6900000000005</v>
      </c>
      <c r="J75" s="62" t="str">
        <f t="shared" si="44"/>
        <v>sum</v>
      </c>
    </row>
    <row r="76" spans="1:25">
      <c r="A76" s="83" t="str">
        <f>IFERROR(VLOOKUP(D76,rank!$E$5:$F$20,2,FALSE),"")</f>
        <v/>
      </c>
      <c r="B76" s="83"/>
      <c r="D76" s="20" t="s">
        <v>105</v>
      </c>
      <c r="E76" s="42">
        <f ca="1">VLOOKUP("Rarita",$D60:$I75,E$2,FALSE)/E75</f>
        <v>2.5398788513446419E-2</v>
      </c>
      <c r="F76" s="42">
        <f t="shared" ref="F76" ca="1" si="49">VLOOKUP("Rarita",$D60:$I75,F$2,FALSE)/F75</f>
        <v>2.4756518523084504E-2</v>
      </c>
      <c r="G76" s="42">
        <f t="shared" ref="G76" ca="1" si="50">VLOOKUP("Rarita",$D60:$I75,G$2,FALSE)/G75</f>
        <v>2.5114032528066595E-2</v>
      </c>
      <c r="H76" s="42">
        <f t="shared" ref="H76" ca="1" si="51">VLOOKUP("Rarita",$D60:$I75,H$2,FALSE)/H75</f>
        <v>2.4985220547570762E-2</v>
      </c>
      <c r="I76" s="42">
        <f t="shared" ref="I76" ca="1" si="52">VLOOKUP("Rarita",$D60:$I75,I$2,FALSE)/I75</f>
        <v>2.4668603136458897E-2</v>
      </c>
      <c r="J76" s="62" t="str">
        <f t="shared" si="44"/>
        <v>Rarita%</v>
      </c>
    </row>
    <row r="77" spans="1:25">
      <c r="A77" s="83" t="str">
        <f>IFERROR(VLOOKUP(D77,rank!$E$5:$F$20,2,FALSE),"")</f>
        <v/>
      </c>
      <c r="B77" s="83"/>
      <c r="C77">
        <f>C52+1</f>
        <v>4</v>
      </c>
      <c r="D77" t="s">
        <v>30</v>
      </c>
      <c r="J77" s="62"/>
      <c r="U77" s="114"/>
      <c r="V77" s="114"/>
      <c r="W77" s="114"/>
      <c r="X77" s="114"/>
      <c r="Y77" s="114"/>
    </row>
    <row r="78" spans="1:25" ht="15.5">
      <c r="A78" s="5">
        <v>2020</v>
      </c>
      <c r="B78" s="5">
        <v>2021</v>
      </c>
      <c r="D78" s="7" t="s">
        <v>26</v>
      </c>
      <c r="E78" s="18">
        <v>2016</v>
      </c>
      <c r="F78" s="18">
        <v>2017</v>
      </c>
      <c r="G78" s="18">
        <v>2018</v>
      </c>
      <c r="H78" s="18">
        <v>2019</v>
      </c>
      <c r="I78" s="18">
        <v>2020</v>
      </c>
      <c r="J78" s="62" t="str">
        <f t="shared" si="44"/>
        <v>Nation</v>
      </c>
      <c r="K78" s="49">
        <v>2017</v>
      </c>
      <c r="L78" s="49">
        <v>2018</v>
      </c>
      <c r="M78" s="49">
        <v>2019</v>
      </c>
      <c r="N78" s="49">
        <v>2020</v>
      </c>
      <c r="O78" s="39">
        <f>O53</f>
        <v>2016</v>
      </c>
      <c r="P78" s="39">
        <f t="shared" ref="P78:S78" si="53">P53</f>
        <v>2017</v>
      </c>
      <c r="Q78" s="39">
        <f t="shared" si="53"/>
        <v>2018</v>
      </c>
      <c r="R78" s="39">
        <f t="shared" si="53"/>
        <v>2019</v>
      </c>
      <c r="S78" s="39">
        <f t="shared" si="53"/>
        <v>2020</v>
      </c>
      <c r="T78" s="39"/>
      <c r="U78" s="47">
        <v>2016</v>
      </c>
      <c r="V78" s="47">
        <v>2017</v>
      </c>
      <c r="W78" s="47">
        <v>2018</v>
      </c>
      <c r="X78" s="47">
        <v>2019</v>
      </c>
      <c r="Y78" s="47">
        <v>2020</v>
      </c>
    </row>
    <row r="79" spans="1:25">
      <c r="A79" s="83">
        <f>IFERROR(VLOOKUP(D79,rank!$E$5:$F$20,2,FALSE),"")</f>
        <v>4</v>
      </c>
      <c r="B79" s="83">
        <f>IFERROR(VLOOKUP(D79,rank!$B$5:$C$28,2,FALSE),"")</f>
        <v>6</v>
      </c>
      <c r="D79" s="6" t="s">
        <v>6</v>
      </c>
      <c r="E79" s="46">
        <f ca="1">INDIRECT("Revenue!"&amp;ADDRESS(MATCH($D79,Revenue!$C$14:$C$34,0)+ROW(R_start),$C$77-1+COLUMN(R_start)+MATCH(E$3,Revenue!$D$12:$AL$12,0)))</f>
        <v>172.16</v>
      </c>
      <c r="F79" s="46">
        <f ca="1">INDIRECT("Revenue!"&amp;ADDRESS(MATCH($D79,Revenue!$C$14:$C$34,0)+ROW(R_start),$C$77-1+COLUMN(R_start)+MATCH(F$3,Revenue!$D$12:$AL$12,0)))</f>
        <v>196.27</v>
      </c>
      <c r="G79" s="46">
        <f ca="1">INDIRECT("Revenue!"&amp;ADDRESS(MATCH($D79,Revenue!$C$14:$C$34,0)+ROW(R_start),$C$77-1+COLUMN(R_start)+MATCH(G$3,Revenue!$D$12:$AL$12,0)))</f>
        <v>231.08</v>
      </c>
      <c r="H79" s="46">
        <f ca="1">INDIRECT("Revenue!"&amp;ADDRESS(MATCH($D79,Revenue!$C$14:$C$34,0)+ROW(R_start),$C$77-1+COLUMN(R_start)+MATCH(H$3,Revenue!$D$12:$AL$12,0)))</f>
        <v>229.19</v>
      </c>
      <c r="I79" s="46">
        <f ca="1">INDIRECT("Revenue!"&amp;ADDRESS(MATCH($D79,Revenue!$C$14:$C$34,0)+ROW(R_start),$C$77-1+COLUMN(R_start)+MATCH(I$3,Revenue!$D$12:$AL$12,0)))</f>
        <v>231.07</v>
      </c>
      <c r="J79" s="62" t="str">
        <f t="shared" si="44"/>
        <v>Southern Ristan</v>
      </c>
      <c r="K79" s="42">
        <f ca="1">F79/E79-1</f>
        <v>0.14004414498141271</v>
      </c>
      <c r="L79" s="42">
        <f t="shared" ref="L79:L99" ca="1" si="54">G79/F79-1</f>
        <v>0.17735772150608864</v>
      </c>
      <c r="M79" s="42">
        <f t="shared" ref="M79:M99" ca="1" si="55">H79/G79-1</f>
        <v>-8.1789856326813792E-3</v>
      </c>
      <c r="N79" s="42">
        <f t="shared" ref="N79" ca="1" si="56">I79/H79-1</f>
        <v>8.2028011693353609E-3</v>
      </c>
      <c r="O79">
        <f>VLOOKUP($D79,'Other Countries GDP'!$B$13:$G$33,O$1,FALSE)</f>
        <v>42026</v>
      </c>
      <c r="P79">
        <f>VLOOKUP($D79,'Other Countries GDP'!$B$13:$G$33,P$1,FALSE)</f>
        <v>44133</v>
      </c>
      <c r="Q79">
        <f>VLOOKUP($D79,'Other Countries GDP'!$B$13:$G$33,Q$1,FALSE)</f>
        <v>47567</v>
      </c>
      <c r="R79">
        <f>VLOOKUP($D79,'Other Countries GDP'!$B$13:$G$33,R$1,FALSE)</f>
        <v>46638</v>
      </c>
      <c r="S79">
        <f>VLOOKUP($D79,'Other Countries GDP'!$B$13:$G$33,S$1,FALSE)</f>
        <v>45205</v>
      </c>
      <c r="U79" s="42">
        <f t="shared" ref="U79:U99" ca="1" si="57">E79/O79</f>
        <v>4.0965116832437061E-3</v>
      </c>
      <c r="V79" s="42">
        <f t="shared" ref="V79:V99" ca="1" si="58">F79/P79</f>
        <v>4.4472390274851023E-3</v>
      </c>
      <c r="W79" s="42">
        <f t="shared" ref="W79:W99" ca="1" si="59">G79/Q79</f>
        <v>4.8579897828326364E-3</v>
      </c>
      <c r="X79" s="42">
        <f t="shared" ref="X79:X99" ca="1" si="60">H79/R79</f>
        <v>4.9142330288605854E-3</v>
      </c>
      <c r="Y79" s="42">
        <f t="shared" ref="Y79:Y99" ca="1" si="61">I79/S79</f>
        <v>5.1116026988165027E-3</v>
      </c>
    </row>
    <row r="80" spans="1:25">
      <c r="A80" s="83">
        <f>IFERROR(VLOOKUP(D80,rank!$E$5:$F$20,2,FALSE),"")</f>
        <v>2</v>
      </c>
      <c r="B80" s="83">
        <f>IFERROR(VLOOKUP(D80,rank!$B$5:$C$28,2,FALSE),"")</f>
        <v>3</v>
      </c>
      <c r="D80" s="6" t="s">
        <v>0</v>
      </c>
      <c r="E80" s="46">
        <f ca="1">INDIRECT("Revenue!"&amp;ADDRESS(MATCH($D80,Revenue!$C$14:$C$34,0)+ROW(R_start),$C$77-1+COLUMN(R_start)+MATCH(E$3,Revenue!$D$12:$AL$12,0)))</f>
        <v>186.17</v>
      </c>
      <c r="F80" s="46">
        <f ca="1">INDIRECT("Revenue!"&amp;ADDRESS(MATCH($D80,Revenue!$C$14:$C$34,0)+ROW(R_start),$C$77-1+COLUMN(R_start)+MATCH(F$3,Revenue!$D$12:$AL$12,0)))</f>
        <v>185.1</v>
      </c>
      <c r="G80" s="46">
        <f ca="1">INDIRECT("Revenue!"&amp;ADDRESS(MATCH($D80,Revenue!$C$14:$C$34,0)+ROW(R_start),$C$77-1+COLUMN(R_start)+MATCH(G$3,Revenue!$D$12:$AL$12,0)))</f>
        <v>201.79</v>
      </c>
      <c r="H80" s="46">
        <f ca="1">INDIRECT("Revenue!"&amp;ADDRESS(MATCH($D80,Revenue!$C$14:$C$34,0)+ROW(R_start),$C$77-1+COLUMN(R_start)+MATCH(H$3,Revenue!$D$12:$AL$12,0)))</f>
        <v>238.19</v>
      </c>
      <c r="I80" s="46">
        <f ca="1">INDIRECT("Revenue!"&amp;ADDRESS(MATCH($D80,Revenue!$C$14:$C$34,0)+ROW(R_start),$C$77-1+COLUMN(R_start)+MATCH(I$3,Revenue!$D$12:$AL$12,0)))</f>
        <v>210.05</v>
      </c>
      <c r="J80" s="62" t="str">
        <f t="shared" si="44"/>
        <v>Nganion</v>
      </c>
      <c r="K80" s="42">
        <f ca="1">F80/E80-1</f>
        <v>-5.7474351399258161E-3</v>
      </c>
      <c r="L80" s="42">
        <f t="shared" ca="1" si="54"/>
        <v>9.016747703943806E-2</v>
      </c>
      <c r="M80" s="42">
        <f t="shared" ca="1" si="55"/>
        <v>0.18038554933346562</v>
      </c>
      <c r="N80" s="42">
        <f ca="1">I80/H80-1</f>
        <v>-0.11814097989000372</v>
      </c>
      <c r="O80">
        <f>VLOOKUP($D80,'Other Countries GDP'!$B$13:$G$33,O$1,FALSE)</f>
        <v>26532</v>
      </c>
      <c r="P80">
        <f>VLOOKUP($D80,'Other Countries GDP'!$B$13:$G$33,P$1,FALSE)</f>
        <v>28129</v>
      </c>
      <c r="Q80">
        <f>VLOOKUP($D80,'Other Countries GDP'!$B$13:$G$33,Q$1,FALSE)</f>
        <v>30380</v>
      </c>
      <c r="R80">
        <f>VLOOKUP($D80,'Other Countries GDP'!$B$13:$G$33,R$1,FALSE)</f>
        <v>29585</v>
      </c>
      <c r="S80">
        <f>VLOOKUP($D80,'Other Countries GDP'!$B$13:$G$33,S$1,FALSE)</f>
        <v>27090</v>
      </c>
      <c r="U80" s="42">
        <f t="shared" ca="1" si="57"/>
        <v>7.0168098899442179E-3</v>
      </c>
      <c r="V80" s="42">
        <f t="shared" ca="1" si="58"/>
        <v>6.5803974545842366E-3</v>
      </c>
      <c r="W80" s="42">
        <f t="shared" ca="1" si="59"/>
        <v>6.6421988150098749E-3</v>
      </c>
      <c r="X80" s="42">
        <f t="shared" ca="1" si="60"/>
        <v>8.0510393780632069E-3</v>
      </c>
      <c r="Y80" s="42">
        <f t="shared" ca="1" si="61"/>
        <v>7.7537836840162423E-3</v>
      </c>
    </row>
    <row r="81" spans="1:25">
      <c r="A81" s="30">
        <f>IFERROR(VLOOKUP(D81,rank!$E$5:$F$20,2,FALSE),"")</f>
        <v>3</v>
      </c>
      <c r="B81" s="30">
        <f>IFERROR(VLOOKUP(D81,rank!$B$5:$C$28,2,FALSE),"")</f>
        <v>1</v>
      </c>
      <c r="D81" s="6" t="s">
        <v>3</v>
      </c>
      <c r="E81" s="46">
        <f ca="1">INDIRECT("Revenue!"&amp;ADDRESS(MATCH($D81,Revenue!$C$14:$C$34,0)+ROW(R_start),$C$77-1+COLUMN(R_start)+MATCH(E$3,Revenue!$D$12:$AL$12,0)))</f>
        <v>108.27</v>
      </c>
      <c r="F81" s="46">
        <f ca="1">INDIRECT("Revenue!"&amp;ADDRESS(MATCH($D81,Revenue!$C$14:$C$34,0)+ROW(R_start),$C$77-1+COLUMN(R_start)+MATCH(F$3,Revenue!$D$12:$AL$12,0)))</f>
        <v>131.21</v>
      </c>
      <c r="G81" s="46">
        <f ca="1">INDIRECT("Revenue!"&amp;ADDRESS(MATCH($D81,Revenue!$C$14:$C$34,0)+ROW(R_start),$C$77-1+COLUMN(R_start)+MATCH(G$3,Revenue!$D$12:$AL$12,0)))</f>
        <v>155.36000000000001</v>
      </c>
      <c r="H81" s="46">
        <f ca="1">INDIRECT("Revenue!"&amp;ADDRESS(MATCH($D81,Revenue!$C$14:$C$34,0)+ROW(R_start),$C$77-1+COLUMN(R_start)+MATCH(H$3,Revenue!$D$12:$AL$12,0)))</f>
        <v>204.42</v>
      </c>
      <c r="I81" s="46">
        <f ca="1">INDIRECT("Revenue!"&amp;ADDRESS(MATCH($D81,Revenue!$C$14:$C$34,0)+ROW(R_start),$C$77-1+COLUMN(R_start)+MATCH(I$3,Revenue!$D$12:$AL$12,0)))</f>
        <v>208.33</v>
      </c>
      <c r="J81" s="62" t="str">
        <f t="shared" si="44"/>
        <v>Sobianitedrucy</v>
      </c>
      <c r="K81" s="42">
        <f t="shared" ref="K81:K99" ca="1" si="62">F81/E81-1</f>
        <v>0.21187771312459613</v>
      </c>
      <c r="L81" s="42">
        <f t="shared" ca="1" si="54"/>
        <v>0.18405609328557282</v>
      </c>
      <c r="M81" s="42">
        <f t="shared" ca="1" si="55"/>
        <v>0.31578269824922733</v>
      </c>
      <c r="N81" s="42">
        <f t="shared" ref="N81:N99" ca="1" si="63">I81/H81-1</f>
        <v>1.91272869582233E-2</v>
      </c>
      <c r="O81">
        <f>VLOOKUP($D81,'Other Countries GDP'!$B$13:$G$33,O$1,FALSE)</f>
        <v>30971</v>
      </c>
      <c r="P81">
        <f>VLOOKUP($D81,'Other Countries GDP'!$B$13:$G$33,P$1,FALSE)</f>
        <v>32359</v>
      </c>
      <c r="Q81">
        <f>VLOOKUP($D81,'Other Countries GDP'!$B$13:$G$33,Q$1,FALSE)</f>
        <v>34640</v>
      </c>
      <c r="R81">
        <f>VLOOKUP($D81,'Other Countries GDP'!$B$13:$G$33,R$1,FALSE)</f>
        <v>33675</v>
      </c>
      <c r="S81">
        <f>VLOOKUP($D81,'Other Countries GDP'!$B$13:$G$33,S$1,FALSE)</f>
        <v>31746</v>
      </c>
      <c r="U81" s="42">
        <f t="shared" ca="1" si="57"/>
        <v>3.4958509573471954E-3</v>
      </c>
      <c r="V81" s="42">
        <f t="shared" ca="1" si="58"/>
        <v>4.0548224605210298E-3</v>
      </c>
      <c r="W81" s="42">
        <f t="shared" ca="1" si="59"/>
        <v>4.4849884526558898E-3</v>
      </c>
      <c r="X81" s="42">
        <f t="shared" ca="1" si="60"/>
        <v>6.070378619153674E-3</v>
      </c>
      <c r="Y81" s="42">
        <f t="shared" ca="1" si="61"/>
        <v>6.5624015624015626E-3</v>
      </c>
    </row>
    <row r="82" spans="1:25">
      <c r="A82" s="30">
        <f>IFERROR(VLOOKUP(D82,rank!$E$5:$F$20,2,FALSE),"")</f>
        <v>7</v>
      </c>
      <c r="B82" s="30">
        <f>IFERROR(VLOOKUP(D82,rank!$B$5:$C$28,2,FALSE),"")</f>
        <v>4</v>
      </c>
      <c r="D82" s="6" t="s">
        <v>13</v>
      </c>
      <c r="E82" s="46">
        <f ca="1">INDIRECT("Revenue!"&amp;ADDRESS(MATCH($D82,Revenue!$C$14:$C$34,0)+ROW(R_start),$C$77-1+COLUMN(R_start)+MATCH(E$3,Revenue!$D$12:$AL$12,0)))</f>
        <v>153.44</v>
      </c>
      <c r="F82" s="46">
        <f ca="1">INDIRECT("Revenue!"&amp;ADDRESS(MATCH($D82,Revenue!$C$14:$C$34,0)+ROW(R_start),$C$77-1+COLUMN(R_start)+MATCH(F$3,Revenue!$D$12:$AL$12,0)))</f>
        <v>152.44999999999999</v>
      </c>
      <c r="G82" s="46">
        <f ca="1">INDIRECT("Revenue!"&amp;ADDRESS(MATCH($D82,Revenue!$C$14:$C$34,0)+ROW(R_start),$C$77-1+COLUMN(R_start)+MATCH(G$3,Revenue!$D$12:$AL$12,0)))</f>
        <v>178.69</v>
      </c>
      <c r="H82" s="46">
        <f ca="1">INDIRECT("Revenue!"&amp;ADDRESS(MATCH($D82,Revenue!$C$14:$C$34,0)+ROW(R_start),$C$77-1+COLUMN(R_start)+MATCH(H$3,Revenue!$D$12:$AL$12,0)))</f>
        <v>194.74</v>
      </c>
      <c r="I82" s="46">
        <f ca="1">INDIRECT("Revenue!"&amp;ADDRESS(MATCH($D82,Revenue!$C$14:$C$34,0)+ROW(R_start),$C$77-1+COLUMN(R_start)+MATCH(I$3,Revenue!$D$12:$AL$12,0)))</f>
        <v>184</v>
      </c>
      <c r="J82" s="62" t="str">
        <f t="shared" si="44"/>
        <v>Mico</v>
      </c>
      <c r="K82" s="42">
        <f t="shared" ca="1" si="62"/>
        <v>-6.4520333680918585E-3</v>
      </c>
      <c r="L82" s="42">
        <f t="shared" ca="1" si="54"/>
        <v>0.17212200721548054</v>
      </c>
      <c r="M82" s="42">
        <f t="shared" ca="1" si="55"/>
        <v>8.9820359281437279E-2</v>
      </c>
      <c r="N82" s="42">
        <f t="shared" ca="1" si="63"/>
        <v>-5.5150457019615962E-2</v>
      </c>
      <c r="O82">
        <f>VLOOKUP($D82,'Other Countries GDP'!$B$13:$G$33,O$1,FALSE)</f>
        <v>54719</v>
      </c>
      <c r="P82">
        <f>VLOOKUP($D82,'Other Countries GDP'!$B$13:$G$33,P$1,FALSE)</f>
        <v>57668</v>
      </c>
      <c r="Q82">
        <f>VLOOKUP($D82,'Other Countries GDP'!$B$13:$G$33,Q$1,FALSE)</f>
        <v>61654</v>
      </c>
      <c r="R82">
        <f>VLOOKUP($D82,'Other Countries GDP'!$B$13:$G$33,R$1,FALSE)</f>
        <v>59836</v>
      </c>
      <c r="S82">
        <f>VLOOKUP($D82,'Other Countries GDP'!$B$13:$G$33,S$1,FALSE)</f>
        <v>61124</v>
      </c>
      <c r="U82" s="42">
        <f t="shared" ca="1" si="57"/>
        <v>2.8041448125879494E-3</v>
      </c>
      <c r="V82" s="42">
        <f t="shared" ca="1" si="58"/>
        <v>2.6435804952486645E-3</v>
      </c>
      <c r="W82" s="42">
        <f t="shared" ca="1" si="59"/>
        <v>2.8982709962046258E-3</v>
      </c>
      <c r="X82" s="42">
        <f t="shared" ca="1" si="60"/>
        <v>3.2545624707533928E-3</v>
      </c>
      <c r="Y82" s="42">
        <f t="shared" ca="1" si="61"/>
        <v>3.0102741967148747E-3</v>
      </c>
    </row>
    <row r="83" spans="1:25">
      <c r="A83" s="84" t="str">
        <f>IFERROR(VLOOKUP(D83,rank!$E$5:$F$20,2,FALSE),"")</f>
        <v/>
      </c>
      <c r="B83" s="84">
        <f>IFERROR(VLOOKUP(D83,rank!$B$5:$C$28,2,FALSE),"")</f>
        <v>16</v>
      </c>
      <c r="D83" s="84" t="s">
        <v>21</v>
      </c>
      <c r="E83" s="92">
        <f ca="1">INDIRECT("Revenue!"&amp;ADDRESS(MATCH($D83,Revenue!$C$14:$C$34,0)+ROW(R_start),$C$77-1+COLUMN(R_start)+MATCH(E$3,Revenue!$D$12:$AL$12,0)))</f>
        <v>70.09</v>
      </c>
      <c r="F83" s="92">
        <f ca="1">INDIRECT("Revenue!"&amp;ADDRESS(MATCH($D83,Revenue!$C$14:$C$34,0)+ROW(R_start),$C$77-1+COLUMN(R_start)+MATCH(F$3,Revenue!$D$12:$AL$12,0)))</f>
        <v>69.760000000000005</v>
      </c>
      <c r="G83" s="92">
        <f ca="1">INDIRECT("Revenue!"&amp;ADDRESS(MATCH($D83,Revenue!$C$14:$C$34,0)+ROW(R_start),$C$77-1+COLUMN(R_start)+MATCH(G$3,Revenue!$D$12:$AL$12,0)))</f>
        <v>91.78</v>
      </c>
      <c r="H83" s="92">
        <f ca="1">INDIRECT("Revenue!"&amp;ADDRESS(MATCH($D83,Revenue!$C$14:$C$34,0)+ROW(R_start),$C$77-1+COLUMN(R_start)+MATCH(H$3,Revenue!$D$12:$AL$12,0)))</f>
        <v>101.22</v>
      </c>
      <c r="I83" s="92">
        <f ca="1">INDIRECT("Revenue!"&amp;ADDRESS(MATCH($D83,Revenue!$C$14:$C$34,0)+ROW(R_start),$C$77-1+COLUMN(R_start)+MATCH(I$3,Revenue!$D$12:$AL$12,0)))</f>
        <v>107.9</v>
      </c>
      <c r="J83" s="88" t="str">
        <f t="shared" si="44"/>
        <v>Djipines</v>
      </c>
      <c r="K83" s="86">
        <f t="shared" ca="1" si="62"/>
        <v>-4.7082322727920456E-3</v>
      </c>
      <c r="L83" s="86">
        <f t="shared" ca="1" si="54"/>
        <v>0.31565366972477049</v>
      </c>
      <c r="M83" s="86">
        <f t="shared" ca="1" si="55"/>
        <v>0.10285465242972314</v>
      </c>
      <c r="N83" s="86">
        <f t="shared" ca="1" si="63"/>
        <v>6.5994862675360588E-2</v>
      </c>
      <c r="O83">
        <f>VLOOKUP($D83,'Other Countries GDP'!$B$13:$G$33,O$1,FALSE)</f>
        <v>31034</v>
      </c>
      <c r="P83">
        <f>VLOOKUP($D83,'Other Countries GDP'!$B$13:$G$33,P$1,FALSE)</f>
        <v>30333</v>
      </c>
      <c r="Q83">
        <f>VLOOKUP($D83,'Other Countries GDP'!$B$13:$G$33,Q$1,FALSE)</f>
        <v>32602</v>
      </c>
      <c r="R83">
        <f>VLOOKUP($D83,'Other Countries GDP'!$B$13:$G$33,R$1,FALSE)</f>
        <v>31975</v>
      </c>
      <c r="S83">
        <f>VLOOKUP($D83,'Other Countries GDP'!$B$13:$G$33,S$1,FALSE)</f>
        <v>30498</v>
      </c>
      <c r="U83" s="42">
        <f t="shared" ca="1" si="57"/>
        <v>2.2584906876329186E-3</v>
      </c>
      <c r="V83" s="42">
        <f t="shared" ca="1" si="58"/>
        <v>2.2998054923680481E-3</v>
      </c>
      <c r="W83" s="42">
        <f t="shared" ca="1" si="59"/>
        <v>2.815164713821238E-3</v>
      </c>
      <c r="X83" s="42">
        <f t="shared" ca="1" si="60"/>
        <v>3.1655981235340111E-3</v>
      </c>
      <c r="Y83" s="42">
        <f t="shared" ca="1" si="61"/>
        <v>3.5379369138959934E-3</v>
      </c>
    </row>
    <row r="84" spans="1:25">
      <c r="A84" s="83">
        <f>IFERROR(VLOOKUP(D84,rank!$E$5:$F$20,2,FALSE),"")</f>
        <v>8</v>
      </c>
      <c r="B84" s="83">
        <f>IFERROR(VLOOKUP(D84,rank!$B$5:$C$28,2,FALSE),"")</f>
        <v>2</v>
      </c>
      <c r="D84" s="6" t="s">
        <v>5</v>
      </c>
      <c r="E84" s="46">
        <f ca="1">INDIRECT("Revenue!"&amp;ADDRESS(MATCH($D84,Revenue!$C$14:$C$34,0)+ROW(R_start),$C$77-1+COLUMN(R_start)+MATCH(E$3,Revenue!$D$12:$AL$12,0)))</f>
        <v>247.93</v>
      </c>
      <c r="F84" s="46">
        <f ca="1">INDIRECT("Revenue!"&amp;ADDRESS(MATCH($D84,Revenue!$C$14:$C$34,0)+ROW(R_start),$C$77-1+COLUMN(R_start)+MATCH(F$3,Revenue!$D$12:$AL$12,0)))</f>
        <v>219.78</v>
      </c>
      <c r="G84" s="46">
        <f ca="1">INDIRECT("Revenue!"&amp;ADDRESS(MATCH($D84,Revenue!$C$14:$C$34,0)+ROW(R_start),$C$77-1+COLUMN(R_start)+MATCH(G$3,Revenue!$D$12:$AL$12,0)))</f>
        <v>212.31</v>
      </c>
      <c r="H84" s="46">
        <f ca="1">INDIRECT("Revenue!"&amp;ADDRESS(MATCH($D84,Revenue!$C$14:$C$34,0)+ROW(R_start),$C$77-1+COLUMN(R_start)+MATCH(H$3,Revenue!$D$12:$AL$12,0)))</f>
        <v>211.76</v>
      </c>
      <c r="I84" s="46">
        <f ca="1">INDIRECT("Revenue!"&amp;ADDRESS(MATCH($D84,Revenue!$C$14:$C$34,0)+ROW(R_start),$C$77-1+COLUMN(R_start)+MATCH(I$3,Revenue!$D$12:$AL$12,0)))</f>
        <v>213.8</v>
      </c>
      <c r="J84" s="62" t="str">
        <f t="shared" si="44"/>
        <v>People's Land of Maneau</v>
      </c>
      <c r="K84" s="42">
        <f t="shared" ca="1" si="62"/>
        <v>-0.11354011212842341</v>
      </c>
      <c r="L84" s="42">
        <f t="shared" ca="1" si="54"/>
        <v>-3.3988533988533964E-2</v>
      </c>
      <c r="M84" s="42">
        <f t="shared" ca="1" si="55"/>
        <v>-2.5905515519759614E-3</v>
      </c>
      <c r="N84" s="42">
        <f t="shared" ca="1" si="63"/>
        <v>9.6335474121647113E-3</v>
      </c>
      <c r="O84">
        <f>VLOOKUP($D84,'Other Countries GDP'!$B$13:$G$33,O$1,FALSE)</f>
        <v>42473</v>
      </c>
      <c r="P84">
        <f>VLOOKUP($D84,'Other Countries GDP'!$B$13:$G$33,P$1,FALSE)</f>
        <v>41720</v>
      </c>
      <c r="Q84">
        <f>VLOOKUP($D84,'Other Countries GDP'!$B$13:$G$33,Q$1,FALSE)</f>
        <v>44504</v>
      </c>
      <c r="R84">
        <f>VLOOKUP($D84,'Other Countries GDP'!$B$13:$G$33,R$1,FALSE)</f>
        <v>43969</v>
      </c>
      <c r="S84">
        <f>VLOOKUP($D84,'Other Countries GDP'!$B$13:$G$33,S$1,FALSE)</f>
        <v>41965</v>
      </c>
      <c r="U84" s="42">
        <f t="shared" ca="1" si="57"/>
        <v>5.8373554964330282E-3</v>
      </c>
      <c r="V84" s="42">
        <f t="shared" ca="1" si="58"/>
        <v>5.2679769894534998E-3</v>
      </c>
      <c r="W84" s="42">
        <f t="shared" ca="1" si="59"/>
        <v>4.7705824195577928E-3</v>
      </c>
      <c r="X84" s="42">
        <f t="shared" ca="1" si="60"/>
        <v>4.816120448497805E-3</v>
      </c>
      <c r="Y84" s="42">
        <f t="shared" ca="1" si="61"/>
        <v>5.0947217919694986E-3</v>
      </c>
    </row>
    <row r="85" spans="1:25">
      <c r="A85" s="83">
        <f>IFERROR(VLOOKUP(D85,rank!$E$5:$F$20,2,FALSE),"")</f>
        <v>12</v>
      </c>
      <c r="B85" s="83">
        <f>IFERROR(VLOOKUP(D85,rank!$B$5:$C$28,2,FALSE),"")</f>
        <v>13</v>
      </c>
      <c r="D85" s="6" t="s">
        <v>23</v>
      </c>
      <c r="E85" s="46">
        <f ca="1">INDIRECT("Revenue!"&amp;ADDRESS(MATCH($D85,Revenue!$C$14:$C$34,0)+ROW(R_start),$C$77-1+COLUMN(R_start)+MATCH(E$3,Revenue!$D$12:$AL$12,0)))</f>
        <v>124.38</v>
      </c>
      <c r="F85" s="46">
        <f ca="1">INDIRECT("Revenue!"&amp;ADDRESS(MATCH($D85,Revenue!$C$14:$C$34,0)+ROW(R_start),$C$77-1+COLUMN(R_start)+MATCH(F$3,Revenue!$D$12:$AL$12,0)))</f>
        <v>133.08000000000001</v>
      </c>
      <c r="G85" s="46">
        <f ca="1">INDIRECT("Revenue!"&amp;ADDRESS(MATCH($D85,Revenue!$C$14:$C$34,0)+ROW(R_start),$C$77-1+COLUMN(R_start)+MATCH(G$3,Revenue!$D$12:$AL$12,0)))</f>
        <v>125.2</v>
      </c>
      <c r="H85" s="46">
        <f ca="1">INDIRECT("Revenue!"&amp;ADDRESS(MATCH($D85,Revenue!$C$14:$C$34,0)+ROW(R_start),$C$77-1+COLUMN(R_start)+MATCH(H$3,Revenue!$D$12:$AL$12,0)))</f>
        <v>132.28</v>
      </c>
      <c r="I85" s="46">
        <f ca="1">INDIRECT("Revenue!"&amp;ADDRESS(MATCH($D85,Revenue!$C$14:$C$34,0)+ROW(R_start),$C$77-1+COLUMN(R_start)+MATCH(I$3,Revenue!$D$12:$AL$12,0)))</f>
        <v>137.44999999999999</v>
      </c>
      <c r="J85" s="62" t="str">
        <f t="shared" si="44"/>
        <v>Manlisgamncent</v>
      </c>
      <c r="K85" s="42">
        <f t="shared" ca="1" si="62"/>
        <v>6.9946936806560611E-2</v>
      </c>
      <c r="L85" s="42">
        <f t="shared" ca="1" si="54"/>
        <v>-5.9212503757138601E-2</v>
      </c>
      <c r="M85" s="42">
        <f t="shared" ca="1" si="55"/>
        <v>5.654952076677322E-2</v>
      </c>
      <c r="N85" s="42">
        <f t="shared" ca="1" si="63"/>
        <v>3.9083761717568777E-2</v>
      </c>
      <c r="O85">
        <f>VLOOKUP($D85,'Other Countries GDP'!$B$13:$G$33,O$1,FALSE)</f>
        <v>12540</v>
      </c>
      <c r="P85">
        <f>VLOOKUP($D85,'Other Countries GDP'!$B$13:$G$33,P$1,FALSE)</f>
        <v>13643</v>
      </c>
      <c r="Q85">
        <f>VLOOKUP($D85,'Other Countries GDP'!$B$13:$G$33,Q$1,FALSE)</f>
        <v>15243</v>
      </c>
      <c r="R85">
        <f>VLOOKUP($D85,'Other Countries GDP'!$B$13:$G$33,R$1,FALSE)</f>
        <v>15327</v>
      </c>
      <c r="S85">
        <f>VLOOKUP($D85,'Other Countries GDP'!$B$13:$G$33,S$1,FALSE)</f>
        <v>14148</v>
      </c>
      <c r="U85" s="42">
        <f t="shared" ca="1" si="57"/>
        <v>9.9186602870813389E-3</v>
      </c>
      <c r="V85" s="42">
        <f t="shared" ca="1" si="58"/>
        <v>9.7544528329546291E-3</v>
      </c>
      <c r="W85" s="42">
        <f t="shared" ca="1" si="59"/>
        <v>8.2136062454897327E-3</v>
      </c>
      <c r="X85" s="42">
        <f t="shared" ca="1" si="60"/>
        <v>8.6305213022770267E-3</v>
      </c>
      <c r="Y85" s="42">
        <f t="shared" ca="1" si="61"/>
        <v>9.7151540853830914E-3</v>
      </c>
    </row>
    <row r="86" spans="1:25">
      <c r="A86" s="83">
        <f>IFERROR(VLOOKUP(D86,rank!$E$5:$F$20,2,FALSE),"")</f>
        <v>5</v>
      </c>
      <c r="B86" s="83">
        <f>IFERROR(VLOOKUP(D86,rank!$B$5:$C$28,2,FALSE),"")</f>
        <v>11</v>
      </c>
      <c r="D86" s="6" t="s">
        <v>10</v>
      </c>
      <c r="E86" s="46">
        <f ca="1">INDIRECT("Revenue!"&amp;ADDRESS(MATCH($D86,Revenue!$C$14:$C$34,0)+ROW(R_start),$C$77-1+COLUMN(R_start)+MATCH(E$3,Revenue!$D$12:$AL$12,0)))</f>
        <v>95.04</v>
      </c>
      <c r="F86" s="46">
        <f ca="1">INDIRECT("Revenue!"&amp;ADDRESS(MATCH($D86,Revenue!$C$14:$C$34,0)+ROW(R_start),$C$77-1+COLUMN(R_start)+MATCH(F$3,Revenue!$D$12:$AL$12,0)))</f>
        <v>96.47</v>
      </c>
      <c r="G86" s="46">
        <f ca="1">INDIRECT("Revenue!"&amp;ADDRESS(MATCH($D86,Revenue!$C$14:$C$34,0)+ROW(R_start),$C$77-1+COLUMN(R_start)+MATCH(G$3,Revenue!$D$12:$AL$12,0)))</f>
        <v>101.99</v>
      </c>
      <c r="H86" s="46">
        <f ca="1">INDIRECT("Revenue!"&amp;ADDRESS(MATCH($D86,Revenue!$C$14:$C$34,0)+ROW(R_start),$C$77-1+COLUMN(R_start)+MATCH(H$3,Revenue!$D$12:$AL$12,0)))</f>
        <v>125.82</v>
      </c>
      <c r="I86" s="46">
        <f ca="1">INDIRECT("Revenue!"&amp;ADDRESS(MATCH($D86,Revenue!$C$14:$C$34,0)+ROW(R_start),$C$77-1+COLUMN(R_start)+MATCH(I$3,Revenue!$D$12:$AL$12,0)))</f>
        <v>144.63</v>
      </c>
      <c r="J86" s="62" t="str">
        <f t="shared" si="44"/>
        <v>Greri Landmoslands</v>
      </c>
      <c r="K86" s="42">
        <f t="shared" ca="1" si="62"/>
        <v>1.504629629629628E-2</v>
      </c>
      <c r="L86" s="42">
        <f t="shared" ca="1" si="54"/>
        <v>5.7219861096714064E-2</v>
      </c>
      <c r="M86" s="42">
        <f t="shared" ca="1" si="55"/>
        <v>0.23365035787822341</v>
      </c>
      <c r="N86" s="42">
        <f t="shared" ca="1" si="63"/>
        <v>0.14949928469241769</v>
      </c>
      <c r="O86">
        <f>VLOOKUP($D86,'Other Countries GDP'!$B$13:$G$33,O$1,FALSE)</f>
        <v>19998</v>
      </c>
      <c r="P86">
        <f>VLOOKUP($D86,'Other Countries GDP'!$B$13:$G$33,P$1,FALSE)</f>
        <v>21459</v>
      </c>
      <c r="Q86">
        <f>VLOOKUP($D86,'Other Countries GDP'!$B$13:$G$33,Q$1,FALSE)</f>
        <v>23575</v>
      </c>
      <c r="R86">
        <f>VLOOKUP($D86,'Other Countries GDP'!$B$13:$G$33,R$1,FALSE)</f>
        <v>23354</v>
      </c>
      <c r="S86">
        <f>VLOOKUP($D86,'Other Countries GDP'!$B$13:$G$33,S$1,FALSE)</f>
        <v>22198</v>
      </c>
      <c r="U86" s="42">
        <f t="shared" ca="1" si="57"/>
        <v>4.7524752475247524E-3</v>
      </c>
      <c r="V86" s="42">
        <f t="shared" ca="1" si="58"/>
        <v>4.4955496528263196E-3</v>
      </c>
      <c r="W86" s="42">
        <f t="shared" ca="1" si="59"/>
        <v>4.326193001060445E-3</v>
      </c>
      <c r="X86" s="42">
        <f t="shared" ca="1" si="60"/>
        <v>5.3875139162456107E-3</v>
      </c>
      <c r="Y86" s="42">
        <f t="shared" ca="1" si="61"/>
        <v>6.5154518425083342E-3</v>
      </c>
    </row>
    <row r="87" spans="1:25">
      <c r="A87" s="83">
        <f>IFERROR(VLOOKUP(D87,rank!$E$5:$F$20,2,FALSE),"")</f>
        <v>16</v>
      </c>
      <c r="B87" s="83" t="str">
        <f>IFERROR(VLOOKUP(D87,rank!$B$5:$C$28,2,FALSE),"")</f>
        <v/>
      </c>
      <c r="D87" s="6" t="s">
        <v>20</v>
      </c>
      <c r="E87" s="46">
        <f ca="1">INDIRECT("Revenue!"&amp;ADDRESS(MATCH($D87,Revenue!$C$14:$C$34,0)+ROW(R_start),$C$77-1+COLUMN(R_start)+MATCH(E$3,Revenue!$D$12:$AL$12,0)))</f>
        <v>43.63</v>
      </c>
      <c r="F87" s="46">
        <f ca="1">INDIRECT("Revenue!"&amp;ADDRESS(MATCH($D87,Revenue!$C$14:$C$34,0)+ROW(R_start),$C$77-1+COLUMN(R_start)+MATCH(F$3,Revenue!$D$12:$AL$12,0)))</f>
        <v>48.93</v>
      </c>
      <c r="G87" s="46">
        <f ca="1">INDIRECT("Revenue!"&amp;ADDRESS(MATCH($D87,Revenue!$C$14:$C$34,0)+ROW(R_start),$C$77-1+COLUMN(R_start)+MATCH(G$3,Revenue!$D$12:$AL$12,0)))</f>
        <v>52.25</v>
      </c>
      <c r="H87" s="46">
        <f ca="1">INDIRECT("Revenue!"&amp;ADDRESS(MATCH($D87,Revenue!$C$14:$C$34,0)+ROW(R_start),$C$77-1+COLUMN(R_start)+MATCH(H$3,Revenue!$D$12:$AL$12,0)))</f>
        <v>63.14</v>
      </c>
      <c r="I87" s="46">
        <f ca="1">INDIRECT("Revenue!"&amp;ADDRESS(MATCH($D87,Revenue!$C$14:$C$34,0)+ROW(R_start),$C$77-1+COLUMN(R_start)+MATCH(I$3,Revenue!$D$12:$AL$12,0)))</f>
        <v>128.69999999999999</v>
      </c>
      <c r="J87" s="62" t="str">
        <f t="shared" si="44"/>
        <v>Cuandbo</v>
      </c>
      <c r="K87" s="42">
        <f t="shared" ca="1" si="62"/>
        <v>0.12147604859041938</v>
      </c>
      <c r="L87" s="42">
        <f t="shared" ca="1" si="54"/>
        <v>6.785203351726965E-2</v>
      </c>
      <c r="M87" s="42">
        <f t="shared" ca="1" si="55"/>
        <v>0.20842105263157906</v>
      </c>
      <c r="N87" s="42">
        <f t="shared" ca="1" si="63"/>
        <v>1.0383275261324041</v>
      </c>
      <c r="O87">
        <f>VLOOKUP($D87,'Other Countries GDP'!$B$13:$G$33,O$1,FALSE)</f>
        <v>62050</v>
      </c>
      <c r="P87">
        <f>VLOOKUP($D87,'Other Countries GDP'!$B$13:$G$33,P$1,FALSE)</f>
        <v>72082</v>
      </c>
      <c r="Q87">
        <f>VLOOKUP($D87,'Other Countries GDP'!$B$13:$G$33,Q$1,FALSE)</f>
        <v>74544</v>
      </c>
      <c r="R87">
        <f>VLOOKUP($D87,'Other Countries GDP'!$B$13:$G$33,R$1,FALSE)</f>
        <v>69010</v>
      </c>
      <c r="S87">
        <f>VLOOKUP($D87,'Other Countries GDP'!$B$13:$G$33,S$1,FALSE)</f>
        <v>59329</v>
      </c>
      <c r="U87" s="42">
        <f t="shared" ca="1" si="57"/>
        <v>7.0314262691377927E-4</v>
      </c>
      <c r="V87" s="42">
        <f t="shared" ca="1" si="58"/>
        <v>6.7881024388890426E-4</v>
      </c>
      <c r="W87" s="42">
        <f t="shared" ca="1" si="59"/>
        <v>7.0092831079630825E-4</v>
      </c>
      <c r="X87" s="42">
        <f t="shared" ca="1" si="60"/>
        <v>9.1493986378785681E-4</v>
      </c>
      <c r="Y87" s="42">
        <f t="shared" ca="1" si="61"/>
        <v>2.1692595526639582E-3</v>
      </c>
    </row>
    <row r="88" spans="1:25">
      <c r="A88" s="83">
        <f>IFERROR(VLOOKUP(D88,rank!$E$5:$F$20,2,FALSE),"")</f>
        <v>6</v>
      </c>
      <c r="B88" s="83">
        <f>IFERROR(VLOOKUP(D88,rank!$B$5:$C$28,2,FALSE),"")</f>
        <v>15</v>
      </c>
      <c r="D88" s="6" t="s">
        <v>19</v>
      </c>
      <c r="E88" s="46">
        <f ca="1">INDIRECT("Revenue!"&amp;ADDRESS(MATCH($D88,Revenue!$C$14:$C$34,0)+ROW(R_start),$C$77-1+COLUMN(R_start)+MATCH(E$3,Revenue!$D$12:$AL$12,0)))</f>
        <v>134.52000000000001</v>
      </c>
      <c r="F88" s="46">
        <f ca="1">INDIRECT("Revenue!"&amp;ADDRESS(MATCH($D88,Revenue!$C$14:$C$34,0)+ROW(R_start),$C$77-1+COLUMN(R_start)+MATCH(F$3,Revenue!$D$12:$AL$12,0)))</f>
        <v>129.25</v>
      </c>
      <c r="G88" s="46">
        <f ca="1">INDIRECT("Revenue!"&amp;ADDRESS(MATCH($D88,Revenue!$C$14:$C$34,0)+ROW(R_start),$C$77-1+COLUMN(R_start)+MATCH(G$3,Revenue!$D$12:$AL$12,0)))</f>
        <v>147.97</v>
      </c>
      <c r="H88" s="46">
        <f ca="1">INDIRECT("Revenue!"&amp;ADDRESS(MATCH($D88,Revenue!$C$14:$C$34,0)+ROW(R_start),$C$77-1+COLUMN(R_start)+MATCH(H$3,Revenue!$D$12:$AL$12,0)))</f>
        <v>144.24</v>
      </c>
      <c r="I88" s="46">
        <f ca="1">INDIRECT("Revenue!"&amp;ADDRESS(MATCH($D88,Revenue!$C$14:$C$34,0)+ROW(R_start),$C$77-1+COLUMN(R_start)+MATCH(I$3,Revenue!$D$12:$AL$12,0)))</f>
        <v>156.63</v>
      </c>
      <c r="J88" s="62" t="str">
        <f t="shared" si="44"/>
        <v>Byasier Pujan</v>
      </c>
      <c r="K88" s="42">
        <f t="shared" ca="1" si="62"/>
        <v>-3.9176330657151426E-2</v>
      </c>
      <c r="L88" s="42">
        <f t="shared" ca="1" si="54"/>
        <v>0.14483558994197288</v>
      </c>
      <c r="M88" s="42">
        <f t="shared" ca="1" si="55"/>
        <v>-2.5207812394404172E-2</v>
      </c>
      <c r="N88" s="42">
        <f t="shared" ca="1" si="63"/>
        <v>8.5898502495840079E-2</v>
      </c>
      <c r="O88">
        <f>VLOOKUP($D88,'Other Countries GDP'!$B$13:$G$33,O$1,FALSE)</f>
        <v>46054</v>
      </c>
      <c r="P88">
        <f>VLOOKUP($D88,'Other Countries GDP'!$B$13:$G$33,P$1,FALSE)</f>
        <v>48604</v>
      </c>
      <c r="Q88">
        <f>VLOOKUP($D88,'Other Countries GDP'!$B$13:$G$33,Q$1,FALSE)</f>
        <v>53072</v>
      </c>
      <c r="R88">
        <f>VLOOKUP($D88,'Other Countries GDP'!$B$13:$G$33,R$1,FALSE)</f>
        <v>52529</v>
      </c>
      <c r="S88">
        <f>VLOOKUP($D88,'Other Countries GDP'!$B$13:$G$33,S$1,FALSE)</f>
        <v>52450</v>
      </c>
      <c r="U88" s="42">
        <f t="shared" ca="1" si="57"/>
        <v>2.9209189212663399E-3</v>
      </c>
      <c r="V88" s="42">
        <f t="shared" ca="1" si="58"/>
        <v>2.6592461525800346E-3</v>
      </c>
      <c r="W88" s="42">
        <f t="shared" ca="1" si="59"/>
        <v>2.7880991860114563E-3</v>
      </c>
      <c r="X88" s="42">
        <f t="shared" ca="1" si="60"/>
        <v>2.7459117820632416E-3</v>
      </c>
      <c r="Y88" s="42">
        <f t="shared" ca="1" si="61"/>
        <v>2.9862726406101048E-3</v>
      </c>
    </row>
    <row r="89" spans="1:25">
      <c r="A89" s="83">
        <f>IFERROR(VLOOKUP(D89,rank!$E$5:$F$20,2,FALSE),"")</f>
        <v>1</v>
      </c>
      <c r="B89" s="83">
        <f>IFERROR(VLOOKUP(D89,rank!$B$5:$C$28,2,FALSE),"")</f>
        <v>9</v>
      </c>
      <c r="D89" s="6" t="s">
        <v>1</v>
      </c>
      <c r="E89" s="46">
        <f ca="1">INDIRECT("Revenue!"&amp;ADDRESS(MATCH($D89,Revenue!$C$14:$C$34,0)+ROW(R_start),$C$77-1+COLUMN(R_start)+MATCH(E$3,Revenue!$D$12:$AL$12,0)))</f>
        <v>165.88</v>
      </c>
      <c r="F89" s="46">
        <f ca="1">INDIRECT("Revenue!"&amp;ADDRESS(MATCH($D89,Revenue!$C$14:$C$34,0)+ROW(R_start),$C$77-1+COLUMN(R_start)+MATCH(F$3,Revenue!$D$12:$AL$12,0)))</f>
        <v>148.58000000000001</v>
      </c>
      <c r="G89" s="46">
        <f ca="1">INDIRECT("Revenue!"&amp;ADDRESS(MATCH($D89,Revenue!$C$14:$C$34,0)+ROW(R_start),$C$77-1+COLUMN(R_start)+MATCH(G$3,Revenue!$D$12:$AL$12,0)))</f>
        <v>169.27</v>
      </c>
      <c r="H89" s="46">
        <f ca="1">INDIRECT("Revenue!"&amp;ADDRESS(MATCH($D89,Revenue!$C$14:$C$34,0)+ROW(R_start),$C$77-1+COLUMN(R_start)+MATCH(H$3,Revenue!$D$12:$AL$12,0)))</f>
        <v>195.88</v>
      </c>
      <c r="I89" s="46">
        <f ca="1">INDIRECT("Revenue!"&amp;ADDRESS(MATCH($D89,Revenue!$C$14:$C$34,0)+ROW(R_start),$C$77-1+COLUMN(R_start)+MATCH(I$3,Revenue!$D$12:$AL$12,0)))</f>
        <v>161</v>
      </c>
      <c r="J89" s="62" t="str">
        <f t="shared" si="44"/>
        <v>Dosqaly</v>
      </c>
      <c r="K89" s="42">
        <f t="shared" ca="1" si="62"/>
        <v>-0.10429225946467313</v>
      </c>
      <c r="L89" s="42">
        <f t="shared" ca="1" si="54"/>
        <v>0.13925158163952078</v>
      </c>
      <c r="M89" s="42">
        <f t="shared" ca="1" si="55"/>
        <v>0.15720446623737216</v>
      </c>
      <c r="N89" s="42">
        <f t="shared" ca="1" si="63"/>
        <v>-0.17806820502348375</v>
      </c>
      <c r="O89">
        <f>VLOOKUP($D89,'Other Countries GDP'!$B$13:$G$33,O$1,FALSE)</f>
        <v>37074</v>
      </c>
      <c r="P89">
        <f>VLOOKUP($D89,'Other Countries GDP'!$B$13:$G$33,P$1,FALSE)</f>
        <v>38724</v>
      </c>
      <c r="Q89">
        <f>VLOOKUP($D89,'Other Countries GDP'!$B$13:$G$33,Q$1,FALSE)</f>
        <v>41614</v>
      </c>
      <c r="R89">
        <f>VLOOKUP($D89,'Other Countries GDP'!$B$13:$G$33,R$1,FALSE)</f>
        <v>40619</v>
      </c>
      <c r="S89">
        <f>VLOOKUP($D89,'Other Countries GDP'!$B$13:$G$33,S$1,FALSE)</f>
        <v>39069</v>
      </c>
      <c r="U89" s="42">
        <f t="shared" ca="1" si="57"/>
        <v>4.4742946539353722E-3</v>
      </c>
      <c r="V89" s="42">
        <f t="shared" ca="1" si="58"/>
        <v>3.8368970147712018E-3</v>
      </c>
      <c r="W89" s="42">
        <f t="shared" ca="1" si="59"/>
        <v>4.067621473542558E-3</v>
      </c>
      <c r="X89" s="42">
        <f t="shared" ca="1" si="60"/>
        <v>4.8223737659715896E-3</v>
      </c>
      <c r="Y89" s="42">
        <f t="shared" ca="1" si="61"/>
        <v>4.1209142798638307E-3</v>
      </c>
    </row>
    <row r="90" spans="1:25">
      <c r="A90" s="83">
        <f>IFERROR(VLOOKUP(D90,rank!$E$5:$F$20,2,FALSE),"")</f>
        <v>11</v>
      </c>
      <c r="B90" s="83">
        <f>IFERROR(VLOOKUP(D90,rank!$B$5:$C$28,2,FALSE),"")</f>
        <v>5</v>
      </c>
      <c r="D90" s="6" t="s">
        <v>7</v>
      </c>
      <c r="E90" s="46">
        <f ca="1">INDIRECT("Revenue!"&amp;ADDRESS(MATCH($D90,Revenue!$C$14:$C$34,0)+ROW(R_start),$C$77-1+COLUMN(R_start)+MATCH(E$3,Revenue!$D$12:$AL$12,0)))</f>
        <v>102.31</v>
      </c>
      <c r="F90" s="46">
        <f ca="1">INDIRECT("Revenue!"&amp;ADDRESS(MATCH($D90,Revenue!$C$14:$C$34,0)+ROW(R_start),$C$77-1+COLUMN(R_start)+MATCH(F$3,Revenue!$D$12:$AL$12,0)))</f>
        <v>97.11</v>
      </c>
      <c r="G90" s="46">
        <f ca="1">INDIRECT("Revenue!"&amp;ADDRESS(MATCH($D90,Revenue!$C$14:$C$34,0)+ROW(R_start),$C$77-1+COLUMN(R_start)+MATCH(G$3,Revenue!$D$12:$AL$12,0)))</f>
        <v>85.14</v>
      </c>
      <c r="H90" s="46">
        <f ca="1">INDIRECT("Revenue!"&amp;ADDRESS(MATCH($D90,Revenue!$C$14:$C$34,0)+ROW(R_start),$C$77-1+COLUMN(R_start)+MATCH(H$3,Revenue!$D$12:$AL$12,0)))</f>
        <v>88.03</v>
      </c>
      <c r="I90" s="46">
        <f ca="1">INDIRECT("Revenue!"&amp;ADDRESS(MATCH($D90,Revenue!$C$14:$C$34,0)+ROW(R_start),$C$77-1+COLUMN(R_start)+MATCH(I$3,Revenue!$D$12:$AL$12,0)))</f>
        <v>112.37</v>
      </c>
      <c r="J90" s="62" t="str">
        <f t="shared" si="44"/>
        <v>Quewenia</v>
      </c>
      <c r="K90" s="42">
        <f t="shared" ca="1" si="62"/>
        <v>-5.0825921219822101E-2</v>
      </c>
      <c r="L90" s="42">
        <f t="shared" ca="1" si="54"/>
        <v>-0.12326227988878591</v>
      </c>
      <c r="M90" s="42">
        <f t="shared" ca="1" si="55"/>
        <v>3.394409208362692E-2</v>
      </c>
      <c r="N90" s="42">
        <f t="shared" ca="1" si="63"/>
        <v>0.2764966488697036</v>
      </c>
      <c r="O90">
        <f>VLOOKUP($D90,'Other Countries GDP'!$B$13:$G$33,O$1,FALSE)</f>
        <v>83156</v>
      </c>
      <c r="P90">
        <f>VLOOKUP($D90,'Other Countries GDP'!$B$13:$G$33,P$1,FALSE)</f>
        <v>83435</v>
      </c>
      <c r="Q90">
        <f>VLOOKUP($D90,'Other Countries GDP'!$B$13:$G$33,Q$1,FALSE)</f>
        <v>86475</v>
      </c>
      <c r="R90">
        <f>VLOOKUP($D90,'Other Countries GDP'!$B$13:$G$33,R$1,FALSE)</f>
        <v>85420</v>
      </c>
      <c r="S90">
        <f>VLOOKUP($D90,'Other Countries GDP'!$B$13:$G$33,S$1,FALSE)</f>
        <v>87184</v>
      </c>
      <c r="U90" s="42">
        <f t="shared" ca="1" si="57"/>
        <v>1.2303381596036366E-3</v>
      </c>
      <c r="V90" s="42">
        <f t="shared" ca="1" si="58"/>
        <v>1.1639000419488225E-3</v>
      </c>
      <c r="W90" s="42">
        <f t="shared" ca="1" si="59"/>
        <v>9.8456201214223754E-4</v>
      </c>
      <c r="X90" s="42">
        <f t="shared" ca="1" si="60"/>
        <v>1.0305549051744323E-3</v>
      </c>
      <c r="Y90" s="42">
        <f t="shared" ca="1" si="61"/>
        <v>1.288883281336025E-3</v>
      </c>
    </row>
    <row r="91" spans="1:25">
      <c r="A91" s="83">
        <f>IFERROR(VLOOKUP(D91,rank!$E$5:$F$20,2,FALSE),"")</f>
        <v>9</v>
      </c>
      <c r="B91" s="83">
        <f>IFERROR(VLOOKUP(D91,rank!$B$5:$C$28,2,FALSE),"")</f>
        <v>14</v>
      </c>
      <c r="D91" s="6" t="s">
        <v>11</v>
      </c>
      <c r="E91" s="46">
        <f ca="1">INDIRECT("Revenue!"&amp;ADDRESS(MATCH($D91,Revenue!$C$14:$C$34,0)+ROW(R_start),$C$77-1+COLUMN(R_start)+MATCH(E$3,Revenue!$D$12:$AL$12,0)))</f>
        <v>139.16999999999999</v>
      </c>
      <c r="F91" s="46">
        <f ca="1">INDIRECT("Revenue!"&amp;ADDRESS(MATCH($D91,Revenue!$C$14:$C$34,0)+ROW(R_start),$C$77-1+COLUMN(R_start)+MATCH(F$3,Revenue!$D$12:$AL$12,0)))</f>
        <v>138.65</v>
      </c>
      <c r="G91" s="46">
        <f ca="1">INDIRECT("Revenue!"&amp;ADDRESS(MATCH($D91,Revenue!$C$14:$C$34,0)+ROW(R_start),$C$77-1+COLUMN(R_start)+MATCH(G$3,Revenue!$D$12:$AL$12,0)))</f>
        <v>140.65</v>
      </c>
      <c r="H91" s="46">
        <f ca="1">INDIRECT("Revenue!"&amp;ADDRESS(MATCH($D91,Revenue!$C$14:$C$34,0)+ROW(R_start),$C$77-1+COLUMN(R_start)+MATCH(H$3,Revenue!$D$12:$AL$12,0)))</f>
        <v>143.55000000000001</v>
      </c>
      <c r="I91" s="46">
        <f ca="1">INDIRECT("Revenue!"&amp;ADDRESS(MATCH($D91,Revenue!$C$14:$C$34,0)+ROW(R_start),$C$77-1+COLUMN(R_start)+MATCH(I$3,Revenue!$D$12:$AL$12,0)))</f>
        <v>144.9</v>
      </c>
      <c r="J91" s="62" t="str">
        <f t="shared" si="44"/>
        <v>Esia</v>
      </c>
      <c r="K91" s="42">
        <f t="shared" ca="1" si="62"/>
        <v>-3.7364374505998166E-3</v>
      </c>
      <c r="L91" s="42">
        <f t="shared" ca="1" si="54"/>
        <v>1.4424810674359856E-2</v>
      </c>
      <c r="M91" s="42">
        <f t="shared" ca="1" si="55"/>
        <v>2.0618556701031077E-2</v>
      </c>
      <c r="N91" s="42">
        <f t="shared" ca="1" si="63"/>
        <v>9.4043887147334804E-3</v>
      </c>
      <c r="O91">
        <f>VLOOKUP($D91,'Other Countries GDP'!$B$13:$G$33,O$1,FALSE)</f>
        <v>42150</v>
      </c>
      <c r="P91">
        <f>VLOOKUP($D91,'Other Countries GDP'!$B$13:$G$33,P$1,FALSE)</f>
        <v>44587</v>
      </c>
      <c r="Q91">
        <f>VLOOKUP($D91,'Other Countries GDP'!$B$13:$G$33,Q$1,FALSE)</f>
        <v>47998</v>
      </c>
      <c r="R91">
        <f>VLOOKUP($D91,'Other Countries GDP'!$B$13:$G$33,R$1,FALSE)</f>
        <v>46842</v>
      </c>
      <c r="S91">
        <f>VLOOKUP($D91,'Other Countries GDP'!$B$13:$G$33,S$1,FALSE)</f>
        <v>46255</v>
      </c>
      <c r="U91" s="42">
        <f t="shared" ca="1" si="57"/>
        <v>3.3017793594306045E-3</v>
      </c>
      <c r="V91" s="42">
        <f t="shared" ca="1" si="58"/>
        <v>3.1096507950747979E-3</v>
      </c>
      <c r="W91" s="42">
        <f t="shared" ca="1" si="59"/>
        <v>2.9303304304346017E-3</v>
      </c>
      <c r="X91" s="42">
        <f t="shared" ca="1" si="60"/>
        <v>3.0645574484437048E-3</v>
      </c>
      <c r="Y91" s="42">
        <f t="shared" ca="1" si="61"/>
        <v>3.1326343098043454E-3</v>
      </c>
    </row>
    <row r="92" spans="1:25">
      <c r="A92" s="83" t="str">
        <f>IFERROR(VLOOKUP(D92,rank!$E$5:$F$20,2,FALSE),"")</f>
        <v/>
      </c>
      <c r="B92" s="83">
        <f>IFERROR(VLOOKUP(D92,rank!$B$5:$C$28,2,FALSE),"")</f>
        <v>10</v>
      </c>
      <c r="D92" s="6" t="s">
        <v>2</v>
      </c>
      <c r="E92" s="46">
        <f ca="1">INDIRECT("Revenue!"&amp;ADDRESS(MATCH($D92,Revenue!$C$14:$C$34,0)+ROW(R_start),$C$77-1+COLUMN(R_start)+MATCH(E$3,Revenue!$D$12:$AL$12,0)))</f>
        <v>47.02</v>
      </c>
      <c r="F92" s="46">
        <f ca="1">INDIRECT("Revenue!"&amp;ADDRESS(MATCH($D92,Revenue!$C$14:$C$34,0)+ROW(R_start),$C$77-1+COLUMN(R_start)+MATCH(F$3,Revenue!$D$12:$AL$12,0)))</f>
        <v>49.61</v>
      </c>
      <c r="G92" s="46">
        <f ca="1">INDIRECT("Revenue!"&amp;ADDRESS(MATCH($D92,Revenue!$C$14:$C$34,0)+ROW(R_start),$C$77-1+COLUMN(R_start)+MATCH(G$3,Revenue!$D$12:$AL$12,0)))</f>
        <v>60.99</v>
      </c>
      <c r="H92" s="46">
        <f ca="1">INDIRECT("Revenue!"&amp;ADDRESS(MATCH($D92,Revenue!$C$14:$C$34,0)+ROW(R_start),$C$77-1+COLUMN(R_start)+MATCH(H$3,Revenue!$D$12:$AL$12,0)))</f>
        <v>66.5</v>
      </c>
      <c r="I92" s="46">
        <f ca="1">INDIRECT("Revenue!"&amp;ADDRESS(MATCH($D92,Revenue!$C$14:$C$34,0)+ROW(R_start),$C$77-1+COLUMN(R_start)+MATCH(I$3,Revenue!$D$12:$AL$12,0)))</f>
        <v>51.83</v>
      </c>
      <c r="J92" s="62" t="str">
        <f t="shared" si="44"/>
        <v>Giumle Lizeibon</v>
      </c>
      <c r="K92" s="42">
        <f t="shared" ca="1" si="62"/>
        <v>5.5082943428328202E-2</v>
      </c>
      <c r="L92" s="42">
        <f t="shared" ca="1" si="54"/>
        <v>0.22938923604112071</v>
      </c>
      <c r="M92" s="42">
        <f t="shared" ca="1" si="55"/>
        <v>9.0342679127725756E-2</v>
      </c>
      <c r="N92" s="42">
        <f t="shared" ca="1" si="63"/>
        <v>-0.22060150375939858</v>
      </c>
      <c r="O92">
        <f>VLOOKUP($D92,'Other Countries GDP'!$B$13:$G$33,O$1,FALSE)</f>
        <v>45322</v>
      </c>
      <c r="P92">
        <f>VLOOKUP($D92,'Other Countries GDP'!$B$13:$G$33,P$1,FALSE)</f>
        <v>47359</v>
      </c>
      <c r="Q92">
        <f>VLOOKUP($D92,'Other Countries GDP'!$B$13:$G$33,Q$1,FALSE)</f>
        <v>51513</v>
      </c>
      <c r="R92">
        <f>VLOOKUP($D92,'Other Countries GDP'!$B$13:$G$33,R$1,FALSE)</f>
        <v>50165</v>
      </c>
      <c r="S92">
        <f>VLOOKUP($D92,'Other Countries GDP'!$B$13:$G$33,S$1,FALSE)</f>
        <v>48635</v>
      </c>
      <c r="U92" s="42">
        <f t="shared" ca="1" si="57"/>
        <v>1.0374652486651076E-3</v>
      </c>
      <c r="V92" s="42">
        <f t="shared" ca="1" si="58"/>
        <v>1.0475305644122553E-3</v>
      </c>
      <c r="W92" s="42">
        <f t="shared" ca="1" si="59"/>
        <v>1.1839729776949508E-3</v>
      </c>
      <c r="X92" s="42">
        <f t="shared" ca="1" si="60"/>
        <v>1.3256254360609987E-3</v>
      </c>
      <c r="Y92" s="42">
        <f t="shared" ca="1" si="61"/>
        <v>1.0656934306569343E-3</v>
      </c>
    </row>
    <row r="93" spans="1:25">
      <c r="A93" s="83" t="str">
        <f>IFERROR(VLOOKUP(D93,rank!$E$5:$F$20,2,FALSE),"")</f>
        <v/>
      </c>
      <c r="B93" s="83">
        <f>IFERROR(VLOOKUP(D93,rank!$B$5:$C$28,2,FALSE),"")</f>
        <v>7</v>
      </c>
      <c r="D93" s="6" t="s">
        <v>4</v>
      </c>
      <c r="E93" s="46">
        <f ca="1">INDIRECT("Revenue!"&amp;ADDRESS(MATCH($D93,Revenue!$C$14:$C$34,0)+ROW(R_start),$C$77-1+COLUMN(R_start)+MATCH(E$3,Revenue!$D$12:$AL$12,0)))</f>
        <v>61.52</v>
      </c>
      <c r="F93" s="46">
        <f ca="1">INDIRECT("Revenue!"&amp;ADDRESS(MATCH($D93,Revenue!$C$14:$C$34,0)+ROW(R_start),$C$77-1+COLUMN(R_start)+MATCH(F$3,Revenue!$D$12:$AL$12,0)))</f>
        <v>68.87</v>
      </c>
      <c r="G93" s="46">
        <f ca="1">INDIRECT("Revenue!"&amp;ADDRESS(MATCH($D93,Revenue!$C$14:$C$34,0)+ROW(R_start),$C$77-1+COLUMN(R_start)+MATCH(G$3,Revenue!$D$12:$AL$12,0)))</f>
        <v>77.37</v>
      </c>
      <c r="H93" s="46">
        <f ca="1">INDIRECT("Revenue!"&amp;ADDRESS(MATCH($D93,Revenue!$C$14:$C$34,0)+ROW(R_start),$C$77-1+COLUMN(R_start)+MATCH(H$3,Revenue!$D$12:$AL$12,0)))</f>
        <v>68.37</v>
      </c>
      <c r="I93" s="46">
        <f ca="1">INDIRECT("Revenue!"&amp;ADDRESS(MATCH($D93,Revenue!$C$14:$C$34,0)+ROW(R_start),$C$77-1+COLUMN(R_start)+MATCH(I$3,Revenue!$D$12:$AL$12,0)))</f>
        <v>60.76</v>
      </c>
      <c r="J93" s="62" t="str">
        <f t="shared" si="44"/>
        <v>Galamily</v>
      </c>
      <c r="K93" s="42">
        <f t="shared" ca="1" si="62"/>
        <v>0.11947334200260085</v>
      </c>
      <c r="L93" s="42">
        <f t="shared" ca="1" si="54"/>
        <v>0.12342093799912868</v>
      </c>
      <c r="M93" s="42">
        <f t="shared" ca="1" si="55"/>
        <v>-0.11632415664986429</v>
      </c>
      <c r="N93" s="42">
        <f t="shared" ca="1" si="63"/>
        <v>-0.11130612841889731</v>
      </c>
      <c r="O93">
        <f>VLOOKUP($D93,'Other Countries GDP'!$B$13:$G$33,O$1,FALSE)</f>
        <v>18594</v>
      </c>
      <c r="P93">
        <f>VLOOKUP($D93,'Other Countries GDP'!$B$13:$G$33,P$1,FALSE)</f>
        <v>20657</v>
      </c>
      <c r="Q93">
        <f>VLOOKUP($D93,'Other Countries GDP'!$B$13:$G$33,Q$1,FALSE)</f>
        <v>23443</v>
      </c>
      <c r="R93">
        <f>VLOOKUP($D93,'Other Countries GDP'!$B$13:$G$33,R$1,FALSE)</f>
        <v>23684</v>
      </c>
      <c r="S93">
        <f>VLOOKUP($D93,'Other Countries GDP'!$B$13:$G$33,S$1,FALSE)</f>
        <v>22955</v>
      </c>
      <c r="U93" s="42">
        <f t="shared" ca="1" si="57"/>
        <v>3.3085941701624182E-3</v>
      </c>
      <c r="V93" s="42">
        <f t="shared" ca="1" si="58"/>
        <v>3.3339787965338628E-3</v>
      </c>
      <c r="W93" s="42">
        <f t="shared" ca="1" si="59"/>
        <v>3.3003455189182275E-3</v>
      </c>
      <c r="X93" s="42">
        <f t="shared" ca="1" si="60"/>
        <v>2.8867589934132749E-3</v>
      </c>
      <c r="Y93" s="42">
        <f t="shared" ca="1" si="61"/>
        <v>2.6469178828142014E-3</v>
      </c>
    </row>
    <row r="94" spans="1:25">
      <c r="A94" s="83">
        <f>IFERROR(VLOOKUP(D94,rank!$E$5:$F$20,2,FALSE),"")</f>
        <v>10</v>
      </c>
      <c r="B94" s="83">
        <f>IFERROR(VLOOKUP(D94,rank!$B$5:$C$28,2,FALSE),"")</f>
        <v>22</v>
      </c>
      <c r="D94" s="6" t="s">
        <v>24</v>
      </c>
      <c r="E94" s="46">
        <f ca="1">INDIRECT("Revenue!"&amp;ADDRESS(MATCH($D94,Revenue!$C$14:$C$34,0)+ROW(R_start),$C$77-1+COLUMN(R_start)+MATCH(E$3,Revenue!$D$12:$AL$12,0)))</f>
        <v>37.799999999999997</v>
      </c>
      <c r="F94" s="46">
        <f ca="1">INDIRECT("Revenue!"&amp;ADDRESS(MATCH($D94,Revenue!$C$14:$C$34,0)+ROW(R_start),$C$77-1+COLUMN(R_start)+MATCH(F$3,Revenue!$D$12:$AL$12,0)))</f>
        <v>40.700000000000003</v>
      </c>
      <c r="G94" s="46">
        <f ca="1">INDIRECT("Revenue!"&amp;ADDRESS(MATCH($D94,Revenue!$C$14:$C$34,0)+ROW(R_start),$C$77-1+COLUMN(R_start)+MATCH(G$3,Revenue!$D$12:$AL$12,0)))</f>
        <v>56.69</v>
      </c>
      <c r="H94" s="46">
        <f ca="1">INDIRECT("Revenue!"&amp;ADDRESS(MATCH($D94,Revenue!$C$14:$C$34,0)+ROW(R_start),$C$77-1+COLUMN(R_start)+MATCH(H$3,Revenue!$D$12:$AL$12,0)))</f>
        <v>73.67</v>
      </c>
      <c r="I94" s="46">
        <f ca="1">INDIRECT("Revenue!"&amp;ADDRESS(MATCH($D94,Revenue!$C$14:$C$34,0)+ROW(R_start),$C$77-1+COLUMN(R_start)+MATCH(I$3,Revenue!$D$12:$AL$12,0)))</f>
        <v>88.73</v>
      </c>
      <c r="J94" s="62" t="str">
        <f t="shared" si="44"/>
        <v>Nkasland Cronestan</v>
      </c>
      <c r="K94" s="42">
        <f t="shared" ca="1" si="62"/>
        <v>7.6719576719576965E-2</v>
      </c>
      <c r="L94" s="42">
        <f t="shared" ca="1" si="54"/>
        <v>0.39287469287469268</v>
      </c>
      <c r="M94" s="42">
        <f t="shared" ca="1" si="55"/>
        <v>0.29952372552478401</v>
      </c>
      <c r="N94" s="42">
        <f t="shared" ca="1" si="63"/>
        <v>0.20442513913397597</v>
      </c>
      <c r="O94">
        <f>VLOOKUP($D94,'Other Countries GDP'!$B$13:$G$33,O$1,FALSE)</f>
        <v>12460</v>
      </c>
      <c r="P94">
        <f>VLOOKUP($D94,'Other Countries GDP'!$B$13:$G$33,P$1,FALSE)</f>
        <v>13879</v>
      </c>
      <c r="Q94">
        <f>VLOOKUP($D94,'Other Countries GDP'!$B$13:$G$33,Q$1,FALSE)</f>
        <v>15484</v>
      </c>
      <c r="R94">
        <f>VLOOKUP($D94,'Other Countries GDP'!$B$13:$G$33,R$1,FALSE)</f>
        <v>15748</v>
      </c>
      <c r="S94">
        <f>VLOOKUP($D94,'Other Countries GDP'!$B$13:$G$33,S$1,FALSE)</f>
        <v>15737</v>
      </c>
      <c r="U94" s="42">
        <f t="shared" ca="1" si="57"/>
        <v>3.0337078651685393E-3</v>
      </c>
      <c r="V94" s="42">
        <f t="shared" ca="1" si="58"/>
        <v>2.932487931407162E-3</v>
      </c>
      <c r="W94" s="42">
        <f t="shared" ca="1" si="59"/>
        <v>3.661198656677861E-3</v>
      </c>
      <c r="X94" s="42">
        <f t="shared" ca="1" si="60"/>
        <v>4.678054356108712E-3</v>
      </c>
      <c r="Y94" s="42">
        <f t="shared" ca="1" si="61"/>
        <v>5.6383046323949934E-3</v>
      </c>
    </row>
    <row r="95" spans="1:25">
      <c r="A95" s="83">
        <f>IFERROR(VLOOKUP(D95,rank!$E$5:$F$20,2,FALSE),"")</f>
        <v>13</v>
      </c>
      <c r="B95" s="83">
        <f>IFERROR(VLOOKUP(D95,rank!$B$5:$C$28,2,FALSE),"")</f>
        <v>12</v>
      </c>
      <c r="D95" s="6" t="s">
        <v>12</v>
      </c>
      <c r="E95" s="46">
        <f ca="1">INDIRECT("Revenue!"&amp;ADDRESS(MATCH($D95,Revenue!$C$14:$C$34,0)+ROW(R_start),$C$77-1+COLUMN(R_start)+MATCH(E$3,Revenue!$D$12:$AL$12,0)))</f>
        <v>33.369999999999997</v>
      </c>
      <c r="F95" s="46">
        <f ca="1">INDIRECT("Revenue!"&amp;ADDRESS(MATCH($D95,Revenue!$C$14:$C$34,0)+ROW(R_start),$C$77-1+COLUMN(R_start)+MATCH(F$3,Revenue!$D$12:$AL$12,0)))</f>
        <v>44.1</v>
      </c>
      <c r="G95" s="46">
        <f ca="1">INDIRECT("Revenue!"&amp;ADDRESS(MATCH($D95,Revenue!$C$14:$C$34,0)+ROW(R_start),$C$77-1+COLUMN(R_start)+MATCH(G$3,Revenue!$D$12:$AL$12,0)))</f>
        <v>54.65</v>
      </c>
      <c r="H95" s="46">
        <f ca="1">INDIRECT("Revenue!"&amp;ADDRESS(MATCH($D95,Revenue!$C$14:$C$34,0)+ROW(R_start),$C$77-1+COLUMN(R_start)+MATCH(H$3,Revenue!$D$12:$AL$12,0)))</f>
        <v>60.78</v>
      </c>
      <c r="I95" s="46">
        <f ca="1">INDIRECT("Revenue!"&amp;ADDRESS(MATCH($D95,Revenue!$C$14:$C$34,0)+ROW(R_start),$C$77-1+COLUMN(R_start)+MATCH(I$3,Revenue!$D$12:$AL$12,0)))</f>
        <v>50.09</v>
      </c>
      <c r="J95" s="62" t="str">
        <f t="shared" si="44"/>
        <v>Xikong</v>
      </c>
      <c r="K95" s="42">
        <f t="shared" ca="1" si="62"/>
        <v>0.32154629907102206</v>
      </c>
      <c r="L95" s="42">
        <f t="shared" ca="1" si="54"/>
        <v>0.23922902494331066</v>
      </c>
      <c r="M95" s="42">
        <f t="shared" ca="1" si="55"/>
        <v>0.11216834400731934</v>
      </c>
      <c r="N95" s="42">
        <f t="shared" ca="1" si="63"/>
        <v>-0.17588022375781498</v>
      </c>
      <c r="O95">
        <f>VLOOKUP($D95,'Other Countries GDP'!$B$13:$G$33,O$1,FALSE)</f>
        <v>52017</v>
      </c>
      <c r="P95">
        <f>VLOOKUP($D95,'Other Countries GDP'!$B$13:$G$33,P$1,FALSE)</f>
        <v>53845</v>
      </c>
      <c r="Q95">
        <f>VLOOKUP($D95,'Other Countries GDP'!$B$13:$G$33,Q$1,FALSE)</f>
        <v>54644</v>
      </c>
      <c r="R95">
        <f>VLOOKUP($D95,'Other Countries GDP'!$B$13:$G$33,R$1,FALSE)</f>
        <v>51991</v>
      </c>
      <c r="S95">
        <f>VLOOKUP($D95,'Other Countries GDP'!$B$13:$G$33,S$1,FALSE)</f>
        <v>52327</v>
      </c>
      <c r="U95" s="42">
        <f t="shared" ca="1" si="57"/>
        <v>6.4152104119806984E-4</v>
      </c>
      <c r="V95" s="42">
        <f t="shared" ca="1" si="58"/>
        <v>8.1901755037607946E-4</v>
      </c>
      <c r="W95" s="42">
        <f t="shared" ca="1" si="59"/>
        <v>1.000109801625064E-3</v>
      </c>
      <c r="X95" s="42">
        <f t="shared" ca="1" si="60"/>
        <v>1.1690484891615856E-3</v>
      </c>
      <c r="Y95" s="42">
        <f t="shared" ca="1" si="61"/>
        <v>9.5724960345519529E-4</v>
      </c>
    </row>
    <row r="96" spans="1:25">
      <c r="A96" s="83">
        <f>IFERROR(VLOOKUP(D96,rank!$E$5:$F$20,2,FALSE),"")</f>
        <v>15</v>
      </c>
      <c r="B96" s="83" t="str">
        <f>IFERROR(VLOOKUP(D96,rank!$B$5:$C$28,2,FALSE),"")</f>
        <v/>
      </c>
      <c r="D96" s="6" t="s">
        <v>9</v>
      </c>
      <c r="E96" s="46">
        <f ca="1">INDIRECT("Revenue!"&amp;ADDRESS(MATCH($D96,Revenue!$C$14:$C$34,0)+ROW(R_start),$C$77-1+COLUMN(R_start)+MATCH(E$3,Revenue!$D$12:$AL$12,0)))</f>
        <v>70.180000000000007</v>
      </c>
      <c r="F96" s="46">
        <f ca="1">INDIRECT("Revenue!"&amp;ADDRESS(MATCH($D96,Revenue!$C$14:$C$34,0)+ROW(R_start),$C$77-1+COLUMN(R_start)+MATCH(F$3,Revenue!$D$12:$AL$12,0)))</f>
        <v>68.73</v>
      </c>
      <c r="G96" s="46">
        <f ca="1">INDIRECT("Revenue!"&amp;ADDRESS(MATCH($D96,Revenue!$C$14:$C$34,0)+ROW(R_start),$C$77-1+COLUMN(R_start)+MATCH(G$3,Revenue!$D$12:$AL$12,0)))</f>
        <v>77.33</v>
      </c>
      <c r="H96" s="46">
        <f ca="1">INDIRECT("Revenue!"&amp;ADDRESS(MATCH($D96,Revenue!$C$14:$C$34,0)+ROW(R_start),$C$77-1+COLUMN(R_start)+MATCH(H$3,Revenue!$D$12:$AL$12,0)))</f>
        <v>80.81</v>
      </c>
      <c r="I96" s="46">
        <f ca="1">INDIRECT("Revenue!"&amp;ADDRESS(MATCH($D96,Revenue!$C$14:$C$34,0)+ROW(R_start),$C$77-1+COLUMN(R_start)+MATCH(I$3,Revenue!$D$12:$AL$12,0)))</f>
        <v>68</v>
      </c>
      <c r="J96" s="62" t="str">
        <f t="shared" si="44"/>
        <v>Unicorporated Tiagascar</v>
      </c>
      <c r="K96" s="42">
        <f t="shared" ca="1" si="62"/>
        <v>-2.0661157024793431E-2</v>
      </c>
      <c r="L96" s="42">
        <f t="shared" ca="1" si="54"/>
        <v>0.12512730976284003</v>
      </c>
      <c r="M96" s="42">
        <f t="shared" ca="1" si="55"/>
        <v>4.5001939738781971E-2</v>
      </c>
      <c r="N96" s="42">
        <f t="shared" ca="1" si="63"/>
        <v>-0.1585199851503527</v>
      </c>
      <c r="O96">
        <f>VLOOKUP($D96,'Other Countries GDP'!$B$13:$G$33,O$1,FALSE)</f>
        <v>5000</v>
      </c>
      <c r="P96">
        <f>VLOOKUP($D96,'Other Countries GDP'!$B$13:$G$33,P$1,FALSE)</f>
        <v>5400</v>
      </c>
      <c r="Q96">
        <f>VLOOKUP($D96,'Other Countries GDP'!$B$13:$G$33,Q$1,FALSE)</f>
        <v>6076</v>
      </c>
      <c r="R96">
        <f>VLOOKUP($D96,'Other Countries GDP'!$B$13:$G$33,R$1,FALSE)</f>
        <v>6126</v>
      </c>
      <c r="S96">
        <f>VLOOKUP($D96,'Other Countries GDP'!$B$13:$G$33,S$1,FALSE)</f>
        <v>6086</v>
      </c>
      <c r="U96" s="42">
        <f t="shared" ca="1" si="57"/>
        <v>1.4036000000000002E-2</v>
      </c>
      <c r="V96" s="42">
        <f t="shared" ca="1" si="58"/>
        <v>1.2727777777777779E-2</v>
      </c>
      <c r="W96" s="42">
        <f t="shared" ca="1" si="59"/>
        <v>1.2727123107307439E-2</v>
      </c>
      <c r="X96" s="42">
        <f t="shared" ca="1" si="60"/>
        <v>1.3191315703558602E-2</v>
      </c>
      <c r="Y96" s="42">
        <f t="shared" ca="1" si="61"/>
        <v>1.11731843575419E-2</v>
      </c>
    </row>
    <row r="97" spans="1:25">
      <c r="A97" s="83" t="str">
        <f>IFERROR(VLOOKUP(D97,rank!$E$5:$F$20,2,FALSE),"")</f>
        <v/>
      </c>
      <c r="B97" s="83" t="str">
        <f>IFERROR(VLOOKUP(D97,rank!$B$5:$C$28,2,FALSE),"")</f>
        <v/>
      </c>
      <c r="D97" s="26" t="s">
        <v>14</v>
      </c>
      <c r="E97" s="67">
        <f ca="1">INDIRECT("Revenue!"&amp;ADDRESS(MATCH($D97,Revenue!$C$14:$C$34,0)+ROW(R_start),$C$77-1+COLUMN(R_start)+MATCH(E$3,Revenue!$D$12:$AL$12,0)))</f>
        <v>62.75</v>
      </c>
      <c r="F97" s="67">
        <f ca="1">INDIRECT("Revenue!"&amp;ADDRESS(MATCH($D97,Revenue!$C$14:$C$34,0)+ROW(R_start),$C$77-1+COLUMN(R_start)+MATCH(F$3,Revenue!$D$12:$AL$12,0)))</f>
        <v>64.5</v>
      </c>
      <c r="G97" s="67">
        <f ca="1">INDIRECT("Revenue!"&amp;ADDRESS(MATCH($D97,Revenue!$C$14:$C$34,0)+ROW(R_start),$C$77-1+COLUMN(R_start)+MATCH(G$3,Revenue!$D$12:$AL$12,0)))</f>
        <v>69.86</v>
      </c>
      <c r="H97" s="67">
        <f ca="1">INDIRECT("Revenue!"&amp;ADDRESS(MATCH($D97,Revenue!$C$14:$C$34,0)+ROW(R_start),$C$77-1+COLUMN(R_start)+MATCH(H$3,Revenue!$D$12:$AL$12,0)))</f>
        <v>75.430000000000007</v>
      </c>
      <c r="I97" s="67">
        <f ca="1">INDIRECT("Revenue!"&amp;ADDRESS(MATCH($D97,Revenue!$C$14:$C$34,0)+ROW(R_start),$C$77-1+COLUMN(R_start)+MATCH(I$3,Revenue!$D$12:$AL$12,0)))</f>
        <v>75.06</v>
      </c>
      <c r="J97" s="62" t="str">
        <f t="shared" si="44"/>
        <v>Rarita</v>
      </c>
      <c r="K97" s="68">
        <f t="shared" ca="1" si="62"/>
        <v>2.7888446215139417E-2</v>
      </c>
      <c r="L97" s="68">
        <f t="shared" ca="1" si="54"/>
        <v>8.3100775193798437E-2</v>
      </c>
      <c r="M97" s="68">
        <f t="shared" ca="1" si="55"/>
        <v>7.9730890352132988E-2</v>
      </c>
      <c r="N97" s="68">
        <f t="shared" ca="1" si="63"/>
        <v>-4.9052101285961269E-3</v>
      </c>
      <c r="O97" s="43">
        <f>VLOOKUP($D97,'Other Countries GDP'!$B$13:$G$33,O$1,FALSE)</f>
        <v>21646</v>
      </c>
      <c r="P97" s="43">
        <f>VLOOKUP($D97,'Other Countries GDP'!$B$13:$G$33,P$1,FALSE)</f>
        <v>23047</v>
      </c>
      <c r="Q97" s="43">
        <f>VLOOKUP($D97,'Other Countries GDP'!$B$13:$G$33,Q$1,FALSE)</f>
        <v>23820</v>
      </c>
      <c r="R97" s="43">
        <f>VLOOKUP($D97,'Other Countries GDP'!$B$13:$G$33,R$1,FALSE)</f>
        <v>24880</v>
      </c>
      <c r="S97" s="43">
        <f>VLOOKUP($D97,'Other Countries GDP'!$B$13:$G$33,S$1,FALSE)</f>
        <v>23863</v>
      </c>
      <c r="U97" s="42">
        <f t="shared" ca="1" si="57"/>
        <v>2.8989189688626072E-3</v>
      </c>
      <c r="V97" s="42">
        <f t="shared" ca="1" si="58"/>
        <v>2.7986288887924676E-3</v>
      </c>
      <c r="W97" s="42">
        <f t="shared" ca="1" si="59"/>
        <v>2.932829554995802E-3</v>
      </c>
      <c r="X97" s="42">
        <f t="shared" ca="1" si="60"/>
        <v>3.0317524115755631E-3</v>
      </c>
      <c r="Y97" s="42">
        <f t="shared" ca="1" si="61"/>
        <v>3.1454553073796254E-3</v>
      </c>
    </row>
    <row r="98" spans="1:25">
      <c r="A98" s="83">
        <f>IFERROR(VLOOKUP(D98,rank!$E$5:$F$20,2,FALSE),"")</f>
        <v>14</v>
      </c>
      <c r="B98" s="83">
        <f>IFERROR(VLOOKUP(D98,rank!$B$5:$C$28,2,FALSE),"")</f>
        <v>8</v>
      </c>
      <c r="D98" s="6" t="s">
        <v>8</v>
      </c>
      <c r="E98" s="46">
        <f ca="1">INDIRECT("Revenue!"&amp;ADDRESS(MATCH($D98,Revenue!$C$14:$C$34,0)+ROW(R_start),$C$77-1+COLUMN(R_start)+MATCH(E$3,Revenue!$D$12:$AL$12,0)))</f>
        <v>28.68</v>
      </c>
      <c r="F98" s="46">
        <f ca="1">INDIRECT("Revenue!"&amp;ADDRESS(MATCH($D98,Revenue!$C$14:$C$34,0)+ROW(R_start),$C$77-1+COLUMN(R_start)+MATCH(F$3,Revenue!$D$12:$AL$12,0)))</f>
        <v>68.150000000000006</v>
      </c>
      <c r="G98" s="46">
        <f ca="1">INDIRECT("Revenue!"&amp;ADDRESS(MATCH($D98,Revenue!$C$14:$C$34,0)+ROW(R_start),$C$77-1+COLUMN(R_start)+MATCH(G$3,Revenue!$D$12:$AL$12,0)))</f>
        <v>77.92</v>
      </c>
      <c r="H98" s="46">
        <f ca="1">INDIRECT("Revenue!"&amp;ADDRESS(MATCH($D98,Revenue!$C$14:$C$34,0)+ROW(R_start),$C$77-1+COLUMN(R_start)+MATCH(H$3,Revenue!$D$12:$AL$12,0)))</f>
        <v>82.09</v>
      </c>
      <c r="I98" s="46">
        <f ca="1">INDIRECT("Revenue!"&amp;ADDRESS(MATCH($D98,Revenue!$C$14:$C$34,0)+ROW(R_start),$C$77-1+COLUMN(R_start)+MATCH(I$3,Revenue!$D$12:$AL$12,0)))</f>
        <v>52.8</v>
      </c>
      <c r="J98" s="62" t="str">
        <f t="shared" si="44"/>
        <v>Bernepamar</v>
      </c>
      <c r="K98" s="42">
        <f ca="1">F98/E98-1</f>
        <v>1.3762203626220364</v>
      </c>
      <c r="L98" s="42">
        <f t="shared" ca="1" si="54"/>
        <v>0.14336023477622883</v>
      </c>
      <c r="M98" s="42">
        <f t="shared" ca="1" si="55"/>
        <v>5.3516427104722819E-2</v>
      </c>
      <c r="N98" s="42">
        <f t="shared" ca="1" si="63"/>
        <v>-0.35680350834450003</v>
      </c>
      <c r="O98">
        <f>VLOOKUP($D98,'Other Countries GDP'!$B$13:$G$33,O$1,FALSE)</f>
        <v>2190</v>
      </c>
      <c r="P98">
        <f>VLOOKUP($D98,'Other Countries GDP'!$B$13:$G$33,P$1,FALSE)</f>
        <v>2643</v>
      </c>
      <c r="Q98">
        <f>VLOOKUP($D98,'Other Countries GDP'!$B$13:$G$33,Q$1,FALSE)</f>
        <v>3100</v>
      </c>
      <c r="R98">
        <f>VLOOKUP($D98,'Other Countries GDP'!$B$13:$G$33,R$1,FALSE)</f>
        <v>3666</v>
      </c>
      <c r="S98">
        <f>VLOOKUP($D98,'Other Countries GDP'!$B$13:$G$33,S$1,FALSE)</f>
        <v>3731</v>
      </c>
      <c r="U98" s="42">
        <f t="shared" ca="1" si="57"/>
        <v>1.3095890410958905E-2</v>
      </c>
      <c r="V98" s="42">
        <f t="shared" ca="1" si="58"/>
        <v>2.5785092697692018E-2</v>
      </c>
      <c r="W98" s="42">
        <f t="shared" ca="1" si="59"/>
        <v>2.5135483870967743E-2</v>
      </c>
      <c r="X98" s="42">
        <f t="shared" ca="1" si="60"/>
        <v>2.2392253136933989E-2</v>
      </c>
      <c r="Y98" s="42">
        <f t="shared" ca="1" si="61"/>
        <v>1.4151701956580005E-2</v>
      </c>
    </row>
    <row r="99" spans="1:25">
      <c r="A99" s="83" t="str">
        <f>IFERROR(VLOOKUP(D99,rank!$E$5:$F$20,2,FALSE),"")</f>
        <v/>
      </c>
      <c r="B99" s="83">
        <f>IFERROR(VLOOKUP(D99,rank!$B$5:$C$28,2,FALSE),"")</f>
        <v>19</v>
      </c>
      <c r="D99" s="84" t="s">
        <v>22</v>
      </c>
      <c r="E99" s="92">
        <f ca="1">INDIRECT("Revenue!"&amp;ADDRESS(MATCH($D99,Revenue!$C$14:$C$34,0)+ROW(R_start),$C$77-1+COLUMN(R_start)+MATCH(E$3,Revenue!$D$12:$AL$12,0)))</f>
        <v>83.49</v>
      </c>
      <c r="F99" s="92">
        <f ca="1">INDIRECT("Revenue!"&amp;ADDRESS(MATCH($D99,Revenue!$C$14:$C$34,0)+ROW(R_start),$C$77-1+COLUMN(R_start)+MATCH(F$3,Revenue!$D$12:$AL$12,0)))</f>
        <v>89.1</v>
      </c>
      <c r="G99" s="92">
        <f ca="1">INDIRECT("Revenue!"&amp;ADDRESS(MATCH($D99,Revenue!$C$14:$C$34,0)+ROW(R_start),$C$77-1+COLUMN(R_start)+MATCH(G$3,Revenue!$D$12:$AL$12,0)))</f>
        <v>82.83</v>
      </c>
      <c r="H99" s="92">
        <f ca="1">INDIRECT("Revenue!"&amp;ADDRESS(MATCH($D99,Revenue!$C$14:$C$34,0)+ROW(R_start),$C$77-1+COLUMN(R_start)+MATCH(H$3,Revenue!$D$12:$AL$12,0)))</f>
        <v>88.01</v>
      </c>
      <c r="I99" s="92">
        <f ca="1">INDIRECT("Revenue!"&amp;ADDRESS(MATCH($D99,Revenue!$C$14:$C$34,0)+ROW(R_start),$C$77-1+COLUMN(R_start)+MATCH(I$3,Revenue!$D$12:$AL$12,0)))</f>
        <v>100.2</v>
      </c>
      <c r="J99" s="88" t="str">
        <f t="shared" si="44"/>
        <v>Eastern Sleboube</v>
      </c>
      <c r="K99" s="86">
        <f t="shared" ca="1" si="62"/>
        <v>6.7193675889328119E-2</v>
      </c>
      <c r="L99" s="86">
        <f t="shared" ca="1" si="54"/>
        <v>-7.0370370370370305E-2</v>
      </c>
      <c r="M99" s="86">
        <f t="shared" ca="1" si="55"/>
        <v>6.2537727876373461E-2</v>
      </c>
      <c r="N99" s="86">
        <f t="shared" ca="1" si="63"/>
        <v>0.13850698784229065</v>
      </c>
      <c r="O99">
        <f>VLOOKUP($D99,'Other Countries GDP'!$B$13:$G$33,O$1,FALSE)</f>
        <v>8714</v>
      </c>
      <c r="P99">
        <f>VLOOKUP($D99,'Other Countries GDP'!$B$13:$G$33,P$1,FALSE)</f>
        <v>10731</v>
      </c>
      <c r="Q99">
        <f>VLOOKUP($D99,'Other Countries GDP'!$B$13:$G$33,Q$1,FALSE)</f>
        <v>11299</v>
      </c>
      <c r="R99">
        <f>VLOOKUP($D99,'Other Countries GDP'!$B$13:$G$33,R$1,FALSE)</f>
        <v>11509</v>
      </c>
      <c r="S99">
        <f>VLOOKUP($D99,'Other Countries GDP'!$B$13:$G$33,S$1,FALSE)</f>
        <v>10137</v>
      </c>
      <c r="U99" s="42">
        <f t="shared" ca="1" si="57"/>
        <v>9.5811338076658252E-3</v>
      </c>
      <c r="V99" s="42">
        <f t="shared" ca="1" si="58"/>
        <v>8.3030472462957781E-3</v>
      </c>
      <c r="W99" s="42">
        <f t="shared" ca="1" si="59"/>
        <v>7.3307372333834848E-3</v>
      </c>
      <c r="X99" s="42">
        <f t="shared" ca="1" si="60"/>
        <v>7.6470588235294122E-3</v>
      </c>
      <c r="Y99" s="42">
        <f t="shared" ca="1" si="61"/>
        <v>9.8845812370523829E-3</v>
      </c>
    </row>
    <row r="100" spans="1:25">
      <c r="A100" s="83" t="str">
        <f>IFERROR(VLOOKUP(D100,rank!$E$5:$F$20,2,FALSE),"")</f>
        <v/>
      </c>
      <c r="B100" s="83"/>
      <c r="D100" t="s">
        <v>104</v>
      </c>
      <c r="E100">
        <f ca="1">SUM(E79:E99)</f>
        <v>2167.7999999999997</v>
      </c>
      <c r="F100">
        <f t="shared" ref="F100" ca="1" si="64">SUM(F79:F99)</f>
        <v>2240.3999999999996</v>
      </c>
      <c r="G100">
        <f t="shared" ref="G100" ca="1" si="65">SUM(G79:G99)</f>
        <v>2451.1200000000003</v>
      </c>
      <c r="H100">
        <f t="shared" ref="H100" ca="1" si="66">SUM(H79:H99)</f>
        <v>2668.1200000000003</v>
      </c>
      <c r="I100">
        <f t="shared" ref="I100" ca="1" si="67">SUM(I79:I99)</f>
        <v>2688.3</v>
      </c>
      <c r="J100" s="62" t="str">
        <f t="shared" si="44"/>
        <v>sum</v>
      </c>
    </row>
    <row r="101" spans="1:25">
      <c r="A101" s="83" t="str">
        <f>IFERROR(VLOOKUP(D101,rank!$E$5:$F$20,2,FALSE),"")</f>
        <v/>
      </c>
      <c r="B101" s="83"/>
      <c r="D101" s="20" t="s">
        <v>105</v>
      </c>
      <c r="E101" s="42">
        <f ca="1">VLOOKUP("Rarita",$D85:$I100,E$2,FALSE)/E100</f>
        <v>2.894639726912077E-2</v>
      </c>
      <c r="F101" s="42">
        <f t="shared" ref="F101" ca="1" si="68">VLOOKUP("Rarita",$D85:$I100,F$2,FALSE)/F100</f>
        <v>2.8789501874665242E-2</v>
      </c>
      <c r="G101" s="42">
        <f t="shared" ref="G101" ca="1" si="69">VLOOKUP("Rarita",$D85:$I100,G$2,FALSE)/G100</f>
        <v>2.8501256568425858E-2</v>
      </c>
      <c r="H101" s="42">
        <f t="shared" ref="H101" ca="1" si="70">VLOOKUP("Rarita",$D85:$I100,H$2,FALSE)/H100</f>
        <v>2.8270842390896962E-2</v>
      </c>
      <c r="I101" s="42">
        <f t="shared" ref="I101" ca="1" si="71">VLOOKUP("Rarita",$D85:$I100,I$2,FALSE)/I100</f>
        <v>2.7920990960830262E-2</v>
      </c>
      <c r="J101" s="62" t="str">
        <f t="shared" si="44"/>
        <v>Rarita%</v>
      </c>
    </row>
  </sheetData>
  <autoFilter ref="C3:Y3" xr:uid="{0C3E4BC5-DCC6-4E30-938D-4A1AA0C8F14C}"/>
  <sortState xmlns:xlrd2="http://schemas.microsoft.com/office/spreadsheetml/2017/richdata2" ref="C4:Y101">
    <sortCondition descending="1" ref="I4:I24"/>
  </sortState>
  <mergeCells count="7">
    <mergeCell ref="U77:Y77"/>
    <mergeCell ref="K2:N2"/>
    <mergeCell ref="O2:S2"/>
    <mergeCell ref="U2:Y2"/>
    <mergeCell ref="O27:S27"/>
    <mergeCell ref="U27:Y27"/>
    <mergeCell ref="U52:Y52"/>
  </mergeCells>
  <phoneticPr fontId="10" type="noConversion"/>
  <conditionalFormatting sqref="D4:D22">
    <cfRule type="expression" dxfId="118" priority="54">
      <formula>ISODD(ROW())</formula>
    </cfRule>
  </conditionalFormatting>
  <conditionalFormatting sqref="D23">
    <cfRule type="expression" dxfId="117" priority="53">
      <formula>ISODD(ROW())</formula>
    </cfRule>
  </conditionalFormatting>
  <conditionalFormatting sqref="D24">
    <cfRule type="expression" dxfId="116" priority="52">
      <formula>ISODD(ROW())</formula>
    </cfRule>
  </conditionalFormatting>
  <conditionalFormatting sqref="D29:D46">
    <cfRule type="expression" dxfId="115" priority="51">
      <formula>ISODD(ROW())</formula>
    </cfRule>
  </conditionalFormatting>
  <conditionalFormatting sqref="D48">
    <cfRule type="expression" dxfId="114" priority="50">
      <formula>ISODD(ROW())</formula>
    </cfRule>
  </conditionalFormatting>
  <conditionalFormatting sqref="D49">
    <cfRule type="expression" dxfId="113" priority="49">
      <formula>ISODD(ROW())</formula>
    </cfRule>
  </conditionalFormatting>
  <conditionalFormatting sqref="D54:D71">
    <cfRule type="expression" dxfId="112" priority="48">
      <formula>ISODD(ROW())</formula>
    </cfRule>
  </conditionalFormatting>
  <conditionalFormatting sqref="D73">
    <cfRule type="expression" dxfId="111" priority="47">
      <formula>ISODD(ROW())</formula>
    </cfRule>
  </conditionalFormatting>
  <conditionalFormatting sqref="D74">
    <cfRule type="expression" dxfId="110" priority="46">
      <formula>ISODD(ROW())</formula>
    </cfRule>
  </conditionalFormatting>
  <conditionalFormatting sqref="D79:D96">
    <cfRule type="expression" dxfId="109" priority="45">
      <formula>ISODD(ROW())</formula>
    </cfRule>
  </conditionalFormatting>
  <conditionalFormatting sqref="D98">
    <cfRule type="expression" dxfId="108" priority="44">
      <formula>ISODD(ROW())</formula>
    </cfRule>
  </conditionalFormatting>
  <conditionalFormatting sqref="D99">
    <cfRule type="expression" dxfId="107" priority="43">
      <formula>ISODD(ROW())</formula>
    </cfRule>
  </conditionalFormatting>
  <conditionalFormatting sqref="T4:T24">
    <cfRule type="expression" dxfId="106" priority="42">
      <formula>ISODD(ROW())</formula>
    </cfRule>
  </conditionalFormatting>
  <conditionalFormatting sqref="T29:T49">
    <cfRule type="expression" dxfId="105" priority="36">
      <formula>ISODD(ROW())</formula>
    </cfRule>
  </conditionalFormatting>
  <conditionalFormatting sqref="D26">
    <cfRule type="expression" dxfId="104" priority="35">
      <formula>ISODD(ROW())</formula>
    </cfRule>
  </conditionalFormatting>
  <conditionalFormatting sqref="D51">
    <cfRule type="expression" dxfId="103" priority="34">
      <formula>ISODD(ROW())</formula>
    </cfRule>
  </conditionalFormatting>
  <conditionalFormatting sqref="D76">
    <cfRule type="expression" dxfId="102" priority="33">
      <formula>ISODD(ROW())</formula>
    </cfRule>
  </conditionalFormatting>
  <conditionalFormatting sqref="D101">
    <cfRule type="expression" dxfId="101" priority="32">
      <formula>ISODD(ROW())</formula>
    </cfRule>
  </conditionalFormatting>
  <conditionalFormatting sqref="K4:K24">
    <cfRule type="top10" dxfId="100" priority="31" rank="5"/>
  </conditionalFormatting>
  <conditionalFormatting sqref="L4:L24">
    <cfRule type="top10" dxfId="99" priority="30" rank="5"/>
  </conditionalFormatting>
  <conditionalFormatting sqref="M4:M24">
    <cfRule type="top10" dxfId="98" priority="29" rank="5"/>
  </conditionalFormatting>
  <conditionalFormatting sqref="N4:N24">
    <cfRule type="top10" dxfId="97" priority="28" rank="5"/>
  </conditionalFormatting>
  <conditionalFormatting sqref="K54:K71 K73:K74">
    <cfRule type="top10" dxfId="96" priority="27" rank="5"/>
  </conditionalFormatting>
  <conditionalFormatting sqref="L54:L71 L73:L74">
    <cfRule type="top10" dxfId="95" priority="26" rank="5"/>
  </conditionalFormatting>
  <conditionalFormatting sqref="M54:M71 M73:M74">
    <cfRule type="top10" dxfId="94" priority="25" rank="5"/>
  </conditionalFormatting>
  <conditionalFormatting sqref="N54:N71 N73:N74">
    <cfRule type="top10" dxfId="93" priority="24" rank="5"/>
  </conditionalFormatting>
  <conditionalFormatting sqref="K79:K96 K98:K99">
    <cfRule type="top10" dxfId="92" priority="23" rank="5"/>
  </conditionalFormatting>
  <conditionalFormatting sqref="L79:L96 L98:L99">
    <cfRule type="top10" dxfId="91" priority="22" rank="5"/>
  </conditionalFormatting>
  <conditionalFormatting sqref="M79:M96 M98:M99">
    <cfRule type="top10" dxfId="90" priority="21" rank="5"/>
  </conditionalFormatting>
  <conditionalFormatting sqref="N79:N96 N98:N99">
    <cfRule type="top10" dxfId="89" priority="20" rank="5"/>
  </conditionalFormatting>
  <conditionalFormatting sqref="K29:K46 K48:K49">
    <cfRule type="top10" dxfId="88" priority="19" rank="5"/>
  </conditionalFormatting>
  <conditionalFormatting sqref="L29:L46 L48:L49">
    <cfRule type="top10" dxfId="87" priority="18" rank="5"/>
  </conditionalFormatting>
  <conditionalFormatting sqref="M29:M46 M48:M49">
    <cfRule type="top10" dxfId="86" priority="17" rank="5"/>
  </conditionalFormatting>
  <conditionalFormatting sqref="N29:N46 N48:N49">
    <cfRule type="top10" dxfId="85" priority="16" rank="5"/>
  </conditionalFormatting>
  <conditionalFormatting sqref="D47">
    <cfRule type="expression" dxfId="84" priority="15">
      <formula>ISODD(ROW())</formula>
    </cfRule>
  </conditionalFormatting>
  <conditionalFormatting sqref="K47">
    <cfRule type="top10" dxfId="83" priority="14" rank="5"/>
  </conditionalFormatting>
  <conditionalFormatting sqref="L47">
    <cfRule type="top10" dxfId="82" priority="13" rank="5"/>
  </conditionalFormatting>
  <conditionalFormatting sqref="M47">
    <cfRule type="top10" dxfId="81" priority="12" rank="5"/>
  </conditionalFormatting>
  <conditionalFormatting sqref="N47">
    <cfRule type="top10" dxfId="80" priority="11" rank="5"/>
  </conditionalFormatting>
  <conditionalFormatting sqref="D72">
    <cfRule type="expression" dxfId="79" priority="10">
      <formula>ISODD(ROW())</formula>
    </cfRule>
  </conditionalFormatting>
  <conditionalFormatting sqref="K72">
    <cfRule type="top10" dxfId="78" priority="9" rank="5"/>
  </conditionalFormatting>
  <conditionalFormatting sqref="L72">
    <cfRule type="top10" dxfId="77" priority="8" rank="5"/>
  </conditionalFormatting>
  <conditionalFormatting sqref="M72">
    <cfRule type="top10" dxfId="76" priority="7" rank="5"/>
  </conditionalFormatting>
  <conditionalFormatting sqref="N72">
    <cfRule type="top10" dxfId="75" priority="6" rank="5"/>
  </conditionalFormatting>
  <conditionalFormatting sqref="D97">
    <cfRule type="expression" dxfId="74" priority="5">
      <formula>ISODD(ROW())</formula>
    </cfRule>
  </conditionalFormatting>
  <conditionalFormatting sqref="K97">
    <cfRule type="top10" dxfId="73" priority="4" rank="5"/>
  </conditionalFormatting>
  <conditionalFormatting sqref="L97">
    <cfRule type="top10" dxfId="72" priority="3" rank="5"/>
  </conditionalFormatting>
  <conditionalFormatting sqref="M97">
    <cfRule type="top10" dxfId="71" priority="2" rank="5"/>
  </conditionalFormatting>
  <conditionalFormatting sqref="N97">
    <cfRule type="top10" dxfId="70" priority="1" rank="5"/>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AC94E-B7CC-46E8-B480-99BADC2FC2F3}">
  <sheetPr>
    <tabColor theme="4" tint="0.39997558519241921"/>
  </sheetPr>
  <dimension ref="A1:AB72"/>
  <sheetViews>
    <sheetView workbookViewId="0">
      <selection activeCell="C34" sqref="C34"/>
    </sheetView>
  </sheetViews>
  <sheetFormatPr defaultRowHeight="14.5" outlineLevelCol="1"/>
  <cols>
    <col min="3" max="3" width="21.08984375" bestFit="1" customWidth="1"/>
    <col min="13" max="13" width="10.81640625" hidden="1" customWidth="1" outlineLevel="1"/>
    <col min="14" max="23" width="0" hidden="1" customWidth="1" outlineLevel="1"/>
    <col min="24" max="24" width="8.7265625" collapsed="1"/>
    <col min="25" max="26" width="12.08984375" bestFit="1" customWidth="1"/>
    <col min="27" max="27" width="12.453125" bestFit="1" customWidth="1"/>
    <col min="28" max="28" width="12.08984375" bestFit="1" customWidth="1"/>
    <col min="29" max="32" width="12.453125" bestFit="1" customWidth="1"/>
    <col min="33" max="33" width="14.08984375" bestFit="1" customWidth="1"/>
    <col min="34" max="34" width="17.6328125" bestFit="1" customWidth="1"/>
    <col min="35" max="35" width="14.7265625" bestFit="1" customWidth="1"/>
    <col min="36" max="37" width="12.453125" bestFit="1" customWidth="1"/>
    <col min="38" max="38" width="17.81640625" bestFit="1" customWidth="1"/>
    <col min="39" max="39" width="22.08984375" bestFit="1" customWidth="1"/>
    <col min="40" max="41" width="12.453125" bestFit="1" customWidth="1"/>
    <col min="42" max="42" width="13.36328125" bestFit="1" customWidth="1"/>
    <col min="43" max="43" width="14.26953125" bestFit="1" customWidth="1"/>
    <col min="44" max="44" width="21.453125" bestFit="1" customWidth="1"/>
    <col min="45" max="45" width="12.453125" bestFit="1" customWidth="1"/>
    <col min="46" max="46" width="11.81640625" bestFit="1" customWidth="1"/>
  </cols>
  <sheetData>
    <row r="1" spans="1:28">
      <c r="M1" s="48">
        <v>2</v>
      </c>
      <c r="N1" s="48">
        <v>3</v>
      </c>
      <c r="O1" s="48">
        <v>4</v>
      </c>
      <c r="P1" s="48">
        <v>5</v>
      </c>
      <c r="Q1" s="48">
        <v>6</v>
      </c>
      <c r="Y1" s="69" t="s">
        <v>26</v>
      </c>
      <c r="Z1" t="s">
        <v>12</v>
      </c>
    </row>
    <row r="2" spans="1:28" ht="15.5">
      <c r="B2">
        <v>1</v>
      </c>
      <c r="C2" s="51" t="s">
        <v>86</v>
      </c>
      <c r="D2" s="48">
        <v>2</v>
      </c>
      <c r="E2" s="48">
        <v>3</v>
      </c>
      <c r="F2" s="48">
        <v>4</v>
      </c>
      <c r="G2" s="48">
        <v>5</v>
      </c>
      <c r="H2" s="48">
        <v>6</v>
      </c>
      <c r="I2" s="113" t="s">
        <v>107</v>
      </c>
      <c r="J2" s="113"/>
      <c r="K2" s="113"/>
      <c r="L2" s="113"/>
      <c r="M2" s="115" t="s">
        <v>81</v>
      </c>
      <c r="N2" s="115"/>
      <c r="O2" s="115"/>
      <c r="P2" s="115"/>
      <c r="Q2" s="115"/>
      <c r="R2" s="50"/>
      <c r="S2" s="116" t="s">
        <v>82</v>
      </c>
      <c r="T2" s="116"/>
      <c r="U2" s="116"/>
      <c r="V2" s="116"/>
      <c r="W2" s="116"/>
    </row>
    <row r="3" spans="1:28" ht="15.5">
      <c r="A3" s="5">
        <v>2020</v>
      </c>
      <c r="B3" s="5">
        <v>2021</v>
      </c>
      <c r="C3" s="7" t="s">
        <v>26</v>
      </c>
      <c r="D3" s="18">
        <v>2016</v>
      </c>
      <c r="E3" s="18">
        <v>2017</v>
      </c>
      <c r="F3" s="18">
        <v>2018</v>
      </c>
      <c r="G3" s="18">
        <v>2019</v>
      </c>
      <c r="H3" s="18">
        <v>2020</v>
      </c>
      <c r="I3" s="49">
        <v>2017</v>
      </c>
      <c r="J3" s="49">
        <v>2018</v>
      </c>
      <c r="K3" s="49">
        <v>2019</v>
      </c>
      <c r="L3" s="49">
        <v>2020</v>
      </c>
      <c r="M3" s="39">
        <v>2016</v>
      </c>
      <c r="N3" s="39">
        <v>2017</v>
      </c>
      <c r="O3" s="39">
        <v>2018</v>
      </c>
      <c r="P3" s="39">
        <v>2019</v>
      </c>
      <c r="Q3" s="39">
        <v>2020</v>
      </c>
      <c r="R3" s="7" t="s">
        <v>26</v>
      </c>
      <c r="S3" s="47">
        <v>2016</v>
      </c>
      <c r="T3" s="47">
        <v>2017</v>
      </c>
      <c r="U3" s="47">
        <v>2018</v>
      </c>
      <c r="V3" s="47">
        <v>2019</v>
      </c>
      <c r="W3" s="47">
        <v>2020</v>
      </c>
      <c r="Y3" t="s">
        <v>142</v>
      </c>
      <c r="Z3" t="s">
        <v>143</v>
      </c>
      <c r="AA3" t="s">
        <v>144</v>
      </c>
      <c r="AB3" t="s">
        <v>145</v>
      </c>
    </row>
    <row r="4" spans="1:28">
      <c r="A4" s="97">
        <f>IFERROR(VLOOKUP(C4,rank!$E$5:$F$20,2,FALSE),"")</f>
        <v>14</v>
      </c>
      <c r="B4" s="97">
        <f>IFERROR(VLOOKUP(C4,rank!$B$5:$C$28,2,FALSE),"")</f>
        <v>8</v>
      </c>
      <c r="C4" s="98" t="s">
        <v>8</v>
      </c>
      <c r="D4" s="32">
        <f ca="1">INDIRECT("Expense!"&amp;ADDRESS(MATCH($C4,Expense!$B$14:$B$34,0)+ROW(E_start),$B$2-1+COLUMN(E_start)+MATCH(D$3,Expense!$C$12:$AA$12,0)))</f>
        <v>96.51</v>
      </c>
      <c r="E4" s="32">
        <f ca="1">INDIRECT("Expense!"&amp;ADDRESS(MATCH($C4,Expense!$B$14:$B$34,0)+ROW(E_start),$B$2-1+COLUMN(E_start)+MATCH(E$3,Expense!$C$12:$AA$12,0)))</f>
        <v>100.03</v>
      </c>
      <c r="F4" s="32">
        <f ca="1">INDIRECT("Expense!"&amp;ADDRESS(MATCH($C4,Expense!$B$14:$B$34,0)+ROW(E_start),$B$2-1+COLUMN(E_start)+MATCH(F$3,Expense!$C$12:$AA$12,0)))</f>
        <v>123.68</v>
      </c>
      <c r="G4" s="32">
        <f ca="1">INDIRECT("Expense!"&amp;ADDRESS(MATCH($C4,Expense!$B$14:$B$34,0)+ROW(E_start),$B$2-1+COLUMN(E_start)+MATCH(G$3,Expense!$C$12:$AA$12,0)))</f>
        <v>167.54000000000002</v>
      </c>
      <c r="H4" s="32">
        <f ca="1">INDIRECT("Expense!"&amp;ADDRESS(MATCH($C4,Expense!$B$14:$B$34,0)+ROW(E_start),$B$2-1+COLUMN(E_start)+MATCH(H$3,Expense!$C$12:$AA$12,0)))</f>
        <v>151.12</v>
      </c>
      <c r="I4" s="33">
        <f ca="1">E4/D4-1</f>
        <v>3.6472904362242264E-2</v>
      </c>
      <c r="J4" s="33">
        <f t="shared" ref="J4:L18" ca="1" si="0">F4/E4-1</f>
        <v>0.23642907127861656</v>
      </c>
      <c r="K4" s="33">
        <f t="shared" ca="1" si="0"/>
        <v>0.35462483829236757</v>
      </c>
      <c r="L4" s="33">
        <f t="shared" ca="1" si="0"/>
        <v>-9.8006446221797883E-2</v>
      </c>
      <c r="M4" s="46">
        <f>VLOOKUP($C4,'Other Countries GDP'!$B$13:$G$33,M$1,FALSE)</f>
        <v>2190</v>
      </c>
      <c r="N4" s="46">
        <f>VLOOKUP($C4,'Other Countries GDP'!$B$13:$G$33,N$1,FALSE)</f>
        <v>2643</v>
      </c>
      <c r="O4" s="46">
        <f>VLOOKUP($C4,'Other Countries GDP'!$B$13:$G$33,O$1,FALSE)</f>
        <v>3100</v>
      </c>
      <c r="P4" s="46">
        <f>VLOOKUP($C4,'Other Countries GDP'!$B$13:$G$33,P$1,FALSE)</f>
        <v>3666</v>
      </c>
      <c r="Q4" s="46">
        <f>VLOOKUP($C4,'Other Countries GDP'!$B$13:$G$33,Q$1,FALSE)</f>
        <v>3731</v>
      </c>
      <c r="R4" t="str">
        <f>C4</f>
        <v>Bernepamar</v>
      </c>
      <c r="S4" s="42">
        <f t="shared" ref="S4:S23" ca="1" si="1">D4/M4</f>
        <v>4.4068493150684937E-2</v>
      </c>
      <c r="T4" s="42">
        <f t="shared" ref="T4:T23" ca="1" si="2">E4/N4</f>
        <v>3.784714339765418E-2</v>
      </c>
      <c r="U4" s="42">
        <f t="shared" ref="U4:U23" ca="1" si="3">F4/O4</f>
        <v>3.9896774193548389E-2</v>
      </c>
      <c r="V4" s="42">
        <f t="shared" ref="V4:V23" ca="1" si="4">G4/P4</f>
        <v>4.5701036552100387E-2</v>
      </c>
      <c r="W4" s="42">
        <f t="shared" ref="W4:W23" ca="1" si="5">H4/Q4</f>
        <v>4.0503886357544892E-2</v>
      </c>
      <c r="Y4" s="71">
        <v>0.19560205710232315</v>
      </c>
      <c r="Z4" s="71">
        <v>0.45172055769801234</v>
      </c>
      <c r="AA4" s="71">
        <v>-2.7075351213282306E-2</v>
      </c>
      <c r="AB4" s="71">
        <v>3.1294302966658138E-2</v>
      </c>
    </row>
    <row r="5" spans="1:28">
      <c r="A5" s="83">
        <f>IFERROR(VLOOKUP(C5,rank!$E$5:$F$20,2,FALSE),"")</f>
        <v>6</v>
      </c>
      <c r="B5" s="83">
        <f>IFERROR(VLOOKUP(C5,rank!$B$5:$C$28,2,FALSE),"")</f>
        <v>15</v>
      </c>
      <c r="C5" s="6" t="s">
        <v>19</v>
      </c>
      <c r="D5">
        <f ca="1">INDIRECT("Expense!"&amp;ADDRESS(MATCH($C5,Expense!$B$14:$B$34,0)+ROW(E_start),$B$2-1+COLUMN(E_start)+MATCH(D$3,Expense!$C$12:$AA$12,0)))</f>
        <v>175.18</v>
      </c>
      <c r="E5">
        <f ca="1">INDIRECT("Expense!"&amp;ADDRESS(MATCH($C5,Expense!$B$14:$B$34,0)+ROW(E_start),$B$2-1+COLUMN(E_start)+MATCH(E$3,Expense!$C$12:$AA$12,0)))</f>
        <v>197.18</v>
      </c>
      <c r="F5">
        <f ca="1">INDIRECT("Expense!"&amp;ADDRESS(MATCH($C5,Expense!$B$14:$B$34,0)+ROW(E_start),$B$2-1+COLUMN(E_start)+MATCH(F$3,Expense!$C$12:$AA$12,0)))</f>
        <v>205.76</v>
      </c>
      <c r="G5">
        <f ca="1">INDIRECT("Expense!"&amp;ADDRESS(MATCH($C5,Expense!$B$14:$B$34,0)+ROW(E_start),$B$2-1+COLUMN(E_start)+MATCH(G$3,Expense!$C$12:$AA$12,0)))</f>
        <v>269.65999999999997</v>
      </c>
      <c r="H5">
        <f ca="1">INDIRECT("Expense!"&amp;ADDRESS(MATCH($C5,Expense!$B$14:$B$34,0)+ROW(E_start),$B$2-1+COLUMN(E_start)+MATCH(H$3,Expense!$C$12:$AA$12,0)))</f>
        <v>252</v>
      </c>
      <c r="I5" s="42">
        <f ca="1">E5/D5-1</f>
        <v>0.12558511245575987</v>
      </c>
      <c r="J5" s="42">
        <f t="shared" ca="1" si="0"/>
        <v>4.3513540927071714E-2</v>
      </c>
      <c r="K5" s="42">
        <f t="shared" ca="1" si="0"/>
        <v>0.31055598755832037</v>
      </c>
      <c r="L5" s="42">
        <f ca="1">H5/G5-1</f>
        <v>-6.5489876140324754E-2</v>
      </c>
      <c r="M5" s="46">
        <f>VLOOKUP($C5,'Other Countries GDP'!$B$13:$G$33,M$1,FALSE)</f>
        <v>46054</v>
      </c>
      <c r="N5" s="46">
        <f>VLOOKUP($C5,'Other Countries GDP'!$B$13:$G$33,N$1,FALSE)</f>
        <v>48604</v>
      </c>
      <c r="O5" s="46">
        <f>VLOOKUP($C5,'Other Countries GDP'!$B$13:$G$33,O$1,FALSE)</f>
        <v>53072</v>
      </c>
      <c r="P5" s="46">
        <f>VLOOKUP($C5,'Other Countries GDP'!$B$13:$G$33,P$1,FALSE)</f>
        <v>52529</v>
      </c>
      <c r="Q5" s="46">
        <f>VLOOKUP($C5,'Other Countries GDP'!$B$13:$G$33,Q$1,FALSE)</f>
        <v>52450</v>
      </c>
      <c r="R5" t="str">
        <f t="shared" ref="R5:R23" si="6">C5</f>
        <v>Byasier Pujan</v>
      </c>
      <c r="S5" s="42">
        <f t="shared" ca="1" si="1"/>
        <v>3.8037955443609678E-3</v>
      </c>
      <c r="T5" s="42">
        <f t="shared" ca="1" si="2"/>
        <v>4.0568677475104932E-3</v>
      </c>
      <c r="U5" s="42">
        <f t="shared" ca="1" si="3"/>
        <v>3.8769972867048535E-3</v>
      </c>
      <c r="V5" s="42">
        <f t="shared" ca="1" si="4"/>
        <v>5.1335452797502323E-3</v>
      </c>
      <c r="W5" s="42">
        <f t="shared" ca="1" si="5"/>
        <v>4.8045757864632983E-3</v>
      </c>
    </row>
    <row r="6" spans="1:28">
      <c r="A6" s="30">
        <f>IFERROR(VLOOKUP(C6,rank!$E$5:$F$20,2,FALSE),"")</f>
        <v>16</v>
      </c>
      <c r="B6" s="30" t="str">
        <f>IFERROR(VLOOKUP(C6,rank!$B$5:$C$28,2,FALSE),"")</f>
        <v/>
      </c>
      <c r="C6" s="30" t="s">
        <v>20</v>
      </c>
      <c r="D6" s="31">
        <f ca="1">INDIRECT("Expense!"&amp;ADDRESS(MATCH($C6,Expense!$B$14:$B$34,0)+ROW(E_start),$B$2-1+COLUMN(E_start)+MATCH(D$3,Expense!$C$12:$AA$12,0)))</f>
        <v>260.52</v>
      </c>
      <c r="E6" s="31">
        <f ca="1">INDIRECT("Expense!"&amp;ADDRESS(MATCH($C6,Expense!$B$14:$B$34,0)+ROW(E_start),$B$2-1+COLUMN(E_start)+MATCH(E$3,Expense!$C$12:$AA$12,0)))</f>
        <v>227.20000000000002</v>
      </c>
      <c r="F6" s="31">
        <f ca="1">INDIRECT("Expense!"&amp;ADDRESS(MATCH($C6,Expense!$B$14:$B$34,0)+ROW(E_start),$B$2-1+COLUMN(E_start)+MATCH(F$3,Expense!$C$12:$AA$12,0)))</f>
        <v>376.84000000000003</v>
      </c>
      <c r="G6" s="31">
        <f ca="1">INDIRECT("Expense!"&amp;ADDRESS(MATCH($C6,Expense!$B$14:$B$34,0)+ROW(E_start),$B$2-1+COLUMN(E_start)+MATCH(G$3,Expense!$C$12:$AA$12,0)))</f>
        <v>335.33</v>
      </c>
      <c r="H6" s="31">
        <f ca="1">INDIRECT("Expense!"&amp;ADDRESS(MATCH($C6,Expense!$B$14:$B$34,0)+ROW(E_start),$B$2-1+COLUMN(E_start)+MATCH(H$3,Expense!$C$12:$AA$12,0)))</f>
        <v>367.87</v>
      </c>
      <c r="I6" s="87">
        <f t="shared" ref="I6:L23" ca="1" si="7">E6/D6-1</f>
        <v>-0.12789805005373855</v>
      </c>
      <c r="J6" s="87">
        <f ca="1">F6/E6-1</f>
        <v>0.65862676056338021</v>
      </c>
      <c r="K6" s="87">
        <f t="shared" ca="1" si="0"/>
        <v>-0.11015285001592201</v>
      </c>
      <c r="L6" s="87">
        <f t="shared" ca="1" si="0"/>
        <v>9.7038737959622035E-2</v>
      </c>
      <c r="M6" s="46">
        <f>VLOOKUP($C6,'Other Countries GDP'!$B$13:$G$33,M$1,FALSE)</f>
        <v>62050</v>
      </c>
      <c r="N6" s="46">
        <f>VLOOKUP($C6,'Other Countries GDP'!$B$13:$G$33,N$1,FALSE)</f>
        <v>72082</v>
      </c>
      <c r="O6" s="46">
        <f>VLOOKUP($C6,'Other Countries GDP'!$B$13:$G$33,O$1,FALSE)</f>
        <v>74544</v>
      </c>
      <c r="P6" s="46">
        <f>VLOOKUP($C6,'Other Countries GDP'!$B$13:$G$33,P$1,FALSE)</f>
        <v>69010</v>
      </c>
      <c r="Q6" s="46">
        <f>VLOOKUP($C6,'Other Countries GDP'!$B$13:$G$33,Q$1,FALSE)</f>
        <v>59329</v>
      </c>
      <c r="R6" t="str">
        <f t="shared" si="6"/>
        <v>Cuandbo</v>
      </c>
      <c r="S6" s="42">
        <f t="shared" ca="1" si="1"/>
        <v>4.1985495568090244E-3</v>
      </c>
      <c r="T6" s="42">
        <f t="shared" ca="1" si="2"/>
        <v>3.1519658167087484E-3</v>
      </c>
      <c r="U6" s="42">
        <f t="shared" ca="1" si="3"/>
        <v>5.0552693711096806E-3</v>
      </c>
      <c r="V6" s="42">
        <f t="shared" ca="1" si="4"/>
        <v>4.859150847703231E-3</v>
      </c>
      <c r="W6" s="42">
        <f t="shared" ca="1" si="5"/>
        <v>6.2005090259400972E-3</v>
      </c>
    </row>
    <row r="7" spans="1:28">
      <c r="A7" s="30" t="str">
        <f>IFERROR(VLOOKUP(C7,rank!$E$5:$F$20,2,FALSE),"")</f>
        <v/>
      </c>
      <c r="B7" s="30">
        <f>IFERROR(VLOOKUP(C7,rank!$B$5:$C$28,2,FALSE),"")</f>
        <v>16</v>
      </c>
      <c r="C7" s="84" t="s">
        <v>21</v>
      </c>
      <c r="D7" s="85">
        <f ca="1">INDIRECT("Expense!"&amp;ADDRESS(MATCH($C7,Expense!$B$14:$B$34,0)+ROW(E_start),$B$2-1+COLUMN(E_start)+MATCH(D$3,Expense!$C$12:$AA$12,0)))</f>
        <v>215.99</v>
      </c>
      <c r="E7" s="85">
        <f ca="1">INDIRECT("Expense!"&amp;ADDRESS(MATCH($C7,Expense!$B$14:$B$34,0)+ROW(E_start),$B$2-1+COLUMN(E_start)+MATCH(E$3,Expense!$C$12:$AA$12,0)))</f>
        <v>198.35</v>
      </c>
      <c r="F7" s="85">
        <f ca="1">INDIRECT("Expense!"&amp;ADDRESS(MATCH($C7,Expense!$B$14:$B$34,0)+ROW(E_start),$B$2-1+COLUMN(E_start)+MATCH(F$3,Expense!$C$12:$AA$12,0)))</f>
        <v>253.8</v>
      </c>
      <c r="G7" s="85">
        <f ca="1">INDIRECT("Expense!"&amp;ADDRESS(MATCH($C7,Expense!$B$14:$B$34,0)+ROW(E_start),$B$2-1+COLUMN(E_start)+MATCH(G$3,Expense!$C$12:$AA$12,0)))</f>
        <v>361.05</v>
      </c>
      <c r="H7" s="85">
        <f ca="1">INDIRECT("Expense!"&amp;ADDRESS(MATCH($C7,Expense!$B$14:$B$34,0)+ROW(E_start),$B$2-1+COLUMN(E_start)+MATCH(H$3,Expense!$C$12:$AA$12,0)))</f>
        <v>414.24</v>
      </c>
      <c r="I7" s="86">
        <f t="shared" ca="1" si="7"/>
        <v>-8.1670447705912363E-2</v>
      </c>
      <c r="J7" s="86">
        <f t="shared" ca="1" si="0"/>
        <v>0.27955633980337802</v>
      </c>
      <c r="K7" s="86">
        <f t="shared" ca="1" si="0"/>
        <v>0.42257683215130015</v>
      </c>
      <c r="L7" s="86">
        <f t="shared" ca="1" si="0"/>
        <v>0.14732031574574167</v>
      </c>
      <c r="M7" s="46">
        <f>VLOOKUP($C7,'Other Countries GDP'!$B$13:$G$33,M$1,FALSE)</f>
        <v>31034</v>
      </c>
      <c r="N7" s="46">
        <f>VLOOKUP($C7,'Other Countries GDP'!$B$13:$G$33,N$1,FALSE)</f>
        <v>30333</v>
      </c>
      <c r="O7" s="46">
        <f>VLOOKUP($C7,'Other Countries GDP'!$B$13:$G$33,O$1,FALSE)</f>
        <v>32602</v>
      </c>
      <c r="P7" s="46">
        <f>VLOOKUP($C7,'Other Countries GDP'!$B$13:$G$33,P$1,FALSE)</f>
        <v>31975</v>
      </c>
      <c r="Q7" s="46">
        <f>VLOOKUP($C7,'Other Countries GDP'!$B$13:$G$33,Q$1,FALSE)</f>
        <v>30498</v>
      </c>
      <c r="R7" t="str">
        <f t="shared" si="6"/>
        <v>Djipines</v>
      </c>
      <c r="S7" s="42">
        <f t="shared" ca="1" si="1"/>
        <v>6.9597860411161954E-3</v>
      </c>
      <c r="T7" s="42">
        <f t="shared" ca="1" si="2"/>
        <v>6.5390828470642537E-3</v>
      </c>
      <c r="U7" s="42">
        <f t="shared" ca="1" si="3"/>
        <v>7.784798478620944E-3</v>
      </c>
      <c r="V7" s="42">
        <f t="shared" ca="1" si="4"/>
        <v>1.1291634089132134E-2</v>
      </c>
      <c r="W7" s="42">
        <f t="shared" ca="1" si="5"/>
        <v>1.3582530001967342E-2</v>
      </c>
    </row>
    <row r="8" spans="1:28">
      <c r="A8" s="83">
        <f>IFERROR(VLOOKUP(C8,rank!$E$5:$F$20,2,FALSE),"")</f>
        <v>1</v>
      </c>
      <c r="B8" s="83">
        <f>IFERROR(VLOOKUP(C8,rank!$B$5:$C$28,2,FALSE),"")</f>
        <v>9</v>
      </c>
      <c r="C8" s="6" t="s">
        <v>1</v>
      </c>
      <c r="D8">
        <f ca="1">INDIRECT("Expense!"&amp;ADDRESS(MATCH($C8,Expense!$B$14:$B$34,0)+ROW(E_start),$B$2-1+COLUMN(E_start)+MATCH(D$3,Expense!$C$12:$AA$12,0)))</f>
        <v>186.18</v>
      </c>
      <c r="E8">
        <f ca="1">INDIRECT("Expense!"&amp;ADDRESS(MATCH($C8,Expense!$B$14:$B$34,0)+ROW(E_start),$B$2-1+COLUMN(E_start)+MATCH(E$3,Expense!$C$12:$AA$12,0)))</f>
        <v>172.32</v>
      </c>
      <c r="F8">
        <f ca="1">INDIRECT("Expense!"&amp;ADDRESS(MATCH($C8,Expense!$B$14:$B$34,0)+ROW(E_start),$B$2-1+COLUMN(E_start)+MATCH(F$3,Expense!$C$12:$AA$12,0)))</f>
        <v>235.25</v>
      </c>
      <c r="G8">
        <f ca="1">INDIRECT("Expense!"&amp;ADDRESS(MATCH($C8,Expense!$B$14:$B$34,0)+ROW(E_start),$B$2-1+COLUMN(E_start)+MATCH(G$3,Expense!$C$12:$AA$12,0)))</f>
        <v>257.38</v>
      </c>
      <c r="H8">
        <f ca="1">INDIRECT("Expense!"&amp;ADDRESS(MATCH($C8,Expense!$B$14:$B$34,0)+ROW(E_start),$B$2-1+COLUMN(E_start)+MATCH(H$3,Expense!$C$12:$AA$12,0)))</f>
        <v>266.90999999999997</v>
      </c>
      <c r="I8" s="42">
        <f t="shared" ca="1" si="7"/>
        <v>-7.4444086368031015E-2</v>
      </c>
      <c r="J8" s="42">
        <f t="shared" ca="1" si="0"/>
        <v>0.3651926648096564</v>
      </c>
      <c r="K8" s="42">
        <f t="shared" ca="1" si="0"/>
        <v>9.407013815090326E-2</v>
      </c>
      <c r="L8" s="42">
        <f t="shared" ca="1" si="0"/>
        <v>3.7026964022068398E-2</v>
      </c>
      <c r="M8" s="46">
        <f>VLOOKUP($C8,'Other Countries GDP'!$B$13:$G$33,M$1,FALSE)</f>
        <v>37074</v>
      </c>
      <c r="N8" s="46">
        <f>VLOOKUP($C8,'Other Countries GDP'!$B$13:$G$33,N$1,FALSE)</f>
        <v>38724</v>
      </c>
      <c r="O8" s="46">
        <f>VLOOKUP($C8,'Other Countries GDP'!$B$13:$G$33,O$1,FALSE)</f>
        <v>41614</v>
      </c>
      <c r="P8" s="46">
        <f>VLOOKUP($C8,'Other Countries GDP'!$B$13:$G$33,P$1,FALSE)</f>
        <v>40619</v>
      </c>
      <c r="Q8" s="46">
        <f>VLOOKUP($C8,'Other Countries GDP'!$B$13:$G$33,Q$1,FALSE)</f>
        <v>39069</v>
      </c>
      <c r="R8" t="str">
        <f t="shared" si="6"/>
        <v>Dosqaly</v>
      </c>
      <c r="S8" s="42">
        <f t="shared" ca="1" si="1"/>
        <v>5.0218481955008904E-3</v>
      </c>
      <c r="T8" s="42">
        <f t="shared" ca="1" si="2"/>
        <v>4.4499535171986359E-3</v>
      </c>
      <c r="U8" s="42">
        <f t="shared" ca="1" si="3"/>
        <v>5.6531455760080746E-3</v>
      </c>
      <c r="V8" s="42">
        <f t="shared" ca="1" si="4"/>
        <v>6.3364435362761266E-3</v>
      </c>
      <c r="W8" s="42">
        <f t="shared" ca="1" si="5"/>
        <v>6.8317591952699059E-3</v>
      </c>
    </row>
    <row r="9" spans="1:28">
      <c r="A9" s="83">
        <f>IFERROR(VLOOKUP(C9,rank!$E$5:$F$20,2,FALSE),"")</f>
        <v>9</v>
      </c>
      <c r="B9" s="83">
        <f>IFERROR(VLOOKUP(C9,rank!$B$5:$C$28,2,FALSE),"")</f>
        <v>14</v>
      </c>
      <c r="C9" s="6" t="s">
        <v>11</v>
      </c>
      <c r="D9">
        <f ca="1">INDIRECT("Expense!"&amp;ADDRESS(MATCH($C9,Expense!$B$14:$B$34,0)+ROW(E_start),$B$2-1+COLUMN(E_start)+MATCH(D$3,Expense!$C$12:$AA$12,0)))</f>
        <v>194.52999999999997</v>
      </c>
      <c r="E9">
        <f ca="1">INDIRECT("Expense!"&amp;ADDRESS(MATCH($C9,Expense!$B$14:$B$34,0)+ROW(E_start),$B$2-1+COLUMN(E_start)+MATCH(E$3,Expense!$C$12:$AA$12,0)))</f>
        <v>181.56</v>
      </c>
      <c r="F9">
        <f ca="1">INDIRECT("Expense!"&amp;ADDRESS(MATCH($C9,Expense!$B$14:$B$34,0)+ROW(E_start),$B$2-1+COLUMN(E_start)+MATCH(F$3,Expense!$C$12:$AA$12,0)))</f>
        <v>217.60000000000002</v>
      </c>
      <c r="G9">
        <f ca="1">INDIRECT("Expense!"&amp;ADDRESS(MATCH($C9,Expense!$B$14:$B$34,0)+ROW(E_start),$B$2-1+COLUMN(E_start)+MATCH(G$3,Expense!$C$12:$AA$12,0)))</f>
        <v>237.88</v>
      </c>
      <c r="H9">
        <f ca="1">INDIRECT("Expense!"&amp;ADDRESS(MATCH($C9,Expense!$B$14:$B$34,0)+ROW(E_start),$B$2-1+COLUMN(E_start)+MATCH(H$3,Expense!$C$12:$AA$12,0)))</f>
        <v>237.60000000000002</v>
      </c>
      <c r="I9" s="42">
        <f t="shared" ca="1" si="7"/>
        <v>-6.6673520793707808E-2</v>
      </c>
      <c r="J9" s="42">
        <f t="shared" ca="1" si="0"/>
        <v>0.19850187265917607</v>
      </c>
      <c r="K9" s="42">
        <f t="shared" ca="1" si="0"/>
        <v>9.3198529411764541E-2</v>
      </c>
      <c r="L9" s="42">
        <f t="shared" ca="1" si="0"/>
        <v>-1.1770640659154452E-3</v>
      </c>
      <c r="M9" s="46">
        <f>VLOOKUP($C9,'Other Countries GDP'!$B$13:$G$33,M$1,FALSE)</f>
        <v>42150</v>
      </c>
      <c r="N9" s="46">
        <f>VLOOKUP($C9,'Other Countries GDP'!$B$13:$G$33,N$1,FALSE)</f>
        <v>44587</v>
      </c>
      <c r="O9" s="46">
        <f>VLOOKUP($C9,'Other Countries GDP'!$B$13:$G$33,O$1,FALSE)</f>
        <v>47998</v>
      </c>
      <c r="P9" s="46">
        <f>VLOOKUP($C9,'Other Countries GDP'!$B$13:$G$33,P$1,FALSE)</f>
        <v>46842</v>
      </c>
      <c r="Q9" s="46">
        <f>VLOOKUP($C9,'Other Countries GDP'!$B$13:$G$33,Q$1,FALSE)</f>
        <v>46255</v>
      </c>
      <c r="R9" t="str">
        <f t="shared" si="6"/>
        <v>Esia</v>
      </c>
      <c r="S9" s="42">
        <f t="shared" ca="1" si="1"/>
        <v>4.615183867141162E-3</v>
      </c>
      <c r="T9" s="42">
        <f t="shared" ca="1" si="2"/>
        <v>4.0720389351156169E-3</v>
      </c>
      <c r="U9" s="42">
        <f t="shared" ca="1" si="3"/>
        <v>4.5335222300929212E-3</v>
      </c>
      <c r="V9" s="42">
        <f t="shared" ca="1" si="4"/>
        <v>5.0783484906707652E-3</v>
      </c>
      <c r="W9" s="42">
        <f t="shared" ca="1" si="5"/>
        <v>5.1367419738406663E-3</v>
      </c>
    </row>
    <row r="10" spans="1:28">
      <c r="A10" s="83" t="str">
        <f>IFERROR(VLOOKUP(C10,rank!$E$5:$F$20,2,FALSE),"")</f>
        <v/>
      </c>
      <c r="B10" s="83">
        <f>IFERROR(VLOOKUP(C10,rank!$B$5:$C$28,2,FALSE),"")</f>
        <v>7</v>
      </c>
      <c r="C10" s="6" t="s">
        <v>4</v>
      </c>
      <c r="D10">
        <f ca="1">INDIRECT("Expense!"&amp;ADDRESS(MATCH($C10,Expense!$B$14:$B$34,0)+ROW(E_start),$B$2-1+COLUMN(E_start)+MATCH(D$3,Expense!$C$12:$AA$12,0)))</f>
        <v>213.41</v>
      </c>
      <c r="E10">
        <f ca="1">INDIRECT("Expense!"&amp;ADDRESS(MATCH($C10,Expense!$B$14:$B$34,0)+ROW(E_start),$B$2-1+COLUMN(E_start)+MATCH(E$3,Expense!$C$12:$AA$12,0)))</f>
        <v>231.32</v>
      </c>
      <c r="F10">
        <f ca="1">INDIRECT("Expense!"&amp;ADDRESS(MATCH($C10,Expense!$B$14:$B$34,0)+ROW(E_start),$B$2-1+COLUMN(E_start)+MATCH(F$3,Expense!$C$12:$AA$12,0)))</f>
        <v>295.02999999999997</v>
      </c>
      <c r="G10">
        <f ca="1">INDIRECT("Expense!"&amp;ADDRESS(MATCH($C10,Expense!$B$14:$B$34,0)+ROW(E_start),$B$2-1+COLUMN(E_start)+MATCH(G$3,Expense!$C$12:$AA$12,0)))</f>
        <v>284.23</v>
      </c>
      <c r="H10">
        <f ca="1">INDIRECT("Expense!"&amp;ADDRESS(MATCH($C10,Expense!$B$14:$B$34,0)+ROW(E_start),$B$2-1+COLUMN(E_start)+MATCH(H$3,Expense!$C$12:$AA$12,0)))</f>
        <v>276.62</v>
      </c>
      <c r="I10" s="42">
        <f t="shared" ca="1" si="7"/>
        <v>8.3922965184386911E-2</v>
      </c>
      <c r="J10" s="42">
        <f t="shared" ca="1" si="0"/>
        <v>0.2754193325263703</v>
      </c>
      <c r="K10" s="42">
        <f t="shared" ca="1" si="0"/>
        <v>-3.6606446802019965E-2</v>
      </c>
      <c r="L10" s="42">
        <f t="shared" ca="1" si="0"/>
        <v>-2.677409140484821E-2</v>
      </c>
      <c r="M10" s="46">
        <f>VLOOKUP($C10,'Other Countries GDP'!$B$13:$G$33,M$1,FALSE)</f>
        <v>18594</v>
      </c>
      <c r="N10" s="46">
        <f>VLOOKUP($C10,'Other Countries GDP'!$B$13:$G$33,N$1,FALSE)</f>
        <v>20657</v>
      </c>
      <c r="O10" s="46">
        <f>VLOOKUP($C10,'Other Countries GDP'!$B$13:$G$33,O$1,FALSE)</f>
        <v>23443</v>
      </c>
      <c r="P10" s="46">
        <f>VLOOKUP($C10,'Other Countries GDP'!$B$13:$G$33,P$1,FALSE)</f>
        <v>23684</v>
      </c>
      <c r="Q10" s="46">
        <f>VLOOKUP($C10,'Other Countries GDP'!$B$13:$G$33,Q$1,FALSE)</f>
        <v>22955</v>
      </c>
      <c r="R10" t="str">
        <f t="shared" si="6"/>
        <v>Galamily</v>
      </c>
      <c r="S10" s="42">
        <f t="shared" ca="1" si="1"/>
        <v>1.1477358287619662E-2</v>
      </c>
      <c r="T10" s="42">
        <f t="shared" ca="1" si="2"/>
        <v>1.1198141065982475E-2</v>
      </c>
      <c r="U10" s="42">
        <f t="shared" ca="1" si="3"/>
        <v>1.2584993388218231E-2</v>
      </c>
      <c r="V10" s="42">
        <f t="shared" ca="1" si="4"/>
        <v>1.2000928897145753E-2</v>
      </c>
      <c r="W10" s="42">
        <f t="shared" ca="1" si="5"/>
        <v>1.2050533652798954E-2</v>
      </c>
    </row>
    <row r="11" spans="1:28">
      <c r="A11" s="83" t="str">
        <f>IFERROR(VLOOKUP(C11,rank!$E$5:$F$20,2,FALSE),"")</f>
        <v/>
      </c>
      <c r="B11" s="83">
        <f>IFERROR(VLOOKUP(C11,rank!$B$5:$C$28,2,FALSE),"")</f>
        <v>10</v>
      </c>
      <c r="C11" s="6" t="s">
        <v>2</v>
      </c>
      <c r="D11">
        <f ca="1">INDIRECT("Expense!"&amp;ADDRESS(MATCH($C11,Expense!$B$14:$B$34,0)+ROW(E_start),$B$2-1+COLUMN(E_start)+MATCH(D$3,Expense!$C$12:$AA$12,0)))</f>
        <v>157.37</v>
      </c>
      <c r="E11">
        <f ca="1">INDIRECT("Expense!"&amp;ADDRESS(MATCH($C11,Expense!$B$14:$B$34,0)+ROW(E_start),$B$2-1+COLUMN(E_start)+MATCH(E$3,Expense!$C$12:$AA$12,0)))</f>
        <v>159.65</v>
      </c>
      <c r="F11">
        <f ca="1">INDIRECT("Expense!"&amp;ADDRESS(MATCH($C11,Expense!$B$14:$B$34,0)+ROW(E_start),$B$2-1+COLUMN(E_start)+MATCH(F$3,Expense!$C$12:$AA$12,0)))</f>
        <v>229.89000000000001</v>
      </c>
      <c r="G11">
        <f ca="1">INDIRECT("Expense!"&amp;ADDRESS(MATCH($C11,Expense!$B$14:$B$34,0)+ROW(E_start),$B$2-1+COLUMN(E_start)+MATCH(G$3,Expense!$C$12:$AA$12,0)))</f>
        <v>255.31</v>
      </c>
      <c r="H11">
        <f ca="1">INDIRECT("Expense!"&amp;ADDRESS(MATCH($C11,Expense!$B$14:$B$34,0)+ROW(E_start),$B$2-1+COLUMN(E_start)+MATCH(H$3,Expense!$C$12:$AA$12,0)))</f>
        <v>226.46</v>
      </c>
      <c r="I11" s="42">
        <f t="shared" ca="1" si="7"/>
        <v>1.4488148948338386E-2</v>
      </c>
      <c r="J11" s="42">
        <f t="shared" ca="1" si="0"/>
        <v>0.43996241778891321</v>
      </c>
      <c r="K11" s="42">
        <f t="shared" ca="1" si="0"/>
        <v>0.11057462264561302</v>
      </c>
      <c r="L11" s="42">
        <f t="shared" ca="1" si="0"/>
        <v>-0.11299988249578941</v>
      </c>
      <c r="M11" s="46">
        <f>VLOOKUP($C11,'Other Countries GDP'!$B$13:$G$33,M$1,FALSE)</f>
        <v>45322</v>
      </c>
      <c r="N11" s="46">
        <f>VLOOKUP($C11,'Other Countries GDP'!$B$13:$G$33,N$1,FALSE)</f>
        <v>47359</v>
      </c>
      <c r="O11" s="46">
        <f>VLOOKUP($C11,'Other Countries GDP'!$B$13:$G$33,O$1,FALSE)</f>
        <v>51513</v>
      </c>
      <c r="P11" s="46">
        <f>VLOOKUP($C11,'Other Countries GDP'!$B$13:$G$33,P$1,FALSE)</f>
        <v>50165</v>
      </c>
      <c r="Q11" s="46">
        <f>VLOOKUP($C11,'Other Countries GDP'!$B$13:$G$33,Q$1,FALSE)</f>
        <v>48635</v>
      </c>
      <c r="R11" t="str">
        <f t="shared" si="6"/>
        <v>Giumle Lizeibon</v>
      </c>
      <c r="S11" s="42">
        <f t="shared" ca="1" si="1"/>
        <v>3.4722651251048058E-3</v>
      </c>
      <c r="T11" s="42">
        <f t="shared" ca="1" si="2"/>
        <v>3.3710593551384109E-3</v>
      </c>
      <c r="U11" s="42">
        <f t="shared" ca="1" si="3"/>
        <v>4.4627569739677363E-3</v>
      </c>
      <c r="V11" s="42">
        <f t="shared" ca="1" si="4"/>
        <v>5.089404963620054E-3</v>
      </c>
      <c r="W11" s="42">
        <f t="shared" ca="1" si="5"/>
        <v>4.6563174668448649E-3</v>
      </c>
    </row>
    <row r="12" spans="1:28">
      <c r="A12" s="83">
        <f>IFERROR(VLOOKUP(C12,rank!$E$5:$F$20,2,FALSE),"")</f>
        <v>5</v>
      </c>
      <c r="B12" s="83">
        <f>IFERROR(VLOOKUP(C12,rank!$B$5:$C$28,2,FALSE),"")</f>
        <v>11</v>
      </c>
      <c r="C12" s="6" t="s">
        <v>10</v>
      </c>
      <c r="D12">
        <f ca="1">INDIRECT("Expense!"&amp;ADDRESS(MATCH($C12,Expense!$B$14:$B$34,0)+ROW(E_start),$B$2-1+COLUMN(E_start)+MATCH(D$3,Expense!$C$12:$AA$12,0)))</f>
        <v>196.38</v>
      </c>
      <c r="E12">
        <f ca="1">INDIRECT("Expense!"&amp;ADDRESS(MATCH($C12,Expense!$B$14:$B$34,0)+ROW(E_start),$B$2-1+COLUMN(E_start)+MATCH(E$3,Expense!$C$12:$AA$12,0)))</f>
        <v>178.13</v>
      </c>
      <c r="F12">
        <f ca="1">INDIRECT("Expense!"&amp;ADDRESS(MATCH($C12,Expense!$B$14:$B$34,0)+ROW(E_start),$B$2-1+COLUMN(E_start)+MATCH(F$3,Expense!$C$12:$AA$12,0)))</f>
        <v>196.63</v>
      </c>
      <c r="G12">
        <f ca="1">INDIRECT("Expense!"&amp;ADDRESS(MATCH($C12,Expense!$B$14:$B$34,0)+ROW(E_start),$B$2-1+COLUMN(E_start)+MATCH(G$3,Expense!$C$12:$AA$12,0)))</f>
        <v>258.05</v>
      </c>
      <c r="H12">
        <f ca="1">INDIRECT("Expense!"&amp;ADDRESS(MATCH($C12,Expense!$B$14:$B$34,0)+ROW(E_start),$B$2-1+COLUMN(E_start)+MATCH(H$3,Expense!$C$12:$AA$12,0)))</f>
        <v>272.53999999999996</v>
      </c>
      <c r="I12" s="42">
        <f t="shared" ca="1" si="7"/>
        <v>-9.2932070475608475E-2</v>
      </c>
      <c r="J12" s="42">
        <f t="shared" ca="1" si="0"/>
        <v>0.10385673384606742</v>
      </c>
      <c r="K12" s="42">
        <f t="shared" ca="1" si="0"/>
        <v>0.31236332197528371</v>
      </c>
      <c r="L12" s="42">
        <f t="shared" ca="1" si="0"/>
        <v>5.6151908544855411E-2</v>
      </c>
      <c r="M12" s="46">
        <f>VLOOKUP($C12,'Other Countries GDP'!$B$13:$G$33,M$1,FALSE)</f>
        <v>19998</v>
      </c>
      <c r="N12" s="46">
        <f>VLOOKUP($C12,'Other Countries GDP'!$B$13:$G$33,N$1,FALSE)</f>
        <v>21459</v>
      </c>
      <c r="O12" s="46">
        <f>VLOOKUP($C12,'Other Countries GDP'!$B$13:$G$33,O$1,FALSE)</f>
        <v>23575</v>
      </c>
      <c r="P12" s="46">
        <f>VLOOKUP($C12,'Other Countries GDP'!$B$13:$G$33,P$1,FALSE)</f>
        <v>23354</v>
      </c>
      <c r="Q12" s="46">
        <f>VLOOKUP($C12,'Other Countries GDP'!$B$13:$G$33,Q$1,FALSE)</f>
        <v>22198</v>
      </c>
      <c r="R12" t="str">
        <f t="shared" si="6"/>
        <v>Greri Landmoslands</v>
      </c>
      <c r="S12" s="42">
        <f t="shared" ca="1" si="1"/>
        <v>9.8199819981998199E-3</v>
      </c>
      <c r="T12" s="42">
        <f t="shared" ca="1" si="2"/>
        <v>8.3009459900274946E-3</v>
      </c>
      <c r="U12" s="42">
        <f t="shared" ca="1" si="3"/>
        <v>8.3406150583244954E-3</v>
      </c>
      <c r="V12" s="42">
        <f t="shared" ca="1" si="4"/>
        <v>1.1049499015158004E-2</v>
      </c>
      <c r="W12" s="42">
        <f t="shared" ca="1" si="5"/>
        <v>1.2277682674114783E-2</v>
      </c>
    </row>
    <row r="13" spans="1:28">
      <c r="A13" s="83">
        <f>IFERROR(VLOOKUP(C13,rank!$E$5:$F$20,2,FALSE),"")</f>
        <v>12</v>
      </c>
      <c r="B13" s="83">
        <f>IFERROR(VLOOKUP(C13,rank!$B$5:$C$28,2,FALSE),"")</f>
        <v>13</v>
      </c>
      <c r="C13" s="6" t="s">
        <v>23</v>
      </c>
      <c r="D13">
        <f ca="1">INDIRECT("Expense!"&amp;ADDRESS(MATCH($C13,Expense!$B$14:$B$34,0)+ROW(E_start),$B$2-1+COLUMN(E_start)+MATCH(D$3,Expense!$C$12:$AA$12,0)))</f>
        <v>243.02</v>
      </c>
      <c r="E13">
        <f ca="1">INDIRECT("Expense!"&amp;ADDRESS(MATCH($C13,Expense!$B$14:$B$34,0)+ROW(E_start),$B$2-1+COLUMN(E_start)+MATCH(E$3,Expense!$C$12:$AA$12,0)))</f>
        <v>275.43</v>
      </c>
      <c r="F13">
        <f ca="1">INDIRECT("Expense!"&amp;ADDRESS(MATCH($C13,Expense!$B$14:$B$34,0)+ROW(E_start),$B$2-1+COLUMN(E_start)+MATCH(F$3,Expense!$C$12:$AA$12,0)))</f>
        <v>311.86</v>
      </c>
      <c r="G13">
        <f ca="1">INDIRECT("Expense!"&amp;ADDRESS(MATCH($C13,Expense!$B$14:$B$34,0)+ROW(E_start),$B$2-1+COLUMN(E_start)+MATCH(G$3,Expense!$C$12:$AA$12,0)))</f>
        <v>326.82</v>
      </c>
      <c r="H13">
        <f ca="1">INDIRECT("Expense!"&amp;ADDRESS(MATCH($C13,Expense!$B$14:$B$34,0)+ROW(E_start),$B$2-1+COLUMN(E_start)+MATCH(H$3,Expense!$C$12:$AA$12,0)))</f>
        <v>304.66000000000003</v>
      </c>
      <c r="I13" s="42">
        <f t="shared" ca="1" si="7"/>
        <v>0.13336350917619955</v>
      </c>
      <c r="J13" s="42">
        <f t="shared" ca="1" si="0"/>
        <v>0.13226591148386158</v>
      </c>
      <c r="K13" s="42">
        <f t="shared" ca="1" si="0"/>
        <v>4.7970243057782191E-2</v>
      </c>
      <c r="L13" s="42">
        <f t="shared" ca="1" si="0"/>
        <v>-6.780490790037319E-2</v>
      </c>
      <c r="M13" s="46">
        <f>VLOOKUP($C13,'Other Countries GDP'!$B$13:$G$33,M$1,FALSE)</f>
        <v>12540</v>
      </c>
      <c r="N13" s="46">
        <f>VLOOKUP($C13,'Other Countries GDP'!$B$13:$G$33,N$1,FALSE)</f>
        <v>13643</v>
      </c>
      <c r="O13" s="46">
        <f>VLOOKUP($C13,'Other Countries GDP'!$B$13:$G$33,O$1,FALSE)</f>
        <v>15243</v>
      </c>
      <c r="P13" s="46">
        <f>VLOOKUP($C13,'Other Countries GDP'!$B$13:$G$33,P$1,FALSE)</f>
        <v>15327</v>
      </c>
      <c r="Q13" s="46">
        <f>VLOOKUP($C13,'Other Countries GDP'!$B$13:$G$33,Q$1,FALSE)</f>
        <v>14148</v>
      </c>
      <c r="R13" t="str">
        <f t="shared" si="6"/>
        <v>Manlisgamncent</v>
      </c>
      <c r="S13" s="42">
        <f t="shared" ca="1" si="1"/>
        <v>1.937958532695375E-2</v>
      </c>
      <c r="T13" s="42">
        <f t="shared" ca="1" si="2"/>
        <v>2.0188374990837792E-2</v>
      </c>
      <c r="U13" s="42">
        <f t="shared" ca="1" si="3"/>
        <v>2.0459227186249426E-2</v>
      </c>
      <c r="V13" s="42">
        <f t="shared" ca="1" si="4"/>
        <v>2.1323155216284986E-2</v>
      </c>
      <c r="W13" s="42">
        <f t="shared" ca="1" si="5"/>
        <v>2.1533785694091038E-2</v>
      </c>
    </row>
    <row r="14" spans="1:28">
      <c r="A14" s="97">
        <f>IFERROR(VLOOKUP(C14,rank!$E$5:$F$20,2,FALSE),"")</f>
        <v>7</v>
      </c>
      <c r="B14" s="97">
        <f>IFERROR(VLOOKUP(C14,rank!$B$5:$C$28,2,FALSE),"")</f>
        <v>4</v>
      </c>
      <c r="C14" s="98" t="s">
        <v>13</v>
      </c>
      <c r="D14" s="32">
        <f ca="1">INDIRECT("Expense!"&amp;ADDRESS(MATCH($C14,Expense!$B$14:$B$34,0)+ROW(E_start),$B$2-1+COLUMN(E_start)+MATCH(D$3,Expense!$C$12:$AA$12,0)))</f>
        <v>377.56</v>
      </c>
      <c r="E14" s="32">
        <f ca="1">INDIRECT("Expense!"&amp;ADDRESS(MATCH($C14,Expense!$B$14:$B$34,0)+ROW(E_start),$B$2-1+COLUMN(E_start)+MATCH(E$3,Expense!$C$12:$AA$12,0)))</f>
        <v>297.14</v>
      </c>
      <c r="F14" s="32">
        <f ca="1">INDIRECT("Expense!"&amp;ADDRESS(MATCH($C14,Expense!$B$14:$B$34,0)+ROW(E_start),$B$2-1+COLUMN(E_start)+MATCH(F$3,Expense!$C$12:$AA$12,0)))</f>
        <v>354.56</v>
      </c>
      <c r="G14" s="32">
        <f ca="1">INDIRECT("Expense!"&amp;ADDRESS(MATCH($C14,Expense!$B$14:$B$34,0)+ROW(E_start),$B$2-1+COLUMN(E_start)+MATCH(G$3,Expense!$C$12:$AA$12,0)))</f>
        <v>424.08000000000004</v>
      </c>
      <c r="H14" s="32">
        <f ca="1">INDIRECT("Expense!"&amp;ADDRESS(MATCH($C14,Expense!$B$14:$B$34,0)+ROW(E_start),$B$2-1+COLUMN(E_start)+MATCH(H$3,Expense!$C$12:$AA$12,0)))</f>
        <v>358.9</v>
      </c>
      <c r="I14" s="33">
        <f t="shared" ca="1" si="7"/>
        <v>-0.21299925839601652</v>
      </c>
      <c r="J14" s="33">
        <f t="shared" ca="1" si="0"/>
        <v>0.19324224271387225</v>
      </c>
      <c r="K14" s="33">
        <f t="shared" ca="1" si="0"/>
        <v>0.19607400722021673</v>
      </c>
      <c r="L14" s="33">
        <f t="shared" ca="1" si="0"/>
        <v>-0.15369741558196581</v>
      </c>
      <c r="M14" s="46">
        <f>VLOOKUP($C14,'Other Countries GDP'!$B$13:$G$33,M$1,FALSE)</f>
        <v>54719</v>
      </c>
      <c r="N14" s="46">
        <f>VLOOKUP($C14,'Other Countries GDP'!$B$13:$G$33,N$1,FALSE)</f>
        <v>57668</v>
      </c>
      <c r="O14" s="46">
        <f>VLOOKUP($C14,'Other Countries GDP'!$B$13:$G$33,O$1,FALSE)</f>
        <v>61654</v>
      </c>
      <c r="P14" s="46">
        <f>VLOOKUP($C14,'Other Countries GDP'!$B$13:$G$33,P$1,FALSE)</f>
        <v>59836</v>
      </c>
      <c r="Q14" s="46">
        <f>VLOOKUP($C14,'Other Countries GDP'!$B$13:$G$33,Q$1,FALSE)</f>
        <v>61124</v>
      </c>
      <c r="R14" t="str">
        <f t="shared" si="6"/>
        <v>Mico</v>
      </c>
      <c r="S14" s="42">
        <f t="shared" ca="1" si="1"/>
        <v>6.8999798972934449E-3</v>
      </c>
      <c r="T14" s="42">
        <f t="shared" ca="1" si="2"/>
        <v>5.152597627800513E-3</v>
      </c>
      <c r="U14" s="42">
        <f t="shared" ca="1" si="3"/>
        <v>5.7508028676160512E-3</v>
      </c>
      <c r="V14" s="42">
        <f t="shared" ca="1" si="4"/>
        <v>7.0873721505448229E-3</v>
      </c>
      <c r="W14" s="42">
        <f t="shared" ca="1" si="5"/>
        <v>5.8716707021791766E-3</v>
      </c>
    </row>
    <row r="15" spans="1:28">
      <c r="A15" s="83">
        <f>IFERROR(VLOOKUP(C15,rank!$E$5:$F$20,2,FALSE),"")</f>
        <v>2</v>
      </c>
      <c r="B15" s="83">
        <f>IFERROR(VLOOKUP(C15,rank!$B$5:$C$28,2,FALSE),"")</f>
        <v>3</v>
      </c>
      <c r="C15" s="6" t="s">
        <v>0</v>
      </c>
      <c r="D15">
        <f ca="1">INDIRECT("Expense!"&amp;ADDRESS(MATCH($C15,Expense!$B$14:$B$34,0)+ROW(E_start),$B$2-1+COLUMN(E_start)+MATCH(D$3,Expense!$C$12:$AA$12,0)))</f>
        <v>315.36</v>
      </c>
      <c r="E15">
        <f ca="1">INDIRECT("Expense!"&amp;ADDRESS(MATCH($C15,Expense!$B$14:$B$34,0)+ROW(E_start),$B$2-1+COLUMN(E_start)+MATCH(E$3,Expense!$C$12:$AA$12,0)))</f>
        <v>295.58000000000004</v>
      </c>
      <c r="F15">
        <f ca="1">INDIRECT("Expense!"&amp;ADDRESS(MATCH($C15,Expense!$B$14:$B$34,0)+ROW(E_start),$B$2-1+COLUMN(E_start)+MATCH(F$3,Expense!$C$12:$AA$12,0)))</f>
        <v>453.06000000000006</v>
      </c>
      <c r="G15">
        <f ca="1">INDIRECT("Expense!"&amp;ADDRESS(MATCH($C15,Expense!$B$14:$B$34,0)+ROW(E_start),$B$2-1+COLUMN(E_start)+MATCH(G$3,Expense!$C$12:$AA$12,0)))</f>
        <v>449.75</v>
      </c>
      <c r="H15">
        <f ca="1">INDIRECT("Expense!"&amp;ADDRESS(MATCH($C15,Expense!$B$14:$B$34,0)+ROW(E_start),$B$2-1+COLUMN(E_start)+MATCH(H$3,Expense!$C$12:$AA$12,0)))</f>
        <v>435.28000000000003</v>
      </c>
      <c r="I15" s="42">
        <f t="shared" ca="1" si="7"/>
        <v>-6.2721968543886231E-2</v>
      </c>
      <c r="J15" s="42">
        <f t="shared" ca="1" si="0"/>
        <v>0.53278300290953373</v>
      </c>
      <c r="K15" s="42">
        <f t="shared" ca="1" si="0"/>
        <v>-7.3058756014656723E-3</v>
      </c>
      <c r="L15" s="42">
        <f t="shared" ca="1" si="0"/>
        <v>-3.2173429683157284E-2</v>
      </c>
      <c r="M15" s="46">
        <f>VLOOKUP($C15,'Other Countries GDP'!$B$13:$G$33,M$1,FALSE)</f>
        <v>26532</v>
      </c>
      <c r="N15" s="46">
        <f>VLOOKUP($C15,'Other Countries GDP'!$B$13:$G$33,N$1,FALSE)</f>
        <v>28129</v>
      </c>
      <c r="O15" s="46">
        <f>VLOOKUP($C15,'Other Countries GDP'!$B$13:$G$33,O$1,FALSE)</f>
        <v>30380</v>
      </c>
      <c r="P15" s="46">
        <f>VLOOKUP($C15,'Other Countries GDP'!$B$13:$G$33,P$1,FALSE)</f>
        <v>29585</v>
      </c>
      <c r="Q15" s="46">
        <f>VLOOKUP($C15,'Other Countries GDP'!$B$13:$G$33,Q$1,FALSE)</f>
        <v>27090</v>
      </c>
      <c r="R15" t="str">
        <f t="shared" si="6"/>
        <v>Nganion</v>
      </c>
      <c r="S15" s="42">
        <f t="shared" ca="1" si="1"/>
        <v>1.1886024423337856E-2</v>
      </c>
      <c r="T15" s="42">
        <f t="shared" ca="1" si="2"/>
        <v>1.050801663763376E-2</v>
      </c>
      <c r="U15" s="42">
        <f t="shared" ca="1" si="3"/>
        <v>1.4913100724160635E-2</v>
      </c>
      <c r="V15" s="42">
        <f t="shared" ca="1" si="4"/>
        <v>1.5201960452932229E-2</v>
      </c>
      <c r="W15" s="42">
        <f t="shared" ca="1" si="5"/>
        <v>1.6067921742340348E-2</v>
      </c>
    </row>
    <row r="16" spans="1:28">
      <c r="A16" s="83">
        <f>IFERROR(VLOOKUP(C16,rank!$E$5:$F$20,2,FALSE),"")</f>
        <v>10</v>
      </c>
      <c r="B16" s="83">
        <f>IFERROR(VLOOKUP(C16,rank!$B$5:$C$28,2,FALSE),"")</f>
        <v>22</v>
      </c>
      <c r="C16" s="6" t="s">
        <v>24</v>
      </c>
      <c r="D16">
        <f ca="1">INDIRECT("Expense!"&amp;ADDRESS(MATCH($C16,Expense!$B$14:$B$34,0)+ROW(E_start),$B$2-1+COLUMN(E_start)+MATCH(D$3,Expense!$C$12:$AA$12,0)))</f>
        <v>91.02</v>
      </c>
      <c r="E16">
        <f ca="1">INDIRECT("Expense!"&amp;ADDRESS(MATCH($C16,Expense!$B$14:$B$34,0)+ROW(E_start),$B$2-1+COLUMN(E_start)+MATCH(E$3,Expense!$C$12:$AA$12,0)))</f>
        <v>108.59</v>
      </c>
      <c r="F16">
        <f ca="1">INDIRECT("Expense!"&amp;ADDRESS(MATCH($C16,Expense!$B$14:$B$34,0)+ROW(E_start),$B$2-1+COLUMN(E_start)+MATCH(F$3,Expense!$C$12:$AA$12,0)))</f>
        <v>102.82</v>
      </c>
      <c r="G16">
        <f ca="1">INDIRECT("Expense!"&amp;ADDRESS(MATCH($C16,Expense!$B$14:$B$34,0)+ROW(E_start),$B$2-1+COLUMN(E_start)+MATCH(G$3,Expense!$C$12:$AA$12,0)))</f>
        <v>141.73000000000002</v>
      </c>
      <c r="H16">
        <f ca="1">INDIRECT("Expense!"&amp;ADDRESS(MATCH($C16,Expense!$B$14:$B$34,0)+ROW(E_start),$B$2-1+COLUMN(E_start)+MATCH(H$3,Expense!$C$12:$AA$12,0)))</f>
        <v>173.92000000000002</v>
      </c>
      <c r="I16" s="42">
        <f t="shared" ca="1" si="7"/>
        <v>0.19303449791254668</v>
      </c>
      <c r="J16" s="42">
        <f t="shared" ca="1" si="0"/>
        <v>-5.3135647849710033E-2</v>
      </c>
      <c r="K16" s="42">
        <f t="shared" ca="1" si="0"/>
        <v>0.37842832133826132</v>
      </c>
      <c r="L16" s="42">
        <f t="shared" ca="1" si="0"/>
        <v>0.22712199252099063</v>
      </c>
      <c r="M16" s="46">
        <f>VLOOKUP($C16,'Other Countries GDP'!$B$13:$G$33,M$1,FALSE)</f>
        <v>12460</v>
      </c>
      <c r="N16" s="46">
        <f>VLOOKUP($C16,'Other Countries GDP'!$B$13:$G$33,N$1,FALSE)</f>
        <v>13879</v>
      </c>
      <c r="O16" s="46">
        <f>VLOOKUP($C16,'Other Countries GDP'!$B$13:$G$33,O$1,FALSE)</f>
        <v>15484</v>
      </c>
      <c r="P16" s="46">
        <f>VLOOKUP($C16,'Other Countries GDP'!$B$13:$G$33,P$1,FALSE)</f>
        <v>15748</v>
      </c>
      <c r="Q16" s="46">
        <f>VLOOKUP($C16,'Other Countries GDP'!$B$13:$G$33,Q$1,FALSE)</f>
        <v>15737</v>
      </c>
      <c r="R16" t="str">
        <f t="shared" si="6"/>
        <v>Nkasland Cronestan</v>
      </c>
      <c r="S16" s="42">
        <f t="shared" ca="1" si="1"/>
        <v>7.3049759229534507E-3</v>
      </c>
      <c r="T16" s="42">
        <f t="shared" ca="1" si="2"/>
        <v>7.8240507241155704E-3</v>
      </c>
      <c r="U16" s="42">
        <f t="shared" ca="1" si="3"/>
        <v>6.6404029966416946E-3</v>
      </c>
      <c r="V16" s="42">
        <f t="shared" ca="1" si="4"/>
        <v>8.9998729997460003E-3</v>
      </c>
      <c r="W16" s="42">
        <f t="shared" ca="1" si="5"/>
        <v>1.1051661689013155E-2</v>
      </c>
    </row>
    <row r="17" spans="1:23">
      <c r="A17" s="97">
        <f>IFERROR(VLOOKUP(C17,rank!$E$5:$F$20,2,FALSE),"")</f>
        <v>8</v>
      </c>
      <c r="B17" s="97">
        <f>IFERROR(VLOOKUP(C17,rank!$B$5:$C$28,2,FALSE),"")</f>
        <v>2</v>
      </c>
      <c r="C17" s="98" t="s">
        <v>5</v>
      </c>
      <c r="D17" s="32">
        <f ca="1">INDIRECT("Expense!"&amp;ADDRESS(MATCH($C17,Expense!$B$14:$B$34,0)+ROW(E_start),$B$2-1+COLUMN(E_start)+MATCH(D$3,Expense!$C$12:$AA$12,0)))</f>
        <v>284.22000000000003</v>
      </c>
      <c r="E17" s="32">
        <f ca="1">INDIRECT("Expense!"&amp;ADDRESS(MATCH($C17,Expense!$B$14:$B$34,0)+ROW(E_start),$B$2-1+COLUMN(E_start)+MATCH(E$3,Expense!$C$12:$AA$12,0)))</f>
        <v>251.51</v>
      </c>
      <c r="F17" s="32">
        <f ca="1">INDIRECT("Expense!"&amp;ADDRESS(MATCH($C17,Expense!$B$14:$B$34,0)+ROW(E_start),$B$2-1+COLUMN(E_start)+MATCH(F$3,Expense!$C$12:$AA$12,0)))</f>
        <v>289.37</v>
      </c>
      <c r="G17" s="32">
        <f ca="1">INDIRECT("Expense!"&amp;ADDRESS(MATCH($C17,Expense!$B$14:$B$34,0)+ROW(E_start),$B$2-1+COLUMN(E_start)+MATCH(G$3,Expense!$C$12:$AA$12,0)))</f>
        <v>269.37</v>
      </c>
      <c r="H17" s="32">
        <f ca="1">INDIRECT("Expense!"&amp;ADDRESS(MATCH($C17,Expense!$B$14:$B$34,0)+ROW(E_start),$B$2-1+COLUMN(E_start)+MATCH(H$3,Expense!$C$12:$AA$12,0)))</f>
        <v>263.37</v>
      </c>
      <c r="I17" s="33">
        <f t="shared" ca="1" si="7"/>
        <v>-0.11508690451059056</v>
      </c>
      <c r="J17" s="33">
        <f t="shared" ca="1" si="0"/>
        <v>0.15053079400421465</v>
      </c>
      <c r="K17" s="33">
        <f t="shared" ca="1" si="0"/>
        <v>-6.9115665065487053E-2</v>
      </c>
      <c r="L17" s="33">
        <f t="shared" ca="1" si="0"/>
        <v>-2.2274195344693215E-2</v>
      </c>
      <c r="M17" s="46">
        <f>VLOOKUP($C17,'Other Countries GDP'!$B$13:$G$33,M$1,FALSE)</f>
        <v>42473</v>
      </c>
      <c r="N17" s="46">
        <f>VLOOKUP($C17,'Other Countries GDP'!$B$13:$G$33,N$1,FALSE)</f>
        <v>41720</v>
      </c>
      <c r="O17" s="46">
        <f>VLOOKUP($C17,'Other Countries GDP'!$B$13:$G$33,O$1,FALSE)</f>
        <v>44504</v>
      </c>
      <c r="P17" s="46">
        <f>VLOOKUP($C17,'Other Countries GDP'!$B$13:$G$33,P$1,FALSE)</f>
        <v>43969</v>
      </c>
      <c r="Q17" s="46">
        <f>VLOOKUP($C17,'Other Countries GDP'!$B$13:$G$33,Q$1,FALSE)</f>
        <v>41965</v>
      </c>
      <c r="R17" t="str">
        <f t="shared" si="6"/>
        <v>People's Land of Maneau</v>
      </c>
      <c r="S17" s="42">
        <f t="shared" ca="1" si="1"/>
        <v>6.6917806606550051E-3</v>
      </c>
      <c r="T17" s="42">
        <f t="shared" ca="1" si="2"/>
        <v>6.028523489932886E-3</v>
      </c>
      <c r="U17" s="42">
        <f t="shared" ca="1" si="3"/>
        <v>6.5021121696926124E-3</v>
      </c>
      <c r="V17" s="42">
        <f t="shared" ca="1" si="4"/>
        <v>6.1263617548727514E-3</v>
      </c>
      <c r="W17" s="42">
        <f t="shared" ca="1" si="5"/>
        <v>6.2759442392469915E-3</v>
      </c>
    </row>
    <row r="18" spans="1:23">
      <c r="A18" s="97">
        <f>IFERROR(VLOOKUP(C18,rank!$E$5:$F$20,2,FALSE),"")</f>
        <v>11</v>
      </c>
      <c r="B18" s="97">
        <f>IFERROR(VLOOKUP(C18,rank!$B$5:$C$28,2,FALSE),"")</f>
        <v>5</v>
      </c>
      <c r="C18" s="98" t="s">
        <v>7</v>
      </c>
      <c r="D18" s="32">
        <f ca="1">INDIRECT("Expense!"&amp;ADDRESS(MATCH($C18,Expense!$B$14:$B$34,0)+ROW(E_start),$B$2-1+COLUMN(E_start)+MATCH(D$3,Expense!$C$12:$AA$12,0)))</f>
        <v>270.63</v>
      </c>
      <c r="E18" s="32">
        <f ca="1">INDIRECT("Expense!"&amp;ADDRESS(MATCH($C18,Expense!$B$14:$B$34,0)+ROW(E_start),$B$2-1+COLUMN(E_start)+MATCH(E$3,Expense!$C$12:$AA$12,0)))</f>
        <v>221.72</v>
      </c>
      <c r="F18" s="32">
        <f ca="1">INDIRECT("Expense!"&amp;ADDRESS(MATCH($C18,Expense!$B$14:$B$34,0)+ROW(E_start),$B$2-1+COLUMN(E_start)+MATCH(F$3,Expense!$C$12:$AA$12,0)))</f>
        <v>271.10000000000002</v>
      </c>
      <c r="G18" s="32">
        <f ca="1">INDIRECT("Expense!"&amp;ADDRESS(MATCH($C18,Expense!$B$14:$B$34,0)+ROW(E_start),$B$2-1+COLUMN(E_start)+MATCH(G$3,Expense!$C$12:$AA$12,0)))</f>
        <v>250.09</v>
      </c>
      <c r="H18" s="32">
        <f ca="1">INDIRECT("Expense!"&amp;ADDRESS(MATCH($C18,Expense!$B$14:$B$34,0)+ROW(E_start),$B$2-1+COLUMN(E_start)+MATCH(H$3,Expense!$C$12:$AA$12,0)))</f>
        <v>246.46</v>
      </c>
      <c r="I18" s="33">
        <f t="shared" ca="1" si="7"/>
        <v>-0.18072645309093593</v>
      </c>
      <c r="J18" s="33">
        <f t="shared" ca="1" si="0"/>
        <v>0.22271333213061539</v>
      </c>
      <c r="K18" s="33">
        <f t="shared" ca="1" si="0"/>
        <v>-7.7499077831058694E-2</v>
      </c>
      <c r="L18" s="33">
        <f t="shared" ca="1" si="0"/>
        <v>-1.4514774681114728E-2</v>
      </c>
      <c r="M18" s="46">
        <f>VLOOKUP($C18,'Other Countries GDP'!$B$13:$G$33,M$1,FALSE)</f>
        <v>83156</v>
      </c>
      <c r="N18" s="46">
        <f>VLOOKUP($C18,'Other Countries GDP'!$B$13:$G$33,N$1,FALSE)</f>
        <v>83435</v>
      </c>
      <c r="O18" s="46">
        <f>VLOOKUP($C18,'Other Countries GDP'!$B$13:$G$33,O$1,FALSE)</f>
        <v>86475</v>
      </c>
      <c r="P18" s="46">
        <f>VLOOKUP($C18,'Other Countries GDP'!$B$13:$G$33,P$1,FALSE)</f>
        <v>85420</v>
      </c>
      <c r="Q18" s="46">
        <f>VLOOKUP($C18,'Other Countries GDP'!$B$13:$G$33,Q$1,FALSE)</f>
        <v>87184</v>
      </c>
      <c r="R18" t="str">
        <f t="shared" si="6"/>
        <v>Quewenia</v>
      </c>
      <c r="S18" s="42">
        <f t="shared" ca="1" si="1"/>
        <v>3.2544855452402714E-3</v>
      </c>
      <c r="T18" s="42">
        <f t="shared" ca="1" si="2"/>
        <v>2.657397974471145E-3</v>
      </c>
      <c r="U18" s="42">
        <f t="shared" ca="1" si="3"/>
        <v>3.1350101185313676E-3</v>
      </c>
      <c r="V18" s="42">
        <f t="shared" ca="1" si="4"/>
        <v>2.9277686724420511E-3</v>
      </c>
      <c r="W18" s="42">
        <f t="shared" ca="1" si="5"/>
        <v>2.8268948430904754E-3</v>
      </c>
    </row>
    <row r="19" spans="1:23">
      <c r="A19" s="83" t="str">
        <f>IFERROR(VLOOKUP(C19,rank!$E$5:$F$20,2,FALSE),"")</f>
        <v/>
      </c>
      <c r="B19" s="83" t="str">
        <f>IFERROR(VLOOKUP(C19,rank!$B$5:$C$28,2,FALSE),"")</f>
        <v/>
      </c>
      <c r="C19" s="26" t="s">
        <v>14</v>
      </c>
      <c r="D19" s="95">
        <f ca="1">INDIRECT("Expense!"&amp;ADDRESS(MATCH($C19,Expense!$B$14:$B$34,0)+ROW(E_start),$B$2-1+COLUMN(E_start)+MATCH(D$3,Expense!$C$12:$AA$12,0)))</f>
        <v>115.84</v>
      </c>
      <c r="E19" s="95">
        <f ca="1">INDIRECT("Expense!"&amp;ADDRESS(MATCH($C19,Expense!$B$14:$B$34,0)+ROW(E_start),$B$2-1+COLUMN(E_start)+MATCH(E$3,Expense!$C$12:$AA$12,0)))</f>
        <v>114.56</v>
      </c>
      <c r="F19" s="95">
        <f ca="1">INDIRECT("Expense!"&amp;ADDRESS(MATCH($C19,Expense!$B$14:$B$34,0)+ROW(E_start),$B$2-1+COLUMN(E_start)+MATCH(F$3,Expense!$C$12:$AA$12,0)))</f>
        <v>141.74</v>
      </c>
      <c r="G19" s="95">
        <f ca="1">INDIRECT("Expense!"&amp;ADDRESS(MATCH($C19,Expense!$B$14:$B$34,0)+ROW(E_start),$B$2-1+COLUMN(E_start)+MATCH(G$3,Expense!$C$12:$AA$12,0)))</f>
        <v>150.61000000000001</v>
      </c>
      <c r="H19" s="95">
        <f ca="1">INDIRECT("Expense!"&amp;ADDRESS(MATCH($C19,Expense!$B$14:$B$34,0)+ROW(E_start),$B$2-1+COLUMN(E_start)+MATCH(H$3,Expense!$C$12:$AA$12,0)))</f>
        <v>148.69</v>
      </c>
      <c r="I19" s="68">
        <f t="shared" ca="1" si="7"/>
        <v>-1.1049723756906049E-2</v>
      </c>
      <c r="J19" s="68">
        <f t="shared" ca="1" si="7"/>
        <v>0.23725558659217882</v>
      </c>
      <c r="K19" s="68">
        <f t="shared" ca="1" si="7"/>
        <v>6.2579370678707447E-2</v>
      </c>
      <c r="L19" s="68">
        <f t="shared" ca="1" si="7"/>
        <v>-1.2748157492862511E-2</v>
      </c>
      <c r="M19" s="46">
        <f>VLOOKUP($C19,'Other Countries GDP'!$B$13:$G$33,M$1,FALSE)</f>
        <v>21646</v>
      </c>
      <c r="N19" s="46">
        <f>VLOOKUP($C19,'Other Countries GDP'!$B$13:$G$33,N$1,FALSE)</f>
        <v>23047</v>
      </c>
      <c r="O19" s="46">
        <f>VLOOKUP($C19,'Other Countries GDP'!$B$13:$G$33,O$1,FALSE)</f>
        <v>23820</v>
      </c>
      <c r="P19" s="46">
        <f>VLOOKUP($C19,'Other Countries GDP'!$B$13:$G$33,P$1,FALSE)</f>
        <v>24880</v>
      </c>
      <c r="Q19" s="46">
        <f>VLOOKUP($C19,'Other Countries GDP'!$B$13:$G$33,Q$1,FALSE)</f>
        <v>23863</v>
      </c>
      <c r="R19" t="str">
        <f t="shared" si="6"/>
        <v>Rarita</v>
      </c>
      <c r="S19" s="42">
        <f t="shared" ca="1" si="1"/>
        <v>5.3515661092118638E-3</v>
      </c>
      <c r="T19" s="42">
        <f t="shared" ca="1" si="2"/>
        <v>4.9707120232568231E-3</v>
      </c>
      <c r="U19" s="42">
        <f t="shared" ca="1" si="3"/>
        <v>5.9504617968094038E-3</v>
      </c>
      <c r="V19" s="42">
        <f t="shared" ca="1" si="4"/>
        <v>6.0534565916398721E-3</v>
      </c>
      <c r="W19" s="42">
        <f t="shared" ca="1" si="5"/>
        <v>6.2309852072245731E-3</v>
      </c>
    </row>
    <row r="20" spans="1:23">
      <c r="A20" s="83">
        <f>IFERROR(VLOOKUP(C20,rank!$E$5:$F$20,2,FALSE),"")</f>
        <v>3</v>
      </c>
      <c r="B20" s="83">
        <f>IFERROR(VLOOKUP(C20,rank!$B$5:$C$28,2,FALSE),"")</f>
        <v>1</v>
      </c>
      <c r="C20" s="6" t="s">
        <v>3</v>
      </c>
      <c r="D20">
        <f ca="1">INDIRECT("Expense!"&amp;ADDRESS(MATCH($C20,Expense!$B$14:$B$34,0)+ROW(E_start),$B$2-1+COLUMN(E_start)+MATCH(D$3,Expense!$C$12:$AA$12,0)))</f>
        <v>259.58</v>
      </c>
      <c r="E20">
        <f ca="1">INDIRECT("Expense!"&amp;ADDRESS(MATCH($C20,Expense!$B$14:$B$34,0)+ROW(E_start),$B$2-1+COLUMN(E_start)+MATCH(E$3,Expense!$C$12:$AA$12,0)))</f>
        <v>313.62</v>
      </c>
      <c r="F20">
        <f ca="1">INDIRECT("Expense!"&amp;ADDRESS(MATCH($C20,Expense!$B$14:$B$34,0)+ROW(E_start),$B$2-1+COLUMN(E_start)+MATCH(F$3,Expense!$C$12:$AA$12,0)))</f>
        <v>342.01</v>
      </c>
      <c r="G20">
        <f ca="1">INDIRECT("Expense!"&amp;ADDRESS(MATCH($C20,Expense!$B$14:$B$34,0)+ROW(E_start),$B$2-1+COLUMN(E_start)+MATCH(G$3,Expense!$C$12:$AA$12,0)))</f>
        <v>418.63</v>
      </c>
      <c r="H20">
        <f ca="1">INDIRECT("Expense!"&amp;ADDRESS(MATCH($C20,Expense!$B$14:$B$34,0)+ROW(E_start),$B$2-1+COLUMN(E_start)+MATCH(H$3,Expense!$C$12:$AA$12,0)))</f>
        <v>361.98</v>
      </c>
      <c r="I20" s="42">
        <f t="shared" ca="1" si="7"/>
        <v>0.20818244857076817</v>
      </c>
      <c r="J20" s="42">
        <f t="shared" ca="1" si="7"/>
        <v>9.0523563548243091E-2</v>
      </c>
      <c r="K20" s="42">
        <f t="shared" ca="1" si="7"/>
        <v>0.22402853717727544</v>
      </c>
      <c r="L20" s="42">
        <f t="shared" ca="1" si="7"/>
        <v>-0.135322361034804</v>
      </c>
      <c r="M20" s="46">
        <f>VLOOKUP($C20,'Other Countries GDP'!$B$13:$G$33,M$1,FALSE)</f>
        <v>30971</v>
      </c>
      <c r="N20" s="46">
        <f>VLOOKUP($C20,'Other Countries GDP'!$B$13:$G$33,N$1,FALSE)</f>
        <v>32359</v>
      </c>
      <c r="O20" s="46">
        <f>VLOOKUP($C20,'Other Countries GDP'!$B$13:$G$33,O$1,FALSE)</f>
        <v>34640</v>
      </c>
      <c r="P20" s="46">
        <f>VLOOKUP($C20,'Other Countries GDP'!$B$13:$G$33,P$1,FALSE)</f>
        <v>33675</v>
      </c>
      <c r="Q20" s="46">
        <f>VLOOKUP($C20,'Other Countries GDP'!$B$13:$G$33,Q$1,FALSE)</f>
        <v>31746</v>
      </c>
      <c r="R20" t="str">
        <f t="shared" si="6"/>
        <v>Sobianitedrucy</v>
      </c>
      <c r="S20" s="42">
        <f t="shared" ca="1" si="1"/>
        <v>8.3813890413612733E-3</v>
      </c>
      <c r="T20" s="42">
        <f t="shared" ca="1" si="2"/>
        <v>9.6918940634753859E-3</v>
      </c>
      <c r="U20" s="42">
        <f t="shared" ca="1" si="3"/>
        <v>9.873267898383371E-3</v>
      </c>
      <c r="V20" s="42">
        <f t="shared" ca="1" si="4"/>
        <v>1.243147735708983E-2</v>
      </c>
      <c r="W20" s="42">
        <f t="shared" ca="1" si="5"/>
        <v>1.1402381402381402E-2</v>
      </c>
    </row>
    <row r="21" spans="1:23">
      <c r="A21" s="83">
        <f>IFERROR(VLOOKUP(C21,rank!$E$5:$F$20,2,FALSE),"")</f>
        <v>4</v>
      </c>
      <c r="B21" s="83">
        <f>IFERROR(VLOOKUP(C21,rank!$B$5:$C$28,2,FALSE),"")</f>
        <v>6</v>
      </c>
      <c r="C21" s="6" t="s">
        <v>6</v>
      </c>
      <c r="D21">
        <f ca="1">INDIRECT("Expense!"&amp;ADDRESS(MATCH($C21,Expense!$B$14:$B$34,0)+ROW(E_start),$B$2-1+COLUMN(E_start)+MATCH(D$3,Expense!$C$12:$AA$12,0)))</f>
        <v>300.81</v>
      </c>
      <c r="E21">
        <f ca="1">INDIRECT("Expense!"&amp;ADDRESS(MATCH($C21,Expense!$B$14:$B$34,0)+ROW(E_start),$B$2-1+COLUMN(E_start)+MATCH(E$3,Expense!$C$12:$AA$12,0)))</f>
        <v>348.71</v>
      </c>
      <c r="F21">
        <f ca="1">INDIRECT("Expense!"&amp;ADDRESS(MATCH($C21,Expense!$B$14:$B$34,0)+ROW(E_start),$B$2-1+COLUMN(E_start)+MATCH(F$3,Expense!$C$12:$AA$12,0)))</f>
        <v>447.76</v>
      </c>
      <c r="G21">
        <f ca="1">INDIRECT("Expense!"&amp;ADDRESS(MATCH($C21,Expense!$B$14:$B$34,0)+ROW(E_start),$B$2-1+COLUMN(E_start)+MATCH(G$3,Expense!$C$12:$AA$12,0)))</f>
        <v>364.98</v>
      </c>
      <c r="H21">
        <f ca="1">INDIRECT("Expense!"&amp;ADDRESS(MATCH($C21,Expense!$B$14:$B$34,0)+ROW(E_start),$B$2-1+COLUMN(E_start)+MATCH(H$3,Expense!$C$12:$AA$12,0)))</f>
        <v>395.71000000000004</v>
      </c>
      <c r="I21" s="42">
        <f t="shared" ca="1" si="7"/>
        <v>0.15923672750241002</v>
      </c>
      <c r="J21" s="42">
        <f t="shared" ca="1" si="7"/>
        <v>0.28404691577528607</v>
      </c>
      <c r="K21" s="42">
        <f t="shared" ca="1" si="7"/>
        <v>-0.18487582633553679</v>
      </c>
      <c r="L21" s="42">
        <f t="shared" ca="1" si="7"/>
        <v>8.4196394322976653E-2</v>
      </c>
      <c r="M21" s="46">
        <f>VLOOKUP($C21,'Other Countries GDP'!$B$13:$G$33,M$1,FALSE)</f>
        <v>42026</v>
      </c>
      <c r="N21" s="46">
        <f>VLOOKUP($C21,'Other Countries GDP'!$B$13:$G$33,N$1,FALSE)</f>
        <v>44133</v>
      </c>
      <c r="O21" s="46">
        <f>VLOOKUP($C21,'Other Countries GDP'!$B$13:$G$33,O$1,FALSE)</f>
        <v>47567</v>
      </c>
      <c r="P21" s="46">
        <f>VLOOKUP($C21,'Other Countries GDP'!$B$13:$G$33,P$1,FALSE)</f>
        <v>46638</v>
      </c>
      <c r="Q21" s="46">
        <f>VLOOKUP($C21,'Other Countries GDP'!$B$13:$G$33,Q$1,FALSE)</f>
        <v>45205</v>
      </c>
      <c r="R21" t="str">
        <f t="shared" si="6"/>
        <v>Southern Ristan</v>
      </c>
      <c r="S21" s="42">
        <f t="shared" ca="1" si="1"/>
        <v>7.1577118926378913E-3</v>
      </c>
      <c r="T21" s="42">
        <f t="shared" ca="1" si="2"/>
        <v>7.9013436657376559E-3</v>
      </c>
      <c r="U21" s="42">
        <f t="shared" ca="1" si="3"/>
        <v>9.4132486808081225E-3</v>
      </c>
      <c r="V21" s="42">
        <f t="shared" ca="1" si="4"/>
        <v>7.8258072816158493E-3</v>
      </c>
      <c r="W21" s="42">
        <f t="shared" ca="1" si="5"/>
        <v>8.7536776905209612E-3</v>
      </c>
    </row>
    <row r="22" spans="1:23">
      <c r="A22" s="83">
        <f>IFERROR(VLOOKUP(C22,rank!$E$5:$F$20,2,FALSE),"")</f>
        <v>15</v>
      </c>
      <c r="B22" s="83" t="str">
        <f>IFERROR(VLOOKUP(C22,rank!$B$5:$C$28,2,FALSE),"")</f>
        <v/>
      </c>
      <c r="C22" s="6" t="s">
        <v>9</v>
      </c>
      <c r="D22">
        <f ca="1">INDIRECT("Expense!"&amp;ADDRESS(MATCH($C22,Expense!$B$14:$B$34,0)+ROW(E_start),$B$2-1+COLUMN(E_start)+MATCH(D$3,Expense!$C$12:$AA$12,0)))</f>
        <v>139.26</v>
      </c>
      <c r="E22">
        <f ca="1">INDIRECT("Expense!"&amp;ADDRESS(MATCH($C22,Expense!$B$14:$B$34,0)+ROW(E_start),$B$2-1+COLUMN(E_start)+MATCH(E$3,Expense!$C$12:$AA$12,0)))</f>
        <v>145.32</v>
      </c>
      <c r="F22">
        <f ca="1">INDIRECT("Expense!"&amp;ADDRESS(MATCH($C22,Expense!$B$14:$B$34,0)+ROW(E_start),$B$2-1+COLUMN(E_start)+MATCH(F$3,Expense!$C$12:$AA$12,0)))</f>
        <v>168.96</v>
      </c>
      <c r="G22">
        <f ca="1">INDIRECT("Expense!"&amp;ADDRESS(MATCH($C22,Expense!$B$14:$B$34,0)+ROW(E_start),$B$2-1+COLUMN(E_start)+MATCH(G$3,Expense!$C$12:$AA$12,0)))</f>
        <v>160.18</v>
      </c>
      <c r="H22">
        <f ca="1">INDIRECT("Expense!"&amp;ADDRESS(MATCH($C22,Expense!$B$14:$B$34,0)+ROW(E_start),$B$2-1+COLUMN(E_start)+MATCH(H$3,Expense!$C$12:$AA$12,0)))</f>
        <v>132.93</v>
      </c>
      <c r="I22" s="42">
        <f t="shared" ca="1" si="7"/>
        <v>4.3515725980181053E-2</v>
      </c>
      <c r="J22" s="42">
        <f t="shared" ca="1" si="7"/>
        <v>0.16267547481420319</v>
      </c>
      <c r="K22" s="42">
        <f t="shared" ca="1" si="7"/>
        <v>-5.1964962121212155E-2</v>
      </c>
      <c r="L22" s="42">
        <f t="shared" ca="1" si="7"/>
        <v>-0.17012111374703454</v>
      </c>
      <c r="M22" s="46">
        <f>VLOOKUP($C22,'Other Countries GDP'!$B$13:$G$33,M$1,FALSE)</f>
        <v>5000</v>
      </c>
      <c r="N22" s="46">
        <f>VLOOKUP($C22,'Other Countries GDP'!$B$13:$G$33,N$1,FALSE)</f>
        <v>5400</v>
      </c>
      <c r="O22" s="46">
        <f>VLOOKUP($C22,'Other Countries GDP'!$B$13:$G$33,O$1,FALSE)</f>
        <v>6076</v>
      </c>
      <c r="P22" s="46">
        <f>VLOOKUP($C22,'Other Countries GDP'!$B$13:$G$33,P$1,FALSE)</f>
        <v>6126</v>
      </c>
      <c r="Q22" s="46">
        <f>VLOOKUP($C22,'Other Countries GDP'!$B$13:$G$33,Q$1,FALSE)</f>
        <v>6086</v>
      </c>
      <c r="R22" t="str">
        <f t="shared" si="6"/>
        <v>Unicorporated Tiagascar</v>
      </c>
      <c r="S22" s="42">
        <f t="shared" ca="1" si="1"/>
        <v>2.7851999999999998E-2</v>
      </c>
      <c r="T22" s="42">
        <f t="shared" ca="1" si="2"/>
        <v>2.6911111111111111E-2</v>
      </c>
      <c r="U22" s="42">
        <f t="shared" ca="1" si="3"/>
        <v>2.7807768268597762E-2</v>
      </c>
      <c r="V22" s="42">
        <f t="shared" ca="1" si="4"/>
        <v>2.614756774404179E-2</v>
      </c>
      <c r="W22" s="42">
        <f t="shared" ca="1" si="5"/>
        <v>2.1841932303647716E-2</v>
      </c>
    </row>
    <row r="23" spans="1:23">
      <c r="A23" s="83">
        <f>IFERROR(VLOOKUP(C23,rank!$E$5:$F$20,2,FALSE),"")</f>
        <v>13</v>
      </c>
      <c r="B23" s="83">
        <f>IFERROR(VLOOKUP(C23,rank!$B$5:$C$28,2,FALSE),"")</f>
        <v>12</v>
      </c>
      <c r="C23" s="6" t="s">
        <v>12</v>
      </c>
      <c r="D23">
        <f ca="1">INDIRECT("Expense!"&amp;ADDRESS(MATCH($C23,Expense!$B$14:$B$34,0)+ROW(E_start),$B$2-1+COLUMN(E_start)+MATCH(D$3,Expense!$C$12:$AA$12,0)))</f>
        <v>112.78</v>
      </c>
      <c r="E23">
        <f ca="1">INDIRECT("Expense!"&amp;ADDRESS(MATCH($C23,Expense!$B$14:$B$34,0)+ROW(E_start),$B$2-1+COLUMN(E_start)+MATCH(E$3,Expense!$C$12:$AA$12,0)))</f>
        <v>134.84</v>
      </c>
      <c r="F23">
        <f ca="1">INDIRECT("Expense!"&amp;ADDRESS(MATCH($C23,Expense!$B$14:$B$34,0)+ROW(E_start),$B$2-1+COLUMN(E_start)+MATCH(F$3,Expense!$C$12:$AA$12,0)))</f>
        <v>195.75</v>
      </c>
      <c r="G23">
        <f ca="1">INDIRECT("Expense!"&amp;ADDRESS(MATCH($C23,Expense!$B$14:$B$34,0)+ROW(E_start),$B$2-1+COLUMN(E_start)+MATCH(G$3,Expense!$C$12:$AA$12,0)))</f>
        <v>190.45</v>
      </c>
      <c r="H23">
        <f ca="1">INDIRECT("Expense!"&amp;ADDRESS(MATCH($C23,Expense!$B$14:$B$34,0)+ROW(E_start),$B$2-1+COLUMN(E_start)+MATCH(H$3,Expense!$C$12:$AA$12,0)))</f>
        <v>196.41000000000003</v>
      </c>
      <c r="I23" s="42">
        <f t="shared" ca="1" si="7"/>
        <v>0.19560205710232315</v>
      </c>
      <c r="J23" s="42">
        <f t="shared" ca="1" si="7"/>
        <v>0.45172055769801234</v>
      </c>
      <c r="K23" s="42">
        <f t="shared" ca="1" si="7"/>
        <v>-2.7075351213282306E-2</v>
      </c>
      <c r="L23" s="42">
        <f t="shared" ca="1" si="7"/>
        <v>3.1294302966658138E-2</v>
      </c>
      <c r="M23" s="46">
        <f>VLOOKUP($C23,'Other Countries GDP'!$B$13:$G$33,M$1,FALSE)</f>
        <v>52017</v>
      </c>
      <c r="N23" s="46">
        <f>VLOOKUP($C23,'Other Countries GDP'!$B$13:$G$33,N$1,FALSE)</f>
        <v>53845</v>
      </c>
      <c r="O23" s="46">
        <f>VLOOKUP($C23,'Other Countries GDP'!$B$13:$G$33,O$1,FALSE)</f>
        <v>54644</v>
      </c>
      <c r="P23" s="46">
        <f>VLOOKUP($C23,'Other Countries GDP'!$B$13:$G$33,P$1,FALSE)</f>
        <v>51991</v>
      </c>
      <c r="Q23" s="46">
        <f>VLOOKUP($C23,'Other Countries GDP'!$B$13:$G$33,Q$1,FALSE)</f>
        <v>52327</v>
      </c>
      <c r="R23" t="str">
        <f t="shared" si="6"/>
        <v>Xikong</v>
      </c>
      <c r="S23" s="42">
        <f t="shared" ca="1" si="1"/>
        <v>2.1681373397158623E-3</v>
      </c>
      <c r="T23" s="42">
        <f t="shared" ca="1" si="2"/>
        <v>2.5042250905376543E-3</v>
      </c>
      <c r="U23" s="42">
        <f t="shared" ca="1" si="3"/>
        <v>3.5822780177146621E-3</v>
      </c>
      <c r="V23" s="42">
        <f t="shared" ca="1" si="4"/>
        <v>3.663134003962224E-3</v>
      </c>
      <c r="W23" s="42">
        <f t="shared" ca="1" si="5"/>
        <v>3.7535115714640629E-3</v>
      </c>
    </row>
    <row r="24" spans="1:23">
      <c r="A24" s="5" t="str">
        <f>IFERROR(VLOOKUP(C24,rank!$E$5:$F$20,2,FALSE),"")</f>
        <v/>
      </c>
      <c r="B24" s="5" t="str">
        <f>IFERROR(VLOOKUP(C24,rank!$B$5:$C$28,2,FALSE),"")</f>
        <v/>
      </c>
      <c r="C24" s="59" t="s">
        <v>104</v>
      </c>
      <c r="D24" s="66">
        <f ca="1">SUM(D4:D23)</f>
        <v>4206.1499999999996</v>
      </c>
      <c r="E24" s="66">
        <f t="shared" ref="E24:H24" ca="1" si="8">SUM(E4:E23)</f>
        <v>4152.76</v>
      </c>
      <c r="F24" s="66">
        <f t="shared" ca="1" si="8"/>
        <v>5213.47</v>
      </c>
      <c r="G24" s="66">
        <f t="shared" ca="1" si="8"/>
        <v>5573.12</v>
      </c>
      <c r="H24" s="66">
        <f t="shared" ca="1" si="8"/>
        <v>5483.6699999999992</v>
      </c>
      <c r="I24" s="42">
        <f t="shared" ref="I24" ca="1" si="9">E24/D24-1</f>
        <v>-1.2693318117518282E-2</v>
      </c>
      <c r="J24" s="42">
        <f t="shared" ref="J24" ca="1" si="10">F24/E24-1</f>
        <v>0.25542289946926866</v>
      </c>
      <c r="K24" s="42">
        <f t="shared" ref="K24" ca="1" si="11">G24/F24-1</f>
        <v>6.8984764465893189E-2</v>
      </c>
      <c r="L24" s="42">
        <f t="shared" ref="L24" ca="1" si="12">H24/G24-1</f>
        <v>-1.6050255512172873E-2</v>
      </c>
    </row>
    <row r="25" spans="1:23">
      <c r="C25" s="6" t="s">
        <v>105</v>
      </c>
      <c r="D25" s="63">
        <f ca="1">VLOOKUP("Rarita",$C4:$H23,D$2,FALSE)/D24</f>
        <v>2.7540625037147989E-2</v>
      </c>
      <c r="E25" s="63">
        <f t="shared" ref="E25:H25" ca="1" si="13">VLOOKUP("Rarita",$C9:$H24,E$2,FALSE)/E24</f>
        <v>2.7586472610986429E-2</v>
      </c>
      <c r="F25" s="63">
        <f t="shared" ca="1" si="13"/>
        <v>2.7187266829961618E-2</v>
      </c>
      <c r="G25" s="63">
        <f t="shared" ca="1" si="13"/>
        <v>2.7024359784106573E-2</v>
      </c>
      <c r="H25" s="63">
        <f t="shared" ca="1" si="13"/>
        <v>2.711505251045377E-2</v>
      </c>
    </row>
    <row r="26" spans="1:23" ht="15.5">
      <c r="B26">
        <v>2</v>
      </c>
      <c r="C26" s="51" t="s">
        <v>79</v>
      </c>
    </row>
    <row r="27" spans="1:23" ht="15.5">
      <c r="A27" s="5">
        <v>2020</v>
      </c>
      <c r="B27" s="5">
        <v>2021</v>
      </c>
      <c r="C27" s="7" t="s">
        <v>26</v>
      </c>
      <c r="D27" s="18">
        <v>2016</v>
      </c>
      <c r="E27" s="18">
        <v>2017</v>
      </c>
      <c r="F27" s="18">
        <v>2018</v>
      </c>
      <c r="G27" s="18">
        <v>2019</v>
      </c>
      <c r="H27" s="18">
        <v>2020</v>
      </c>
      <c r="I27" s="49">
        <v>2017</v>
      </c>
      <c r="J27" s="49">
        <v>2018</v>
      </c>
      <c r="K27" s="49">
        <v>2019</v>
      </c>
      <c r="L27" s="49">
        <v>2020</v>
      </c>
      <c r="M27" s="39">
        <v>2016</v>
      </c>
      <c r="N27" s="39">
        <v>2017</v>
      </c>
      <c r="O27" s="39">
        <v>2018</v>
      </c>
      <c r="P27" s="39">
        <v>2019</v>
      </c>
      <c r="Q27" s="39">
        <v>2020</v>
      </c>
      <c r="R27" s="7" t="s">
        <v>26</v>
      </c>
      <c r="S27" s="47">
        <v>2016</v>
      </c>
      <c r="T27" s="47">
        <v>2017</v>
      </c>
      <c r="U27" s="47">
        <v>2018</v>
      </c>
      <c r="V27" s="47">
        <v>2019</v>
      </c>
      <c r="W27" s="47">
        <v>2020</v>
      </c>
    </row>
    <row r="28" spans="1:23">
      <c r="A28" s="83">
        <f>IFERROR(VLOOKUP(C28,rank!$E$5:$F$20,2,FALSE),"")</f>
        <v>14</v>
      </c>
      <c r="B28" s="83">
        <f>IFERROR(VLOOKUP(C28,rank!$B$5:$C$28,2,FALSE),"")</f>
        <v>8</v>
      </c>
      <c r="C28" s="6" t="s">
        <v>8</v>
      </c>
      <c r="D28">
        <f ca="1">INDIRECT("Expense!"&amp;ADDRESS(MATCH($C4,Expense!$B$14:$B$34,0)+ROW(E_start),$B$26-1+COLUMN(E_start)+MATCH(D$3,Expense!$C$12:$AA$12,0)))</f>
        <v>60.88</v>
      </c>
      <c r="E28">
        <f ca="1">INDIRECT("Expense!"&amp;ADDRESS(MATCH($C4,Expense!$B$14:$B$34,0)+ROW(E_start),$B$26-1+COLUMN(E_start)+MATCH(E$3,Expense!$C$12:$AA$12,0)))</f>
        <v>68.959999999999994</v>
      </c>
      <c r="F28">
        <f ca="1">INDIRECT("Expense!"&amp;ADDRESS(MATCH($C4,Expense!$B$14:$B$34,0)+ROW(E_start),$B$26-1+COLUMN(E_start)+MATCH(F$3,Expense!$C$12:$AA$12,0)))</f>
        <v>77.17</v>
      </c>
      <c r="G28">
        <f ca="1">INDIRECT("Expense!"&amp;ADDRESS(MATCH($C4,Expense!$B$14:$B$34,0)+ROW(E_start),$B$26-1+COLUMN(E_start)+MATCH(G$3,Expense!$C$12:$AA$12,0)))</f>
        <v>93.5</v>
      </c>
      <c r="H28">
        <f ca="1">INDIRECT("Expense!"&amp;ADDRESS(MATCH($C4,Expense!$B$14:$B$34,0)+ROW(E_start),$B$26-1+COLUMN(E_start)+MATCH(H$3,Expense!$C$12:$AA$12,0)))</f>
        <v>95.19</v>
      </c>
      <c r="I28" s="42">
        <f ca="1">E28/D28-1</f>
        <v>0.13272010512483567</v>
      </c>
      <c r="J28" s="42">
        <f t="shared" ref="J28:J32" ca="1" si="14">F28/E28-1</f>
        <v>0.11905452436194919</v>
      </c>
      <c r="K28" s="42">
        <f t="shared" ref="K28:K32" ca="1" si="15">G28/F28-1</f>
        <v>0.21161072955811844</v>
      </c>
      <c r="L28" s="42">
        <f t="shared" ref="L28" ca="1" si="16">H28/G28-1</f>
        <v>1.807486631016042E-2</v>
      </c>
      <c r="M28" s="46">
        <f>VLOOKUP($C28,'Other Countries GDP'!$B$13:$G$33,M$1,FALSE)</f>
        <v>2190</v>
      </c>
      <c r="N28" s="46">
        <f>VLOOKUP($C28,'Other Countries GDP'!$B$13:$G$33,N$1,FALSE)</f>
        <v>2643</v>
      </c>
      <c r="O28" s="46">
        <f>VLOOKUP($C28,'Other Countries GDP'!$B$13:$G$33,O$1,FALSE)</f>
        <v>3100</v>
      </c>
      <c r="P28" s="46">
        <f>VLOOKUP($C28,'Other Countries GDP'!$B$13:$G$33,P$1,FALSE)</f>
        <v>3666</v>
      </c>
      <c r="Q28" s="46">
        <f>VLOOKUP($C28,'Other Countries GDP'!$B$13:$G$33,Q$1,FALSE)</f>
        <v>3731</v>
      </c>
      <c r="R28" t="str">
        <f>C28</f>
        <v>Bernepamar</v>
      </c>
      <c r="S28" s="42">
        <f t="shared" ref="S28:S47" ca="1" si="17">D28/M28</f>
        <v>2.7799086757990869E-2</v>
      </c>
      <c r="T28" s="42">
        <f t="shared" ref="T28:T47" ca="1" si="18">E28/N28</f>
        <v>2.6091562618236849E-2</v>
      </c>
      <c r="U28" s="42">
        <f t="shared" ref="U28:U47" ca="1" si="19">F28/O28</f>
        <v>2.4893548387096776E-2</v>
      </c>
      <c r="V28" s="42">
        <f t="shared" ref="V28:V47" ca="1" si="20">G28/P28</f>
        <v>2.5504637206764866E-2</v>
      </c>
      <c r="W28" s="42">
        <f t="shared" ref="W28:W47" ca="1" si="21">H28/Q28</f>
        <v>2.5513267220584293E-2</v>
      </c>
    </row>
    <row r="29" spans="1:23">
      <c r="A29" s="83">
        <f>IFERROR(VLOOKUP(C29,rank!$E$5:$F$20,2,FALSE),"")</f>
        <v>6</v>
      </c>
      <c r="B29" s="83">
        <f>IFERROR(VLOOKUP(C29,rank!$B$5:$C$28,2,FALSE),"")</f>
        <v>15</v>
      </c>
      <c r="C29" s="6" t="s">
        <v>19</v>
      </c>
      <c r="D29">
        <f ca="1">INDIRECT("Expense!"&amp;ADDRESS(MATCH($C5,Expense!$B$14:$B$34,0)+ROW(E_start),$B$26-1+COLUMN(E_start)+MATCH(D$3,Expense!$C$12:$AA$12,0)))</f>
        <v>134.22</v>
      </c>
      <c r="E29">
        <f ca="1">INDIRECT("Expense!"&amp;ADDRESS(MATCH($C5,Expense!$B$14:$B$34,0)+ROW(E_start),$B$26-1+COLUMN(E_start)+MATCH(E$3,Expense!$C$12:$AA$12,0)))</f>
        <v>133.56</v>
      </c>
      <c r="F29">
        <f ca="1">INDIRECT("Expense!"&amp;ADDRESS(MATCH($C5,Expense!$B$14:$B$34,0)+ROW(E_start),$B$26-1+COLUMN(E_start)+MATCH(F$3,Expense!$C$12:$AA$12,0)))</f>
        <v>144.37</v>
      </c>
      <c r="G29">
        <f ca="1">INDIRECT("Expense!"&amp;ADDRESS(MATCH($C5,Expense!$B$14:$B$34,0)+ROW(E_start),$B$26-1+COLUMN(E_start)+MATCH(G$3,Expense!$C$12:$AA$12,0)))</f>
        <v>169.82</v>
      </c>
      <c r="H29">
        <f ca="1">INDIRECT("Expense!"&amp;ADDRESS(MATCH($C5,Expense!$B$14:$B$34,0)+ROW(E_start),$B$26-1+COLUMN(E_start)+MATCH(H$3,Expense!$C$12:$AA$12,0)))</f>
        <v>178.06</v>
      </c>
      <c r="I29" s="42">
        <f ca="1">E29/D29-1</f>
        <v>-4.9172999552972163E-3</v>
      </c>
      <c r="J29" s="42">
        <f t="shared" ca="1" si="14"/>
        <v>8.0937406409104629E-2</v>
      </c>
      <c r="K29" s="42">
        <f t="shared" ca="1" si="15"/>
        <v>0.17628316132160404</v>
      </c>
      <c r="L29" s="42">
        <f ca="1">H29/G29-1</f>
        <v>4.852196443292911E-2</v>
      </c>
      <c r="M29" s="46">
        <f>VLOOKUP($C29,'Other Countries GDP'!$B$13:$G$33,M$1,FALSE)</f>
        <v>46054</v>
      </c>
      <c r="N29" s="46">
        <f>VLOOKUP($C29,'Other Countries GDP'!$B$13:$G$33,N$1,FALSE)</f>
        <v>48604</v>
      </c>
      <c r="O29" s="46">
        <f>VLOOKUP($C29,'Other Countries GDP'!$B$13:$G$33,O$1,FALSE)</f>
        <v>53072</v>
      </c>
      <c r="P29" s="46">
        <f>VLOOKUP($C29,'Other Countries GDP'!$B$13:$G$33,P$1,FALSE)</f>
        <v>52529</v>
      </c>
      <c r="Q29" s="46">
        <f>VLOOKUP($C29,'Other Countries GDP'!$B$13:$G$33,Q$1,FALSE)</f>
        <v>52450</v>
      </c>
      <c r="R29" t="str">
        <f t="shared" ref="R29:R47" si="22">C29</f>
        <v>Byasier Pujan</v>
      </c>
      <c r="S29" s="42">
        <f t="shared" ca="1" si="17"/>
        <v>2.914404829113649E-3</v>
      </c>
      <c r="T29" s="42">
        <f t="shared" ca="1" si="18"/>
        <v>2.7479219817298987E-3</v>
      </c>
      <c r="U29" s="42">
        <f t="shared" ca="1" si="19"/>
        <v>2.7202668073560447E-3</v>
      </c>
      <c r="V29" s="42">
        <f t="shared" ca="1" si="20"/>
        <v>3.2328808848445618E-3</v>
      </c>
      <c r="W29" s="42">
        <f t="shared" ca="1" si="21"/>
        <v>3.3948522402287894E-3</v>
      </c>
    </row>
    <row r="30" spans="1:23">
      <c r="A30" s="83">
        <f>IFERROR(VLOOKUP(C30,rank!$E$5:$F$20,2,FALSE),"")</f>
        <v>16</v>
      </c>
      <c r="B30" s="83" t="str">
        <f>IFERROR(VLOOKUP(C30,rank!$B$5:$C$28,2,FALSE),"")</f>
        <v/>
      </c>
      <c r="C30" s="30" t="s">
        <v>20</v>
      </c>
      <c r="D30" s="31">
        <f ca="1">INDIRECT("Expense!"&amp;ADDRESS(MATCH($C6,Expense!$B$14:$B$34,0)+ROW(E_start),$B$26-1+COLUMN(E_start)+MATCH(D$3,Expense!$C$12:$AA$12,0)))</f>
        <v>198.72</v>
      </c>
      <c r="E30" s="31">
        <f ca="1">INDIRECT("Expense!"&amp;ADDRESS(MATCH($C6,Expense!$B$14:$B$34,0)+ROW(E_start),$B$26-1+COLUMN(E_start)+MATCH(E$3,Expense!$C$12:$AA$12,0)))</f>
        <v>178.77</v>
      </c>
      <c r="F30" s="31">
        <f ca="1">INDIRECT("Expense!"&amp;ADDRESS(MATCH($C6,Expense!$B$14:$B$34,0)+ROW(E_start),$B$26-1+COLUMN(E_start)+MATCH(F$3,Expense!$C$12:$AA$12,0)))</f>
        <v>235.74</v>
      </c>
      <c r="G30" s="31">
        <f ca="1">INDIRECT("Expense!"&amp;ADDRESS(MATCH($C6,Expense!$B$14:$B$34,0)+ROW(E_start),$B$26-1+COLUMN(E_start)+MATCH(G$3,Expense!$C$12:$AA$12,0)))</f>
        <v>235.2</v>
      </c>
      <c r="H30" s="31">
        <f ca="1">INDIRECT("Expense!"&amp;ADDRESS(MATCH($C6,Expense!$B$14:$B$34,0)+ROW(E_start),$B$26-1+COLUMN(E_start)+MATCH(H$3,Expense!$C$12:$AA$12,0)))</f>
        <v>249.58</v>
      </c>
      <c r="I30" s="87">
        <f t="shared" ref="I30:I32" ca="1" si="23">E30/D30-1</f>
        <v>-0.1003925120772946</v>
      </c>
      <c r="J30" s="87">
        <f ca="1">F30/E30-1</f>
        <v>0.31867763047491193</v>
      </c>
      <c r="K30" s="87">
        <f t="shared" ca="1" si="15"/>
        <v>-2.2906592008145044E-3</v>
      </c>
      <c r="L30" s="87">
        <f t="shared" ref="L30:L32" ca="1" si="24">H30/G30-1</f>
        <v>6.1139455782313057E-2</v>
      </c>
      <c r="M30" s="46">
        <f>VLOOKUP($C30,'Other Countries GDP'!$B$13:$G$33,M$1,FALSE)</f>
        <v>62050</v>
      </c>
      <c r="N30" s="46">
        <f>VLOOKUP($C30,'Other Countries GDP'!$B$13:$G$33,N$1,FALSE)</f>
        <v>72082</v>
      </c>
      <c r="O30" s="46">
        <f>VLOOKUP($C30,'Other Countries GDP'!$B$13:$G$33,O$1,FALSE)</f>
        <v>74544</v>
      </c>
      <c r="P30" s="46">
        <f>VLOOKUP($C30,'Other Countries GDP'!$B$13:$G$33,P$1,FALSE)</f>
        <v>69010</v>
      </c>
      <c r="Q30" s="46">
        <f>VLOOKUP($C30,'Other Countries GDP'!$B$13:$G$33,Q$1,FALSE)</f>
        <v>59329</v>
      </c>
      <c r="R30" t="str">
        <f t="shared" si="22"/>
        <v>Cuandbo</v>
      </c>
      <c r="S30" s="42">
        <f t="shared" ca="1" si="17"/>
        <v>3.2025785656728443E-3</v>
      </c>
      <c r="T30" s="42">
        <f t="shared" ca="1" si="18"/>
        <v>2.4800921173108404E-3</v>
      </c>
      <c r="U30" s="42">
        <f t="shared" ca="1" si="19"/>
        <v>3.1624275595621377E-3</v>
      </c>
      <c r="V30" s="42">
        <f t="shared" ca="1" si="20"/>
        <v>3.4082017098971164E-3</v>
      </c>
      <c r="W30" s="42">
        <f t="shared" ca="1" si="21"/>
        <v>4.2067117261373023E-3</v>
      </c>
    </row>
    <row r="31" spans="1:23">
      <c r="A31" s="30" t="str">
        <f>IFERROR(VLOOKUP(C31,rank!$E$5:$F$20,2,FALSE),"")</f>
        <v/>
      </c>
      <c r="B31" s="30">
        <f>IFERROR(VLOOKUP(C31,rank!$B$5:$C$28,2,FALSE),"")</f>
        <v>16</v>
      </c>
      <c r="C31" s="30" t="s">
        <v>21</v>
      </c>
      <c r="D31" s="31">
        <f ca="1">INDIRECT("Expense!"&amp;ADDRESS(MATCH($C7,Expense!$B$14:$B$34,0)+ROW(E_start),$B$26-1+COLUMN(E_start)+MATCH(D$3,Expense!$C$12:$AA$12,0)))</f>
        <v>122.96</v>
      </c>
      <c r="E31" s="31">
        <f ca="1">INDIRECT("Expense!"&amp;ADDRESS(MATCH($C7,Expense!$B$14:$B$34,0)+ROW(E_start),$B$26-1+COLUMN(E_start)+MATCH(E$3,Expense!$C$12:$AA$12,0)))</f>
        <v>114.21</v>
      </c>
      <c r="F31" s="31">
        <f ca="1">INDIRECT("Expense!"&amp;ADDRESS(MATCH($C7,Expense!$B$14:$B$34,0)+ROW(E_start),$B$26-1+COLUMN(E_start)+MATCH(F$3,Expense!$C$12:$AA$12,0)))</f>
        <v>135.08000000000001</v>
      </c>
      <c r="G31" s="31">
        <f ca="1">INDIRECT("Expense!"&amp;ADDRESS(MATCH($C7,Expense!$B$14:$B$34,0)+ROW(E_start),$B$26-1+COLUMN(E_start)+MATCH(G$3,Expense!$C$12:$AA$12,0)))</f>
        <v>208.96</v>
      </c>
      <c r="H31" s="31">
        <f ca="1">INDIRECT("Expense!"&amp;ADDRESS(MATCH($C7,Expense!$B$14:$B$34,0)+ROW(E_start),$B$26-1+COLUMN(E_start)+MATCH(H$3,Expense!$C$12:$AA$12,0)))</f>
        <v>223.31</v>
      </c>
      <c r="I31" s="87">
        <f t="shared" ca="1" si="23"/>
        <v>-7.1161353285621343E-2</v>
      </c>
      <c r="J31" s="87">
        <f t="shared" ca="1" si="14"/>
        <v>0.18273356098415228</v>
      </c>
      <c r="K31" s="87">
        <f ca="1">G31/F31-1</f>
        <v>0.54693514954101263</v>
      </c>
      <c r="L31" s="87">
        <f t="shared" ca="1" si="24"/>
        <v>6.8673430321592566E-2</v>
      </c>
      <c r="M31" s="46">
        <f>VLOOKUP($C31,'Other Countries GDP'!$B$13:$G$33,M$1,FALSE)</f>
        <v>31034</v>
      </c>
      <c r="N31" s="46">
        <f>VLOOKUP($C31,'Other Countries GDP'!$B$13:$G$33,N$1,FALSE)</f>
        <v>30333</v>
      </c>
      <c r="O31" s="46">
        <f>VLOOKUP($C31,'Other Countries GDP'!$B$13:$G$33,O$1,FALSE)</f>
        <v>32602</v>
      </c>
      <c r="P31" s="46">
        <f>VLOOKUP($C31,'Other Countries GDP'!$B$13:$G$33,P$1,FALSE)</f>
        <v>31975</v>
      </c>
      <c r="Q31" s="46">
        <f>VLOOKUP($C31,'Other Countries GDP'!$B$13:$G$33,Q$1,FALSE)</f>
        <v>30498</v>
      </c>
      <c r="R31" t="str">
        <f t="shared" si="22"/>
        <v>Djipines</v>
      </c>
      <c r="S31" s="42">
        <f t="shared" ca="1" si="17"/>
        <v>3.9621060772056455E-3</v>
      </c>
      <c r="T31" s="42">
        <f t="shared" ca="1" si="18"/>
        <v>3.7652062110572642E-3</v>
      </c>
      <c r="U31" s="42">
        <f t="shared" ca="1" si="19"/>
        <v>4.1433040917735111E-3</v>
      </c>
      <c r="V31" s="42">
        <f t="shared" ca="1" si="20"/>
        <v>6.5351055512118846E-3</v>
      </c>
      <c r="W31" s="42">
        <f t="shared" ca="1" si="21"/>
        <v>7.3221194832448029E-3</v>
      </c>
    </row>
    <row r="32" spans="1:23">
      <c r="A32" s="83">
        <f>IFERROR(VLOOKUP(C32,rank!$E$5:$F$20,2,FALSE),"")</f>
        <v>1</v>
      </c>
      <c r="B32" s="83">
        <f>IFERROR(VLOOKUP(C32,rank!$B$5:$C$28,2,FALSE),"")</f>
        <v>9</v>
      </c>
      <c r="C32" s="6" t="s">
        <v>1</v>
      </c>
      <c r="D32">
        <f ca="1">INDIRECT("Expense!"&amp;ADDRESS(MATCH($C8,Expense!$B$14:$B$34,0)+ROW(E_start),$B$26-1+COLUMN(E_start)+MATCH(D$3,Expense!$C$12:$AA$12,0)))</f>
        <v>140.97999999999999</v>
      </c>
      <c r="E32">
        <f ca="1">INDIRECT("Expense!"&amp;ADDRESS(MATCH($C8,Expense!$B$14:$B$34,0)+ROW(E_start),$B$26-1+COLUMN(E_start)+MATCH(E$3,Expense!$C$12:$AA$12,0)))</f>
        <v>142.75</v>
      </c>
      <c r="F32">
        <f ca="1">INDIRECT("Expense!"&amp;ADDRESS(MATCH($C8,Expense!$B$14:$B$34,0)+ROW(E_start),$B$26-1+COLUMN(E_start)+MATCH(F$3,Expense!$C$12:$AA$12,0)))</f>
        <v>169.03</v>
      </c>
      <c r="G32">
        <f ca="1">INDIRECT("Expense!"&amp;ADDRESS(MATCH($C8,Expense!$B$14:$B$34,0)+ROW(E_start),$B$26-1+COLUMN(E_start)+MATCH(G$3,Expense!$C$12:$AA$12,0)))</f>
        <v>180.57</v>
      </c>
      <c r="H32">
        <f ca="1">INDIRECT("Expense!"&amp;ADDRESS(MATCH($C8,Expense!$B$14:$B$34,0)+ROW(E_start),$B$26-1+COLUMN(E_start)+MATCH(H$3,Expense!$C$12:$AA$12,0)))</f>
        <v>208.94</v>
      </c>
      <c r="I32" s="42">
        <f t="shared" ca="1" si="23"/>
        <v>1.2554972336501713E-2</v>
      </c>
      <c r="J32" s="42">
        <f t="shared" ca="1" si="14"/>
        <v>0.18409807355516628</v>
      </c>
      <c r="K32" s="42">
        <f t="shared" ca="1" si="15"/>
        <v>6.8271904395669436E-2</v>
      </c>
      <c r="L32" s="42">
        <f t="shared" ca="1" si="24"/>
        <v>0.1571135847593732</v>
      </c>
      <c r="M32" s="46">
        <f>VLOOKUP($C32,'Other Countries GDP'!$B$13:$G$33,M$1,FALSE)</f>
        <v>37074</v>
      </c>
      <c r="N32" s="46">
        <f>VLOOKUP($C32,'Other Countries GDP'!$B$13:$G$33,N$1,FALSE)</f>
        <v>38724</v>
      </c>
      <c r="O32" s="46">
        <f>VLOOKUP($C32,'Other Countries GDP'!$B$13:$G$33,O$1,FALSE)</f>
        <v>41614</v>
      </c>
      <c r="P32" s="46">
        <f>VLOOKUP($C32,'Other Countries GDP'!$B$13:$G$33,P$1,FALSE)</f>
        <v>40619</v>
      </c>
      <c r="Q32" s="46">
        <f>VLOOKUP($C32,'Other Countries GDP'!$B$13:$G$33,Q$1,FALSE)</f>
        <v>39069</v>
      </c>
      <c r="R32" t="str">
        <f t="shared" si="22"/>
        <v>Dosqaly</v>
      </c>
      <c r="S32" s="42">
        <f t="shared" ca="1" si="17"/>
        <v>3.802664940389491E-3</v>
      </c>
      <c r="T32" s="42">
        <f t="shared" ca="1" si="18"/>
        <v>3.6863443859105464E-3</v>
      </c>
      <c r="U32" s="42">
        <f t="shared" ca="1" si="19"/>
        <v>4.061854183688182E-3</v>
      </c>
      <c r="V32" s="42">
        <f t="shared" ca="1" si="20"/>
        <v>4.4454565597380532E-3</v>
      </c>
      <c r="W32" s="42">
        <f t="shared" ca="1" si="21"/>
        <v>5.347974097110241E-3</v>
      </c>
    </row>
    <row r="33" spans="1:23">
      <c r="A33" s="83">
        <f>IFERROR(VLOOKUP(C33,rank!$E$5:$F$20,2,FALSE),"")</f>
        <v>9</v>
      </c>
      <c r="B33" s="83">
        <f>IFERROR(VLOOKUP(C33,rank!$B$5:$C$28,2,FALSE),"")</f>
        <v>14</v>
      </c>
      <c r="C33" s="30" t="s">
        <v>11</v>
      </c>
      <c r="D33" s="31">
        <f ca="1">INDIRECT("Expense!"&amp;ADDRESS(MATCH($C9,Expense!$B$14:$B$34,0)+ROW(E_start),$B$26-1+COLUMN(E_start)+MATCH(D$3,Expense!$C$12:$AA$12,0)))</f>
        <v>106.32</v>
      </c>
      <c r="E33" s="31">
        <f ca="1">INDIRECT("Expense!"&amp;ADDRESS(MATCH($C9,Expense!$B$14:$B$34,0)+ROW(E_start),$B$26-1+COLUMN(E_start)+MATCH(E$3,Expense!$C$12:$AA$12,0)))</f>
        <v>96.19</v>
      </c>
      <c r="F33" s="31">
        <f ca="1">INDIRECT("Expense!"&amp;ADDRESS(MATCH($C9,Expense!$B$14:$B$34,0)+ROW(E_start),$B$26-1+COLUMN(E_start)+MATCH(F$3,Expense!$C$12:$AA$12,0)))</f>
        <v>144.36000000000001</v>
      </c>
      <c r="G33" s="31">
        <f ca="1">INDIRECT("Expense!"&amp;ADDRESS(MATCH($C9,Expense!$B$14:$B$34,0)+ROW(E_start),$B$26-1+COLUMN(E_start)+MATCH(G$3,Expense!$C$12:$AA$12,0)))</f>
        <v>156.94999999999999</v>
      </c>
      <c r="H33" s="31">
        <f ca="1">INDIRECT("Expense!"&amp;ADDRESS(MATCH($C9,Expense!$B$14:$B$34,0)+ROW(E_start),$B$26-1+COLUMN(E_start)+MATCH(H$3,Expense!$C$12:$AA$12,0)))</f>
        <v>147.77000000000001</v>
      </c>
      <c r="I33" s="87">
        <f t="shared" ref="I33:I47" ca="1" si="25">E33/D33-1</f>
        <v>-9.5278404815650863E-2</v>
      </c>
      <c r="J33" s="87">
        <f t="shared" ref="J33:J46" ca="1" si="26">F33/E33-1</f>
        <v>0.50077970683023199</v>
      </c>
      <c r="K33" s="87">
        <f t="shared" ref="K33:K47" ca="1" si="27">G33/F33-1</f>
        <v>8.7212524244943079E-2</v>
      </c>
      <c r="L33" s="87">
        <f t="shared" ref="L33:L47" ca="1" si="28">H33/G33-1</f>
        <v>-5.8489964956992546E-2</v>
      </c>
      <c r="M33" s="46">
        <f>VLOOKUP($C33,'Other Countries GDP'!$B$13:$G$33,M$1,FALSE)</f>
        <v>42150</v>
      </c>
      <c r="N33" s="46">
        <f>VLOOKUP($C33,'Other Countries GDP'!$B$13:$G$33,N$1,FALSE)</f>
        <v>44587</v>
      </c>
      <c r="O33" s="46">
        <f>VLOOKUP($C33,'Other Countries GDP'!$B$13:$G$33,O$1,FALSE)</f>
        <v>47998</v>
      </c>
      <c r="P33" s="46">
        <f>VLOOKUP($C33,'Other Countries GDP'!$B$13:$G$33,P$1,FALSE)</f>
        <v>46842</v>
      </c>
      <c r="Q33" s="46">
        <f>VLOOKUP($C33,'Other Countries GDP'!$B$13:$G$33,Q$1,FALSE)</f>
        <v>46255</v>
      </c>
      <c r="R33" t="str">
        <f t="shared" si="22"/>
        <v>Esia</v>
      </c>
      <c r="S33" s="42">
        <f t="shared" ca="1" si="17"/>
        <v>2.5224199288256225E-3</v>
      </c>
      <c r="T33" s="42">
        <f t="shared" ca="1" si="18"/>
        <v>2.157355282930002E-3</v>
      </c>
      <c r="U33" s="42">
        <f t="shared" ca="1" si="19"/>
        <v>3.007625317721572E-3</v>
      </c>
      <c r="V33" s="42">
        <f t="shared" ca="1" si="20"/>
        <v>3.3506255070236109E-3</v>
      </c>
      <c r="W33" s="42">
        <f t="shared" ca="1" si="21"/>
        <v>3.1946816560371855E-3</v>
      </c>
    </row>
    <row r="34" spans="1:23">
      <c r="A34" s="83" t="str">
        <f>IFERROR(VLOOKUP(C34,rank!$E$5:$F$20,2,FALSE),"")</f>
        <v/>
      </c>
      <c r="B34" s="83">
        <f>IFERROR(VLOOKUP(C34,rank!$B$5:$C$28,2,FALSE),"")</f>
        <v>7</v>
      </c>
      <c r="C34" s="6" t="s">
        <v>4</v>
      </c>
      <c r="D34">
        <f ca="1">INDIRECT("Expense!"&amp;ADDRESS(MATCH($C10,Expense!$B$14:$B$34,0)+ROW(E_start),$B$26-1+COLUMN(E_start)+MATCH(D$3,Expense!$C$12:$AA$12,0)))</f>
        <v>137.75</v>
      </c>
      <c r="E34">
        <f ca="1">INDIRECT("Expense!"&amp;ADDRESS(MATCH($C10,Expense!$B$14:$B$34,0)+ROW(E_start),$B$26-1+COLUMN(E_start)+MATCH(E$3,Expense!$C$12:$AA$12,0)))</f>
        <v>133.09</v>
      </c>
      <c r="F34">
        <f ca="1">INDIRECT("Expense!"&amp;ADDRESS(MATCH($C10,Expense!$B$14:$B$34,0)+ROW(E_start),$B$26-1+COLUMN(E_start)+MATCH(F$3,Expense!$C$12:$AA$12,0)))</f>
        <v>153.94</v>
      </c>
      <c r="G34">
        <f ca="1">INDIRECT("Expense!"&amp;ADDRESS(MATCH($C10,Expense!$B$14:$B$34,0)+ROW(E_start),$B$26-1+COLUMN(E_start)+MATCH(G$3,Expense!$C$12:$AA$12,0)))</f>
        <v>150.41999999999999</v>
      </c>
      <c r="H34">
        <f ca="1">INDIRECT("Expense!"&amp;ADDRESS(MATCH($C10,Expense!$B$14:$B$34,0)+ROW(E_start),$B$26-1+COLUMN(E_start)+MATCH(H$3,Expense!$C$12:$AA$12,0)))</f>
        <v>164.4</v>
      </c>
      <c r="I34" s="42">
        <f t="shared" ca="1" si="25"/>
        <v>-3.3829401088929179E-2</v>
      </c>
      <c r="J34" s="42">
        <f t="shared" ca="1" si="26"/>
        <v>0.15666090615373052</v>
      </c>
      <c r="K34" s="42">
        <f t="shared" ca="1" si="27"/>
        <v>-2.2866051708457902E-2</v>
      </c>
      <c r="L34" s="42">
        <f t="shared" ca="1" si="28"/>
        <v>9.2939768647786414E-2</v>
      </c>
      <c r="M34" s="46">
        <f>VLOOKUP($C34,'Other Countries GDP'!$B$13:$G$33,M$1,FALSE)</f>
        <v>18594</v>
      </c>
      <c r="N34" s="46">
        <f>VLOOKUP($C34,'Other Countries GDP'!$B$13:$G$33,N$1,FALSE)</f>
        <v>20657</v>
      </c>
      <c r="O34" s="46">
        <f>VLOOKUP($C34,'Other Countries GDP'!$B$13:$G$33,O$1,FALSE)</f>
        <v>23443</v>
      </c>
      <c r="P34" s="46">
        <f>VLOOKUP($C34,'Other Countries GDP'!$B$13:$G$33,P$1,FALSE)</f>
        <v>23684</v>
      </c>
      <c r="Q34" s="46">
        <f>VLOOKUP($C34,'Other Countries GDP'!$B$13:$G$33,Q$1,FALSE)</f>
        <v>22955</v>
      </c>
      <c r="R34" t="str">
        <f t="shared" si="22"/>
        <v>Galamily</v>
      </c>
      <c r="S34" s="42">
        <f t="shared" ca="1" si="17"/>
        <v>7.408303753899107E-3</v>
      </c>
      <c r="T34" s="42">
        <f t="shared" ca="1" si="18"/>
        <v>6.4428523018831389E-3</v>
      </c>
      <c r="U34" s="42">
        <f t="shared" ca="1" si="19"/>
        <v>6.5665657125794476E-3</v>
      </c>
      <c r="V34" s="42">
        <f t="shared" ca="1" si="20"/>
        <v>6.351123121094409E-3</v>
      </c>
      <c r="W34" s="42">
        <f t="shared" ca="1" si="21"/>
        <v>7.1618383794380316E-3</v>
      </c>
    </row>
    <row r="35" spans="1:23">
      <c r="A35" s="83" t="str">
        <f>IFERROR(VLOOKUP(C35,rank!$E$5:$F$20,2,FALSE),"")</f>
        <v/>
      </c>
      <c r="B35" s="83">
        <f>IFERROR(VLOOKUP(C35,rank!$B$5:$C$28,2,FALSE),"")</f>
        <v>10</v>
      </c>
      <c r="C35" s="30" t="s">
        <v>2</v>
      </c>
      <c r="D35" s="31">
        <f ca="1">INDIRECT("Expense!"&amp;ADDRESS(MATCH($C11,Expense!$B$14:$B$34,0)+ROW(E_start),$B$26-1+COLUMN(E_start)+MATCH(D$3,Expense!$C$12:$AA$12,0)))</f>
        <v>125.35</v>
      </c>
      <c r="E35" s="31">
        <f ca="1">INDIRECT("Expense!"&amp;ADDRESS(MATCH($C11,Expense!$B$14:$B$34,0)+ROW(E_start),$B$26-1+COLUMN(E_start)+MATCH(E$3,Expense!$C$12:$AA$12,0)))</f>
        <v>121.13</v>
      </c>
      <c r="F35" s="31">
        <f ca="1">INDIRECT("Expense!"&amp;ADDRESS(MATCH($C11,Expense!$B$14:$B$34,0)+ROW(E_start),$B$26-1+COLUMN(E_start)+MATCH(F$3,Expense!$C$12:$AA$12,0)))</f>
        <v>176.3</v>
      </c>
      <c r="G35" s="31">
        <f ca="1">INDIRECT("Expense!"&amp;ADDRESS(MATCH($C11,Expense!$B$14:$B$34,0)+ROW(E_start),$B$26-1+COLUMN(E_start)+MATCH(G$3,Expense!$C$12:$AA$12,0)))</f>
        <v>199.61</v>
      </c>
      <c r="H35" s="31">
        <f ca="1">INDIRECT("Expense!"&amp;ADDRESS(MATCH($C11,Expense!$B$14:$B$34,0)+ROW(E_start),$B$26-1+COLUMN(E_start)+MATCH(H$3,Expense!$C$12:$AA$12,0)))</f>
        <v>180.62</v>
      </c>
      <c r="I35" s="87">
        <f t="shared" ca="1" si="25"/>
        <v>-3.3665735939369723E-2</v>
      </c>
      <c r="J35" s="87">
        <f t="shared" ca="1" si="26"/>
        <v>0.45546107487823018</v>
      </c>
      <c r="K35" s="87">
        <f t="shared" ca="1" si="27"/>
        <v>0.13221781055019854</v>
      </c>
      <c r="L35" s="87">
        <f t="shared" ca="1" si="28"/>
        <v>-9.5135514252792985E-2</v>
      </c>
      <c r="M35" s="46">
        <f>VLOOKUP($C35,'Other Countries GDP'!$B$13:$G$33,M$1,FALSE)</f>
        <v>45322</v>
      </c>
      <c r="N35" s="46">
        <f>VLOOKUP($C35,'Other Countries GDP'!$B$13:$G$33,N$1,FALSE)</f>
        <v>47359</v>
      </c>
      <c r="O35" s="46">
        <f>VLOOKUP($C35,'Other Countries GDP'!$B$13:$G$33,O$1,FALSE)</f>
        <v>51513</v>
      </c>
      <c r="P35" s="46">
        <f>VLOOKUP($C35,'Other Countries GDP'!$B$13:$G$33,P$1,FALSE)</f>
        <v>50165</v>
      </c>
      <c r="Q35" s="46">
        <f>VLOOKUP($C35,'Other Countries GDP'!$B$13:$G$33,Q$1,FALSE)</f>
        <v>48635</v>
      </c>
      <c r="R35" t="str">
        <f t="shared" si="22"/>
        <v>Giumle Lizeibon</v>
      </c>
      <c r="S35" s="42">
        <f t="shared" ca="1" si="17"/>
        <v>2.7657649706544283E-3</v>
      </c>
      <c r="T35" s="42">
        <f t="shared" ca="1" si="18"/>
        <v>2.5576975865199856E-3</v>
      </c>
      <c r="U35" s="42">
        <f t="shared" ca="1" si="19"/>
        <v>3.4224370547240503E-3</v>
      </c>
      <c r="V35" s="42">
        <f t="shared" ca="1" si="20"/>
        <v>3.9790690720621948E-3</v>
      </c>
      <c r="W35" s="42">
        <f t="shared" ca="1" si="21"/>
        <v>3.713786367842089E-3</v>
      </c>
    </row>
    <row r="36" spans="1:23">
      <c r="A36" s="83">
        <f>IFERROR(VLOOKUP(C36,rank!$E$5:$F$20,2,FALSE),"")</f>
        <v>5</v>
      </c>
      <c r="B36" s="83">
        <f>IFERROR(VLOOKUP(C36,rank!$B$5:$C$28,2,FALSE),"")</f>
        <v>11</v>
      </c>
      <c r="C36" s="6" t="s">
        <v>10</v>
      </c>
      <c r="D36">
        <f ca="1">INDIRECT("Expense!"&amp;ADDRESS(MATCH($C12,Expense!$B$14:$B$34,0)+ROW(E_start),$B$26-1+COLUMN(E_start)+MATCH(D$3,Expense!$C$12:$AA$12,0)))</f>
        <v>155.94</v>
      </c>
      <c r="E36">
        <f ca="1">INDIRECT("Expense!"&amp;ADDRESS(MATCH($C12,Expense!$B$14:$B$34,0)+ROW(E_start),$B$26-1+COLUMN(E_start)+MATCH(E$3,Expense!$C$12:$AA$12,0)))</f>
        <v>125.46</v>
      </c>
      <c r="F36">
        <f ca="1">INDIRECT("Expense!"&amp;ADDRESS(MATCH($C12,Expense!$B$14:$B$34,0)+ROW(E_start),$B$26-1+COLUMN(E_start)+MATCH(F$3,Expense!$C$12:$AA$12,0)))</f>
        <v>144.58000000000001</v>
      </c>
      <c r="G36">
        <f ca="1">INDIRECT("Expense!"&amp;ADDRESS(MATCH($C12,Expense!$B$14:$B$34,0)+ROW(E_start),$B$26-1+COLUMN(E_start)+MATCH(G$3,Expense!$C$12:$AA$12,0)))</f>
        <v>188.68</v>
      </c>
      <c r="H36">
        <f ca="1">INDIRECT("Expense!"&amp;ADDRESS(MATCH($C12,Expense!$B$14:$B$34,0)+ROW(E_start),$B$26-1+COLUMN(E_start)+MATCH(H$3,Expense!$C$12:$AA$12,0)))</f>
        <v>188.79</v>
      </c>
      <c r="I36" s="42">
        <f t="shared" ca="1" si="25"/>
        <v>-0.19545979222777998</v>
      </c>
      <c r="J36" s="42">
        <f t="shared" ca="1" si="26"/>
        <v>0.15239917105053413</v>
      </c>
      <c r="K36" s="42">
        <f t="shared" ca="1" si="27"/>
        <v>0.30502144141651666</v>
      </c>
      <c r="L36" s="42">
        <f t="shared" ca="1" si="28"/>
        <v>5.8299766800917752E-4</v>
      </c>
      <c r="M36" s="46">
        <f>VLOOKUP($C36,'Other Countries GDP'!$B$13:$G$33,M$1,FALSE)</f>
        <v>19998</v>
      </c>
      <c r="N36" s="46">
        <f>VLOOKUP($C36,'Other Countries GDP'!$B$13:$G$33,N$1,FALSE)</f>
        <v>21459</v>
      </c>
      <c r="O36" s="46">
        <f>VLOOKUP($C36,'Other Countries GDP'!$B$13:$G$33,O$1,FALSE)</f>
        <v>23575</v>
      </c>
      <c r="P36" s="46">
        <f>VLOOKUP($C36,'Other Countries GDP'!$B$13:$G$33,P$1,FALSE)</f>
        <v>23354</v>
      </c>
      <c r="Q36" s="46">
        <f>VLOOKUP($C36,'Other Countries GDP'!$B$13:$G$33,Q$1,FALSE)</f>
        <v>22198</v>
      </c>
      <c r="R36" t="str">
        <f t="shared" si="22"/>
        <v>Greri Landmoslands</v>
      </c>
      <c r="S36" s="42">
        <f t="shared" ca="1" si="17"/>
        <v>7.797779777977798E-3</v>
      </c>
      <c r="T36" s="42">
        <f t="shared" ca="1" si="18"/>
        <v>5.8464979728785121E-3</v>
      </c>
      <c r="U36" s="42">
        <f t="shared" ca="1" si="19"/>
        <v>6.1327677624602337E-3</v>
      </c>
      <c r="V36" s="42">
        <f t="shared" ca="1" si="20"/>
        <v>8.0791299135051821E-3</v>
      </c>
      <c r="W36" s="42">
        <f t="shared" ca="1" si="21"/>
        <v>8.5048202540769433E-3</v>
      </c>
    </row>
    <row r="37" spans="1:23">
      <c r="A37" s="83">
        <f>IFERROR(VLOOKUP(C37,rank!$E$5:$F$20,2,FALSE),"")</f>
        <v>12</v>
      </c>
      <c r="B37" s="83">
        <f>IFERROR(VLOOKUP(C37,rank!$B$5:$C$28,2,FALSE),"")</f>
        <v>13</v>
      </c>
      <c r="C37" s="6" t="s">
        <v>23</v>
      </c>
      <c r="D37">
        <f ca="1">INDIRECT("Expense!"&amp;ADDRESS(MATCH($C13,Expense!$B$14:$B$34,0)+ROW(E_start),$B$26-1+COLUMN(E_start)+MATCH(D$3,Expense!$C$12:$AA$12,0)))</f>
        <v>155.05000000000001</v>
      </c>
      <c r="E37">
        <f ca="1">INDIRECT("Expense!"&amp;ADDRESS(MATCH($C13,Expense!$B$14:$B$34,0)+ROW(E_start),$B$26-1+COLUMN(E_start)+MATCH(E$3,Expense!$C$12:$AA$12,0)))</f>
        <v>149.80000000000001</v>
      </c>
      <c r="F37">
        <f ca="1">INDIRECT("Expense!"&amp;ADDRESS(MATCH($C13,Expense!$B$14:$B$34,0)+ROW(E_start),$B$26-1+COLUMN(E_start)+MATCH(F$3,Expense!$C$12:$AA$12,0)))</f>
        <v>158.36000000000001</v>
      </c>
      <c r="G37">
        <f ca="1">INDIRECT("Expense!"&amp;ADDRESS(MATCH($C13,Expense!$B$14:$B$34,0)+ROW(E_start),$B$26-1+COLUMN(E_start)+MATCH(G$3,Expense!$C$12:$AA$12,0)))</f>
        <v>183.01</v>
      </c>
      <c r="H37">
        <f ca="1">INDIRECT("Expense!"&amp;ADDRESS(MATCH($C13,Expense!$B$14:$B$34,0)+ROW(E_start),$B$26-1+COLUMN(E_start)+MATCH(H$3,Expense!$C$12:$AA$12,0)))</f>
        <v>180.52</v>
      </c>
      <c r="I37" s="42">
        <f t="shared" ca="1" si="25"/>
        <v>-3.3860045146726914E-2</v>
      </c>
      <c r="J37" s="42">
        <f t="shared" ca="1" si="26"/>
        <v>5.7142857142857162E-2</v>
      </c>
      <c r="K37" s="42">
        <f t="shared" ca="1" si="27"/>
        <v>0.15565799444304096</v>
      </c>
      <c r="L37" s="42">
        <f t="shared" ca="1" si="28"/>
        <v>-1.3605813889951301E-2</v>
      </c>
      <c r="M37" s="46">
        <f>VLOOKUP($C37,'Other Countries GDP'!$B$13:$G$33,M$1,FALSE)</f>
        <v>12540</v>
      </c>
      <c r="N37" s="46">
        <f>VLOOKUP($C37,'Other Countries GDP'!$B$13:$G$33,N$1,FALSE)</f>
        <v>13643</v>
      </c>
      <c r="O37" s="46">
        <f>VLOOKUP($C37,'Other Countries GDP'!$B$13:$G$33,O$1,FALSE)</f>
        <v>15243</v>
      </c>
      <c r="P37" s="46">
        <f>VLOOKUP($C37,'Other Countries GDP'!$B$13:$G$33,P$1,FALSE)</f>
        <v>15327</v>
      </c>
      <c r="Q37" s="46">
        <f>VLOOKUP($C37,'Other Countries GDP'!$B$13:$G$33,Q$1,FALSE)</f>
        <v>14148</v>
      </c>
      <c r="R37" t="str">
        <f t="shared" si="22"/>
        <v>Manlisgamncent</v>
      </c>
      <c r="S37" s="42">
        <f t="shared" ca="1" si="17"/>
        <v>1.2364433811802234E-2</v>
      </c>
      <c r="T37" s="42">
        <f t="shared" ca="1" si="18"/>
        <v>1.0979989738327348E-2</v>
      </c>
      <c r="U37" s="42">
        <f t="shared" ca="1" si="19"/>
        <v>1.0389031030637015E-2</v>
      </c>
      <c r="V37" s="42">
        <f t="shared" ca="1" si="20"/>
        <v>1.1940366673191099E-2</v>
      </c>
      <c r="W37" s="42">
        <f t="shared" ca="1" si="21"/>
        <v>1.2759400621996042E-2</v>
      </c>
    </row>
    <row r="38" spans="1:23">
      <c r="A38" s="83">
        <f>IFERROR(VLOOKUP(C38,rank!$E$5:$F$20,2,FALSE),"")</f>
        <v>7</v>
      </c>
      <c r="B38" s="83">
        <f>IFERROR(VLOOKUP(C38,rank!$B$5:$C$28,2,FALSE),"")</f>
        <v>4</v>
      </c>
      <c r="C38" s="6" t="s">
        <v>13</v>
      </c>
      <c r="D38">
        <f ca="1">INDIRECT("Expense!"&amp;ADDRESS(MATCH($C14,Expense!$B$14:$B$34,0)+ROW(E_start),$B$26-1+COLUMN(E_start)+MATCH(D$3,Expense!$C$12:$AA$12,0)))</f>
        <v>266.79000000000002</v>
      </c>
      <c r="E38">
        <f ca="1">INDIRECT("Expense!"&amp;ADDRESS(MATCH($C14,Expense!$B$14:$B$34,0)+ROW(E_start),$B$26-1+COLUMN(E_start)+MATCH(E$3,Expense!$C$12:$AA$12,0)))</f>
        <v>212.79</v>
      </c>
      <c r="F38">
        <f ca="1">INDIRECT("Expense!"&amp;ADDRESS(MATCH($C14,Expense!$B$14:$B$34,0)+ROW(E_start),$B$26-1+COLUMN(E_start)+MATCH(F$3,Expense!$C$12:$AA$12,0)))</f>
        <v>248.88</v>
      </c>
      <c r="G38">
        <f ca="1">INDIRECT("Expense!"&amp;ADDRESS(MATCH($C14,Expense!$B$14:$B$34,0)+ROW(E_start),$B$26-1+COLUMN(E_start)+MATCH(G$3,Expense!$C$12:$AA$12,0)))</f>
        <v>297.85000000000002</v>
      </c>
      <c r="H38">
        <f ca="1">INDIRECT("Expense!"&amp;ADDRESS(MATCH($C14,Expense!$B$14:$B$34,0)+ROW(E_start),$B$26-1+COLUMN(E_start)+MATCH(H$3,Expense!$C$12:$AA$12,0)))</f>
        <v>240.75</v>
      </c>
      <c r="I38" s="42">
        <f t="shared" ca="1" si="25"/>
        <v>-0.20240638704599134</v>
      </c>
      <c r="J38" s="42">
        <f t="shared" ca="1" si="26"/>
        <v>0.16960383476667129</v>
      </c>
      <c r="K38" s="42">
        <f t="shared" ca="1" si="27"/>
        <v>0.19676149148183875</v>
      </c>
      <c r="L38" s="42">
        <f t="shared" ca="1" si="28"/>
        <v>-0.19170723518549615</v>
      </c>
      <c r="M38" s="46">
        <f>VLOOKUP($C38,'Other Countries GDP'!$B$13:$G$33,M$1,FALSE)</f>
        <v>54719</v>
      </c>
      <c r="N38" s="46">
        <f>VLOOKUP($C38,'Other Countries GDP'!$B$13:$G$33,N$1,FALSE)</f>
        <v>57668</v>
      </c>
      <c r="O38" s="46">
        <f>VLOOKUP($C38,'Other Countries GDP'!$B$13:$G$33,O$1,FALSE)</f>
        <v>61654</v>
      </c>
      <c r="P38" s="46">
        <f>VLOOKUP($C38,'Other Countries GDP'!$B$13:$G$33,P$1,FALSE)</f>
        <v>59836</v>
      </c>
      <c r="Q38" s="46">
        <f>VLOOKUP($C38,'Other Countries GDP'!$B$13:$G$33,Q$1,FALSE)</f>
        <v>61124</v>
      </c>
      <c r="R38" t="str">
        <f t="shared" si="22"/>
        <v>Mico</v>
      </c>
      <c r="S38" s="42">
        <f t="shared" ca="1" si="17"/>
        <v>4.8756373471737424E-3</v>
      </c>
      <c r="T38" s="42">
        <f t="shared" ca="1" si="18"/>
        <v>3.6899146840535476E-3</v>
      </c>
      <c r="U38" s="42">
        <f t="shared" ca="1" si="19"/>
        <v>4.036721056216953E-3</v>
      </c>
      <c r="V38" s="42">
        <f t="shared" ca="1" si="20"/>
        <v>4.9777725783809084E-3</v>
      </c>
      <c r="W38" s="42">
        <f t="shared" ca="1" si="21"/>
        <v>3.9387147437994893E-3</v>
      </c>
    </row>
    <row r="39" spans="1:23">
      <c r="A39" s="83">
        <f>IFERROR(VLOOKUP(C39,rank!$E$5:$F$20,2,FALSE),"")</f>
        <v>2</v>
      </c>
      <c r="B39" s="83">
        <f>IFERROR(VLOOKUP(C39,rank!$B$5:$C$28,2,FALSE),"")</f>
        <v>3</v>
      </c>
      <c r="C39" s="6" t="s">
        <v>0</v>
      </c>
      <c r="D39">
        <f ca="1">INDIRECT("Expense!"&amp;ADDRESS(MATCH($C15,Expense!$B$14:$B$34,0)+ROW(E_start),$B$26-1+COLUMN(E_start)+MATCH(D$3,Expense!$C$12:$AA$12,0)))</f>
        <v>252.69</v>
      </c>
      <c r="E39">
        <f ca="1">INDIRECT("Expense!"&amp;ADDRESS(MATCH($C15,Expense!$B$14:$B$34,0)+ROW(E_start),$B$26-1+COLUMN(E_start)+MATCH(E$3,Expense!$C$12:$AA$12,0)))</f>
        <v>232.49</v>
      </c>
      <c r="F39">
        <f ca="1">INDIRECT("Expense!"&amp;ADDRESS(MATCH($C15,Expense!$B$14:$B$34,0)+ROW(E_start),$B$26-1+COLUMN(E_start)+MATCH(F$3,Expense!$C$12:$AA$12,0)))</f>
        <v>317.60000000000002</v>
      </c>
      <c r="G39">
        <f ca="1">INDIRECT("Expense!"&amp;ADDRESS(MATCH($C15,Expense!$B$14:$B$34,0)+ROW(E_start),$B$26-1+COLUMN(E_start)+MATCH(G$3,Expense!$C$12:$AA$12,0)))</f>
        <v>300.64</v>
      </c>
      <c r="H39">
        <f ca="1">INDIRECT("Expense!"&amp;ADDRESS(MATCH($C15,Expense!$B$14:$B$34,0)+ROW(E_start),$B$26-1+COLUMN(E_start)+MATCH(H$3,Expense!$C$12:$AA$12,0)))</f>
        <v>303.42</v>
      </c>
      <c r="I39" s="42">
        <f t="shared" ca="1" si="25"/>
        <v>-7.9939847243658213E-2</v>
      </c>
      <c r="J39" s="42">
        <f t="shared" ca="1" si="26"/>
        <v>0.36608026151662432</v>
      </c>
      <c r="K39" s="42">
        <f t="shared" ca="1" si="27"/>
        <v>-5.3400503778337605E-2</v>
      </c>
      <c r="L39" s="42">
        <f t="shared" ca="1" si="28"/>
        <v>9.2469398616286114E-3</v>
      </c>
      <c r="M39" s="46">
        <f>VLOOKUP($C39,'Other Countries GDP'!$B$13:$G$33,M$1,FALSE)</f>
        <v>26532</v>
      </c>
      <c r="N39" s="46">
        <f>VLOOKUP($C39,'Other Countries GDP'!$B$13:$G$33,N$1,FALSE)</f>
        <v>28129</v>
      </c>
      <c r="O39" s="46">
        <f>VLOOKUP($C39,'Other Countries GDP'!$B$13:$G$33,O$1,FALSE)</f>
        <v>30380</v>
      </c>
      <c r="P39" s="46">
        <f>VLOOKUP($C39,'Other Countries GDP'!$B$13:$G$33,P$1,FALSE)</f>
        <v>29585</v>
      </c>
      <c r="Q39" s="46">
        <f>VLOOKUP($C39,'Other Countries GDP'!$B$13:$G$33,Q$1,FALSE)</f>
        <v>27090</v>
      </c>
      <c r="R39" t="str">
        <f t="shared" si="22"/>
        <v>Nganion</v>
      </c>
      <c r="S39" s="42">
        <f t="shared" ca="1" si="17"/>
        <v>9.5239710538218003E-3</v>
      </c>
      <c r="T39" s="42">
        <f t="shared" ca="1" si="18"/>
        <v>8.2651356251555331E-3</v>
      </c>
      <c r="U39" s="42">
        <f t="shared" ca="1" si="19"/>
        <v>1.0454246214614878E-2</v>
      </c>
      <c r="V39" s="42">
        <f t="shared" ca="1" si="20"/>
        <v>1.0161906371472029E-2</v>
      </c>
      <c r="W39" s="42">
        <f t="shared" ca="1" si="21"/>
        <v>1.1200442967884829E-2</v>
      </c>
    </row>
    <row r="40" spans="1:23">
      <c r="A40" s="83">
        <f>IFERROR(VLOOKUP(C40,rank!$E$5:$F$20,2,FALSE),"")</f>
        <v>10</v>
      </c>
      <c r="B40" s="83">
        <f>IFERROR(VLOOKUP(C40,rank!$B$5:$C$28,2,FALSE),"")</f>
        <v>22</v>
      </c>
      <c r="C40" s="6" t="s">
        <v>24</v>
      </c>
      <c r="D40">
        <f ca="1">INDIRECT("Expense!"&amp;ADDRESS(MATCH($C16,Expense!$B$14:$B$34,0)+ROW(E_start),$B$26-1+COLUMN(E_start)+MATCH(D$3,Expense!$C$12:$AA$12,0)))</f>
        <v>60.03</v>
      </c>
      <c r="E40">
        <f ca="1">INDIRECT("Expense!"&amp;ADDRESS(MATCH($C16,Expense!$B$14:$B$34,0)+ROW(E_start),$B$26-1+COLUMN(E_start)+MATCH(E$3,Expense!$C$12:$AA$12,0)))</f>
        <v>58.68</v>
      </c>
      <c r="F40">
        <f ca="1">INDIRECT("Expense!"&amp;ADDRESS(MATCH($C16,Expense!$B$14:$B$34,0)+ROW(E_start),$B$26-1+COLUMN(E_start)+MATCH(F$3,Expense!$C$12:$AA$12,0)))</f>
        <v>61.45</v>
      </c>
      <c r="G40">
        <f ca="1">INDIRECT("Expense!"&amp;ADDRESS(MATCH($C16,Expense!$B$14:$B$34,0)+ROW(E_start),$B$26-1+COLUMN(E_start)+MATCH(G$3,Expense!$C$12:$AA$12,0)))</f>
        <v>84.53</v>
      </c>
      <c r="H40">
        <f ca="1">INDIRECT("Expense!"&amp;ADDRESS(MATCH($C16,Expense!$B$14:$B$34,0)+ROW(E_start),$B$26-1+COLUMN(E_start)+MATCH(H$3,Expense!$C$12:$AA$12,0)))</f>
        <v>91.44</v>
      </c>
      <c r="I40" s="42">
        <f t="shared" ca="1" si="25"/>
        <v>-2.2488755622188883E-2</v>
      </c>
      <c r="J40" s="42">
        <f t="shared" ca="1" si="26"/>
        <v>4.7205180640763622E-2</v>
      </c>
      <c r="K40" s="42">
        <f t="shared" ca="1" si="27"/>
        <v>0.3755899104963385</v>
      </c>
      <c r="L40" s="42">
        <f t="shared" ca="1" si="28"/>
        <v>8.1746125635868916E-2</v>
      </c>
      <c r="M40" s="46">
        <f>VLOOKUP($C40,'Other Countries GDP'!$B$13:$G$33,M$1,FALSE)</f>
        <v>12460</v>
      </c>
      <c r="N40" s="46">
        <f>VLOOKUP($C40,'Other Countries GDP'!$B$13:$G$33,N$1,FALSE)</f>
        <v>13879</v>
      </c>
      <c r="O40" s="46">
        <f>VLOOKUP($C40,'Other Countries GDP'!$B$13:$G$33,O$1,FALSE)</f>
        <v>15484</v>
      </c>
      <c r="P40" s="46">
        <f>VLOOKUP($C40,'Other Countries GDP'!$B$13:$G$33,P$1,FALSE)</f>
        <v>15748</v>
      </c>
      <c r="Q40" s="46">
        <f>VLOOKUP($C40,'Other Countries GDP'!$B$13:$G$33,Q$1,FALSE)</f>
        <v>15737</v>
      </c>
      <c r="R40" t="str">
        <f t="shared" si="22"/>
        <v>Nkasland Cronestan</v>
      </c>
      <c r="S40" s="42">
        <f t="shared" ca="1" si="17"/>
        <v>4.8178170144462283E-3</v>
      </c>
      <c r="T40" s="42">
        <f t="shared" ca="1" si="18"/>
        <v>4.2279703148641835E-3</v>
      </c>
      <c r="U40" s="42">
        <f t="shared" ca="1" si="19"/>
        <v>3.9686127615603207E-3</v>
      </c>
      <c r="V40" s="42">
        <f t="shared" ca="1" si="20"/>
        <v>5.3676657353314708E-3</v>
      </c>
      <c r="W40" s="42">
        <f t="shared" ca="1" si="21"/>
        <v>5.8105102624388385E-3</v>
      </c>
    </row>
    <row r="41" spans="1:23">
      <c r="A41" s="83">
        <f>IFERROR(VLOOKUP(C41,rank!$E$5:$F$20,2,FALSE),"")</f>
        <v>8</v>
      </c>
      <c r="B41" s="83">
        <f>IFERROR(VLOOKUP(C41,rank!$B$5:$C$28,2,FALSE),"")</f>
        <v>2</v>
      </c>
      <c r="C41" s="6" t="s">
        <v>5</v>
      </c>
      <c r="D41">
        <f ca="1">INDIRECT("Expense!"&amp;ADDRESS(MATCH($C17,Expense!$B$14:$B$34,0)+ROW(E_start),$B$26-1+COLUMN(E_start)+MATCH(D$3,Expense!$C$12:$AA$12,0)))</f>
        <v>188.05</v>
      </c>
      <c r="E41">
        <f ca="1">INDIRECT("Expense!"&amp;ADDRESS(MATCH($C17,Expense!$B$14:$B$34,0)+ROW(E_start),$B$26-1+COLUMN(E_start)+MATCH(E$3,Expense!$C$12:$AA$12,0)))</f>
        <v>179.98</v>
      </c>
      <c r="F41">
        <f ca="1">INDIRECT("Expense!"&amp;ADDRESS(MATCH($C17,Expense!$B$14:$B$34,0)+ROW(E_start),$B$26-1+COLUMN(E_start)+MATCH(F$3,Expense!$C$12:$AA$12,0)))</f>
        <v>198.93</v>
      </c>
      <c r="G41">
        <f ca="1">INDIRECT("Expense!"&amp;ADDRESS(MATCH($C17,Expense!$B$14:$B$34,0)+ROW(E_start),$B$26-1+COLUMN(E_start)+MATCH(G$3,Expense!$C$12:$AA$12,0)))</f>
        <v>198.78</v>
      </c>
      <c r="H41">
        <f ca="1">INDIRECT("Expense!"&amp;ADDRESS(MATCH($C17,Expense!$B$14:$B$34,0)+ROW(E_start),$B$26-1+COLUMN(E_start)+MATCH(H$3,Expense!$C$12:$AA$12,0)))</f>
        <v>205.26</v>
      </c>
      <c r="I41" s="42">
        <f t="shared" ca="1" si="25"/>
        <v>-4.2914118585482663E-2</v>
      </c>
      <c r="J41" s="42">
        <f t="shared" ca="1" si="26"/>
        <v>0.10528947660851218</v>
      </c>
      <c r="K41" s="42">
        <f t="shared" ca="1" si="27"/>
        <v>-7.5403408234053781E-4</v>
      </c>
      <c r="L41" s="42">
        <f t="shared" ca="1" si="28"/>
        <v>3.2598853003320105E-2</v>
      </c>
      <c r="M41" s="46">
        <f>VLOOKUP($C41,'Other Countries GDP'!$B$13:$G$33,M$1,FALSE)</f>
        <v>42473</v>
      </c>
      <c r="N41" s="46">
        <f>VLOOKUP($C41,'Other Countries GDP'!$B$13:$G$33,N$1,FALSE)</f>
        <v>41720</v>
      </c>
      <c r="O41" s="46">
        <f>VLOOKUP($C41,'Other Countries GDP'!$B$13:$G$33,O$1,FALSE)</f>
        <v>44504</v>
      </c>
      <c r="P41" s="46">
        <f>VLOOKUP($C41,'Other Countries GDP'!$B$13:$G$33,P$1,FALSE)</f>
        <v>43969</v>
      </c>
      <c r="Q41" s="46">
        <f>VLOOKUP($C41,'Other Countries GDP'!$B$13:$G$33,Q$1,FALSE)</f>
        <v>41965</v>
      </c>
      <c r="R41" t="str">
        <f t="shared" si="22"/>
        <v>People's Land of Maneau</v>
      </c>
      <c r="S41" s="42">
        <f t="shared" ca="1" si="17"/>
        <v>4.4275186589127213E-3</v>
      </c>
      <c r="T41" s="42">
        <f t="shared" ca="1" si="18"/>
        <v>4.3139980824544576E-3</v>
      </c>
      <c r="U41" s="42">
        <f t="shared" ca="1" si="19"/>
        <v>4.4699352867158008E-3</v>
      </c>
      <c r="V41" s="42">
        <f t="shared" ca="1" si="20"/>
        <v>4.5209124610521047E-3</v>
      </c>
      <c r="W41" s="42">
        <f t="shared" ca="1" si="21"/>
        <v>4.8912188728702484E-3</v>
      </c>
    </row>
    <row r="42" spans="1:23">
      <c r="A42" s="83">
        <f>IFERROR(VLOOKUP(C42,rank!$E$5:$F$20,2,FALSE),"")</f>
        <v>11</v>
      </c>
      <c r="B42" s="83">
        <f>IFERROR(VLOOKUP(C42,rank!$B$5:$C$28,2,FALSE),"")</f>
        <v>5</v>
      </c>
      <c r="C42" s="6" t="s">
        <v>7</v>
      </c>
      <c r="D42">
        <f ca="1">INDIRECT("Expense!"&amp;ADDRESS(MATCH($C18,Expense!$B$14:$B$34,0)+ROW(E_start),$B$26-1+COLUMN(E_start)+MATCH(D$3,Expense!$C$12:$AA$12,0)))</f>
        <v>195.4</v>
      </c>
      <c r="E42">
        <f ca="1">INDIRECT("Expense!"&amp;ADDRESS(MATCH($C18,Expense!$B$14:$B$34,0)+ROW(E_start),$B$26-1+COLUMN(E_start)+MATCH(E$3,Expense!$C$12:$AA$12,0)))</f>
        <v>148.47</v>
      </c>
      <c r="F42">
        <f ca="1">INDIRECT("Expense!"&amp;ADDRESS(MATCH($C18,Expense!$B$14:$B$34,0)+ROW(E_start),$B$26-1+COLUMN(E_start)+MATCH(F$3,Expense!$C$12:$AA$12,0)))</f>
        <v>192.46</v>
      </c>
      <c r="G42">
        <f ca="1">INDIRECT("Expense!"&amp;ADDRESS(MATCH($C18,Expense!$B$14:$B$34,0)+ROW(E_start),$B$26-1+COLUMN(E_start)+MATCH(G$3,Expense!$C$12:$AA$12,0)))</f>
        <v>167.49</v>
      </c>
      <c r="H42">
        <f ca="1">INDIRECT("Expense!"&amp;ADDRESS(MATCH($C18,Expense!$B$14:$B$34,0)+ROW(E_start),$B$26-1+COLUMN(E_start)+MATCH(H$3,Expense!$C$12:$AA$12,0)))</f>
        <v>182.11</v>
      </c>
      <c r="I42" s="42">
        <f t="shared" ca="1" si="25"/>
        <v>-0.24017400204708295</v>
      </c>
      <c r="J42" s="42">
        <f t="shared" ca="1" si="26"/>
        <v>0.29628881255472495</v>
      </c>
      <c r="K42" s="42">
        <f t="shared" ca="1" si="27"/>
        <v>-0.12974124493401229</v>
      </c>
      <c r="L42" s="42">
        <f t="shared" ca="1" si="28"/>
        <v>8.7288793360797756E-2</v>
      </c>
      <c r="M42" s="46">
        <f>VLOOKUP($C42,'Other Countries GDP'!$B$13:$G$33,M$1,FALSE)</f>
        <v>83156</v>
      </c>
      <c r="N42" s="46">
        <f>VLOOKUP($C42,'Other Countries GDP'!$B$13:$G$33,N$1,FALSE)</f>
        <v>83435</v>
      </c>
      <c r="O42" s="46">
        <f>VLOOKUP($C42,'Other Countries GDP'!$B$13:$G$33,O$1,FALSE)</f>
        <v>86475</v>
      </c>
      <c r="P42" s="46">
        <f>VLOOKUP($C42,'Other Countries GDP'!$B$13:$G$33,P$1,FALSE)</f>
        <v>85420</v>
      </c>
      <c r="Q42" s="46">
        <f>VLOOKUP($C42,'Other Countries GDP'!$B$13:$G$33,Q$1,FALSE)</f>
        <v>87184</v>
      </c>
      <c r="R42" t="str">
        <f t="shared" si="22"/>
        <v>Quewenia</v>
      </c>
      <c r="S42" s="42">
        <f t="shared" ca="1" si="17"/>
        <v>2.3498003751984222E-3</v>
      </c>
      <c r="T42" s="42">
        <f t="shared" ca="1" si="18"/>
        <v>1.7794690477617307E-3</v>
      </c>
      <c r="U42" s="42">
        <f t="shared" ca="1" si="19"/>
        <v>2.2256143394044524E-3</v>
      </c>
      <c r="V42" s="42">
        <f t="shared" ca="1" si="20"/>
        <v>1.960782018262702E-3</v>
      </c>
      <c r="W42" s="42">
        <f t="shared" ca="1" si="21"/>
        <v>2.0888006973756655E-3</v>
      </c>
    </row>
    <row r="43" spans="1:23">
      <c r="A43" s="83" t="str">
        <f>IFERROR(VLOOKUP(C43,rank!$E$5:$F$20,2,FALSE),"")</f>
        <v/>
      </c>
      <c r="B43" s="83" t="str">
        <f>IFERROR(VLOOKUP(C43,rank!$B$5:$C$28,2,FALSE),"")</f>
        <v/>
      </c>
      <c r="C43" s="6" t="s">
        <v>14</v>
      </c>
      <c r="D43">
        <f ca="1">INDIRECT("Expense!"&amp;ADDRESS(MATCH($C19,Expense!$B$14:$B$34,0)+ROW(E_start),$B$26-1+COLUMN(E_start)+MATCH(D$3,Expense!$C$12:$AA$12,0)))</f>
        <v>79.34</v>
      </c>
      <c r="E43">
        <f ca="1">INDIRECT("Expense!"&amp;ADDRESS(MATCH($C19,Expense!$B$14:$B$34,0)+ROW(E_start),$B$26-1+COLUMN(E_start)+MATCH(E$3,Expense!$C$12:$AA$12,0)))</f>
        <v>76.45</v>
      </c>
      <c r="F43">
        <f ca="1">INDIRECT("Expense!"&amp;ADDRESS(MATCH($C19,Expense!$B$14:$B$34,0)+ROW(E_start),$B$26-1+COLUMN(E_start)+MATCH(F$3,Expense!$C$12:$AA$12,0)))</f>
        <v>93.8</v>
      </c>
      <c r="G43">
        <f ca="1">INDIRECT("Expense!"&amp;ADDRESS(MATCH($C19,Expense!$B$14:$B$34,0)+ROW(E_start),$B$26-1+COLUMN(E_start)+MATCH(G$3,Expense!$C$12:$AA$12,0)))</f>
        <v>97.78</v>
      </c>
      <c r="H43">
        <f ca="1">INDIRECT("Expense!"&amp;ADDRESS(MATCH($C19,Expense!$B$14:$B$34,0)+ROW(E_start),$B$26-1+COLUMN(E_start)+MATCH(H$3,Expense!$C$12:$AA$12,0)))</f>
        <v>98.25</v>
      </c>
      <c r="I43" s="42">
        <f t="shared" ca="1" si="25"/>
        <v>-3.6425510461305821E-2</v>
      </c>
      <c r="J43" s="42">
        <f t="shared" ca="1" si="26"/>
        <v>0.22694571615434911</v>
      </c>
      <c r="K43" s="42">
        <f t="shared" ca="1" si="27"/>
        <v>4.2430703624733557E-2</v>
      </c>
      <c r="L43" s="42">
        <f t="shared" ca="1" si="28"/>
        <v>4.8067089384331574E-3</v>
      </c>
      <c r="M43" s="46">
        <f>VLOOKUP($C43,'Other Countries GDP'!$B$13:$G$33,M$1,FALSE)</f>
        <v>21646</v>
      </c>
      <c r="N43" s="46">
        <f>VLOOKUP($C43,'Other Countries GDP'!$B$13:$G$33,N$1,FALSE)</f>
        <v>23047</v>
      </c>
      <c r="O43" s="46">
        <f>VLOOKUP($C43,'Other Countries GDP'!$B$13:$G$33,O$1,FALSE)</f>
        <v>23820</v>
      </c>
      <c r="P43" s="46">
        <f>VLOOKUP($C43,'Other Countries GDP'!$B$13:$G$33,P$1,FALSE)</f>
        <v>24880</v>
      </c>
      <c r="Q43" s="46">
        <f>VLOOKUP($C43,'Other Countries GDP'!$B$13:$G$33,Q$1,FALSE)</f>
        <v>23863</v>
      </c>
      <c r="R43" t="str">
        <f t="shared" si="22"/>
        <v>Rarita</v>
      </c>
      <c r="S43" s="42">
        <f t="shared" ca="1" si="17"/>
        <v>3.665342326526841E-3</v>
      </c>
      <c r="T43" s="42">
        <f t="shared" ca="1" si="18"/>
        <v>3.3171345511346382E-3</v>
      </c>
      <c r="U43" s="42">
        <f t="shared" ca="1" si="19"/>
        <v>3.937867338371117E-3</v>
      </c>
      <c r="V43" s="42">
        <f t="shared" ca="1" si="20"/>
        <v>3.9300643086816718E-3</v>
      </c>
      <c r="W43" s="42">
        <f t="shared" ca="1" si="21"/>
        <v>4.1172526505468716E-3</v>
      </c>
    </row>
    <row r="44" spans="1:23">
      <c r="A44" s="83">
        <f>IFERROR(VLOOKUP(C44,rank!$E$5:$F$20,2,FALSE),"")</f>
        <v>3</v>
      </c>
      <c r="B44" s="83">
        <f>IFERROR(VLOOKUP(C44,rank!$B$5:$C$28,2,FALSE),"")</f>
        <v>1</v>
      </c>
      <c r="C44" s="6" t="s">
        <v>3</v>
      </c>
      <c r="D44">
        <f ca="1">INDIRECT("Expense!"&amp;ADDRESS(MATCH($C20,Expense!$B$14:$B$34,0)+ROW(E_start),$B$26-1+COLUMN(E_start)+MATCH(D$3,Expense!$C$12:$AA$12,0)))</f>
        <v>195.63</v>
      </c>
      <c r="E44">
        <f ca="1">INDIRECT("Expense!"&amp;ADDRESS(MATCH($C20,Expense!$B$14:$B$34,0)+ROW(E_start),$B$26-1+COLUMN(E_start)+MATCH(E$3,Expense!$C$12:$AA$12,0)))</f>
        <v>227.3</v>
      </c>
      <c r="F44">
        <f ca="1">INDIRECT("Expense!"&amp;ADDRESS(MATCH($C20,Expense!$B$14:$B$34,0)+ROW(E_start),$B$26-1+COLUMN(E_start)+MATCH(F$3,Expense!$C$12:$AA$12,0)))</f>
        <v>246.2</v>
      </c>
      <c r="G44">
        <f ca="1">INDIRECT("Expense!"&amp;ADDRESS(MATCH($C20,Expense!$B$14:$B$34,0)+ROW(E_start),$B$26-1+COLUMN(E_start)+MATCH(G$3,Expense!$C$12:$AA$12,0)))</f>
        <v>301.54000000000002</v>
      </c>
      <c r="H44">
        <f ca="1">INDIRECT("Expense!"&amp;ADDRESS(MATCH($C20,Expense!$B$14:$B$34,0)+ROW(E_start),$B$26-1+COLUMN(E_start)+MATCH(H$3,Expense!$C$12:$AA$12,0)))</f>
        <v>246.11</v>
      </c>
      <c r="I44" s="42">
        <f t="shared" ca="1" si="25"/>
        <v>0.16188723610898137</v>
      </c>
      <c r="J44" s="42">
        <f t="shared" ca="1" si="26"/>
        <v>8.3150021997360213E-2</v>
      </c>
      <c r="K44" s="42">
        <f t="shared" ca="1" si="27"/>
        <v>0.22477660438667768</v>
      </c>
      <c r="L44" s="42">
        <f t="shared" ca="1" si="28"/>
        <v>-0.18382304171917496</v>
      </c>
      <c r="M44" s="46">
        <f>VLOOKUP($C44,'Other Countries GDP'!$B$13:$G$33,M$1,FALSE)</f>
        <v>30971</v>
      </c>
      <c r="N44" s="46">
        <f>VLOOKUP($C44,'Other Countries GDP'!$B$13:$G$33,N$1,FALSE)</f>
        <v>32359</v>
      </c>
      <c r="O44" s="46">
        <f>VLOOKUP($C44,'Other Countries GDP'!$B$13:$G$33,O$1,FALSE)</f>
        <v>34640</v>
      </c>
      <c r="P44" s="46">
        <f>VLOOKUP($C44,'Other Countries GDP'!$B$13:$G$33,P$1,FALSE)</f>
        <v>33675</v>
      </c>
      <c r="Q44" s="46">
        <f>VLOOKUP($C44,'Other Countries GDP'!$B$13:$G$33,Q$1,FALSE)</f>
        <v>31746</v>
      </c>
      <c r="R44" t="str">
        <f t="shared" si="22"/>
        <v>Sobianitedrucy</v>
      </c>
      <c r="S44" s="42">
        <f t="shared" ca="1" si="17"/>
        <v>6.3165541958606439E-3</v>
      </c>
      <c r="T44" s="42">
        <f t="shared" ca="1" si="18"/>
        <v>7.0243208999042003E-3</v>
      </c>
      <c r="U44" s="42">
        <f t="shared" ca="1" si="19"/>
        <v>7.1073903002309468E-3</v>
      </c>
      <c r="V44" s="42">
        <f t="shared" ca="1" si="20"/>
        <v>8.95441722345954E-3</v>
      </c>
      <c r="W44" s="42">
        <f t="shared" ca="1" si="21"/>
        <v>7.7524727524727532E-3</v>
      </c>
    </row>
    <row r="45" spans="1:23">
      <c r="A45" s="83">
        <f>IFERROR(VLOOKUP(C45,rank!$E$5:$F$20,2,FALSE),"")</f>
        <v>4</v>
      </c>
      <c r="B45" s="83">
        <f>IFERROR(VLOOKUP(C45,rank!$B$5:$C$28,2,FALSE),"")</f>
        <v>6</v>
      </c>
      <c r="C45" s="6" t="s">
        <v>6</v>
      </c>
      <c r="D45">
        <f ca="1">INDIRECT("Expense!"&amp;ADDRESS(MATCH($C21,Expense!$B$14:$B$34,0)+ROW(E_start),$B$26-1+COLUMN(E_start)+MATCH(D$3,Expense!$C$12:$AA$12,0)))</f>
        <v>170.32</v>
      </c>
      <c r="E45">
        <f ca="1">INDIRECT("Expense!"&amp;ADDRESS(MATCH($C21,Expense!$B$14:$B$34,0)+ROW(E_start),$B$26-1+COLUMN(E_start)+MATCH(E$3,Expense!$C$12:$AA$12,0)))</f>
        <v>225.22</v>
      </c>
      <c r="F45">
        <f ca="1">INDIRECT("Expense!"&amp;ADDRESS(MATCH($C21,Expense!$B$14:$B$34,0)+ROW(E_start),$B$26-1+COLUMN(E_start)+MATCH(F$3,Expense!$C$12:$AA$12,0)))</f>
        <v>307.54000000000002</v>
      </c>
      <c r="G45">
        <f ca="1">INDIRECT("Expense!"&amp;ADDRESS(MATCH($C21,Expense!$B$14:$B$34,0)+ROW(E_start),$B$26-1+COLUMN(E_start)+MATCH(G$3,Expense!$C$12:$AA$12,0)))</f>
        <v>209.26</v>
      </c>
      <c r="H45">
        <f ca="1">INDIRECT("Expense!"&amp;ADDRESS(MATCH($C21,Expense!$B$14:$B$34,0)+ROW(E_start),$B$26-1+COLUMN(E_start)+MATCH(H$3,Expense!$C$12:$AA$12,0)))</f>
        <v>214.06</v>
      </c>
      <c r="I45" s="42">
        <f t="shared" ca="1" si="25"/>
        <v>0.32233442930953493</v>
      </c>
      <c r="J45" s="42">
        <f t="shared" ca="1" si="26"/>
        <v>0.36550927981529191</v>
      </c>
      <c r="K45" s="42">
        <f t="shared" ca="1" si="27"/>
        <v>-0.31956818625219496</v>
      </c>
      <c r="L45" s="42">
        <f t="shared" ca="1" si="28"/>
        <v>2.2937971900984566E-2</v>
      </c>
      <c r="M45" s="46">
        <f>VLOOKUP($C45,'Other Countries GDP'!$B$13:$G$33,M$1,FALSE)</f>
        <v>42026</v>
      </c>
      <c r="N45" s="46">
        <f>VLOOKUP($C45,'Other Countries GDP'!$B$13:$G$33,N$1,FALSE)</f>
        <v>44133</v>
      </c>
      <c r="O45" s="46">
        <f>VLOOKUP($C45,'Other Countries GDP'!$B$13:$G$33,O$1,FALSE)</f>
        <v>47567</v>
      </c>
      <c r="P45" s="46">
        <f>VLOOKUP($C45,'Other Countries GDP'!$B$13:$G$33,P$1,FALSE)</f>
        <v>46638</v>
      </c>
      <c r="Q45" s="46">
        <f>VLOOKUP($C45,'Other Countries GDP'!$B$13:$G$33,Q$1,FALSE)</f>
        <v>45205</v>
      </c>
      <c r="R45" t="str">
        <f t="shared" si="22"/>
        <v>Southern Ristan</v>
      </c>
      <c r="S45" s="42">
        <f t="shared" ca="1" si="17"/>
        <v>4.0527292628372907E-3</v>
      </c>
      <c r="T45" s="42">
        <f t="shared" ca="1" si="18"/>
        <v>5.1032107493259012E-3</v>
      </c>
      <c r="U45" s="42">
        <f t="shared" ca="1" si="19"/>
        <v>6.465406689511637E-3</v>
      </c>
      <c r="V45" s="42">
        <f t="shared" ca="1" si="20"/>
        <v>4.486899095158454E-3</v>
      </c>
      <c r="W45" s="42">
        <f t="shared" ca="1" si="21"/>
        <v>4.7353168897245881E-3</v>
      </c>
    </row>
    <row r="46" spans="1:23">
      <c r="A46" s="83">
        <f>IFERROR(VLOOKUP(C46,rank!$E$5:$F$20,2,FALSE),"")</f>
        <v>15</v>
      </c>
      <c r="B46" s="83" t="str">
        <f>IFERROR(VLOOKUP(C46,rank!$B$5:$C$28,2,FALSE),"")</f>
        <v/>
      </c>
      <c r="C46" s="6" t="s">
        <v>9</v>
      </c>
      <c r="D46">
        <f ca="1">INDIRECT("Expense!"&amp;ADDRESS(MATCH($C22,Expense!$B$14:$B$34,0)+ROW(E_start),$B$26-1+COLUMN(E_start)+MATCH(D$3,Expense!$C$12:$AA$12,0)))</f>
        <v>63.14</v>
      </c>
      <c r="E46">
        <f ca="1">INDIRECT("Expense!"&amp;ADDRESS(MATCH($C22,Expense!$B$14:$B$34,0)+ROW(E_start),$B$26-1+COLUMN(E_start)+MATCH(E$3,Expense!$C$12:$AA$12,0)))</f>
        <v>73.7</v>
      </c>
      <c r="F46">
        <f ca="1">INDIRECT("Expense!"&amp;ADDRESS(MATCH($C22,Expense!$B$14:$B$34,0)+ROW(E_start),$B$26-1+COLUMN(E_start)+MATCH(F$3,Expense!$C$12:$AA$12,0)))</f>
        <v>81.17</v>
      </c>
      <c r="G46">
        <f ca="1">INDIRECT("Expense!"&amp;ADDRESS(MATCH($C22,Expense!$B$14:$B$34,0)+ROW(E_start),$B$26-1+COLUMN(E_start)+MATCH(G$3,Expense!$C$12:$AA$12,0)))</f>
        <v>74.12</v>
      </c>
      <c r="H46">
        <f ca="1">INDIRECT("Expense!"&amp;ADDRESS(MATCH($C22,Expense!$B$14:$B$34,0)+ROW(E_start),$B$26-1+COLUMN(E_start)+MATCH(H$3,Expense!$C$12:$AA$12,0)))</f>
        <v>70.400000000000006</v>
      </c>
      <c r="I46" s="42">
        <f t="shared" ca="1" si="25"/>
        <v>0.16724738675958184</v>
      </c>
      <c r="J46" s="42">
        <f t="shared" ca="1" si="26"/>
        <v>0.10135685210312073</v>
      </c>
      <c r="K46" s="42">
        <f t="shared" ca="1" si="27"/>
        <v>-8.6854749291610189E-2</v>
      </c>
      <c r="L46" s="42">
        <f t="shared" ca="1" si="28"/>
        <v>-5.018888289260659E-2</v>
      </c>
      <c r="M46" s="46">
        <f>VLOOKUP($C46,'Other Countries GDP'!$B$13:$G$33,M$1,FALSE)</f>
        <v>5000</v>
      </c>
      <c r="N46" s="46">
        <f>VLOOKUP($C46,'Other Countries GDP'!$B$13:$G$33,N$1,FALSE)</f>
        <v>5400</v>
      </c>
      <c r="O46" s="46">
        <f>VLOOKUP($C46,'Other Countries GDP'!$B$13:$G$33,O$1,FALSE)</f>
        <v>6076</v>
      </c>
      <c r="P46" s="46">
        <f>VLOOKUP($C46,'Other Countries GDP'!$B$13:$G$33,P$1,FALSE)</f>
        <v>6126</v>
      </c>
      <c r="Q46" s="46">
        <f>VLOOKUP($C46,'Other Countries GDP'!$B$13:$G$33,Q$1,FALSE)</f>
        <v>6086</v>
      </c>
      <c r="R46" t="str">
        <f t="shared" si="22"/>
        <v>Unicorporated Tiagascar</v>
      </c>
      <c r="S46" s="42">
        <f t="shared" ca="1" si="17"/>
        <v>1.2628E-2</v>
      </c>
      <c r="T46" s="42">
        <f t="shared" ca="1" si="18"/>
        <v>1.3648148148148149E-2</v>
      </c>
      <c r="U46" s="42">
        <f t="shared" ca="1" si="19"/>
        <v>1.3359117840684661E-2</v>
      </c>
      <c r="V46" s="42">
        <f t="shared" ca="1" si="20"/>
        <v>1.2099249102187399E-2</v>
      </c>
      <c r="W46" s="42">
        <f t="shared" ca="1" si="21"/>
        <v>1.1567532040749262E-2</v>
      </c>
    </row>
    <row r="47" spans="1:23">
      <c r="A47" s="83">
        <f>IFERROR(VLOOKUP(C47,rank!$E$5:$F$20,2,FALSE),"")</f>
        <v>13</v>
      </c>
      <c r="B47" s="83">
        <f>IFERROR(VLOOKUP(C47,rank!$B$5:$C$28,2,FALSE),"")</f>
        <v>12</v>
      </c>
      <c r="C47" s="6" t="s">
        <v>12</v>
      </c>
      <c r="D47">
        <f ca="1">INDIRECT("Expense!"&amp;ADDRESS(MATCH($C23,Expense!$B$14:$B$34,0)+ROW(E_start),$B$26-1+COLUMN(E_start)+MATCH(D$3,Expense!$C$12:$AA$12,0)))</f>
        <v>84.69</v>
      </c>
      <c r="E47">
        <f ca="1">INDIRECT("Expense!"&amp;ADDRESS(MATCH($C23,Expense!$B$14:$B$34,0)+ROW(E_start),$B$26-1+COLUMN(E_start)+MATCH(E$3,Expense!$C$12:$AA$12,0)))</f>
        <v>84.89</v>
      </c>
      <c r="F47">
        <f ca="1">INDIRECT("Expense!"&amp;ADDRESS(MATCH($C23,Expense!$B$14:$B$34,0)+ROW(E_start),$B$26-1+COLUMN(E_start)+MATCH(F$3,Expense!$C$12:$AA$12,0)))</f>
        <v>118.68</v>
      </c>
      <c r="G47">
        <f ca="1">INDIRECT("Expense!"&amp;ADDRESS(MATCH($C23,Expense!$B$14:$B$34,0)+ROW(E_start),$B$26-1+COLUMN(E_start)+MATCH(G$3,Expense!$C$12:$AA$12,0)))</f>
        <v>121.82</v>
      </c>
      <c r="H47">
        <f ca="1">INDIRECT("Expense!"&amp;ADDRESS(MATCH($C23,Expense!$B$14:$B$34,0)+ROW(E_start),$B$26-1+COLUMN(E_start)+MATCH(H$3,Expense!$C$12:$AA$12,0)))</f>
        <v>131.62</v>
      </c>
      <c r="I47" s="42">
        <f t="shared" ca="1" si="25"/>
        <v>2.3615539024679499E-3</v>
      </c>
      <c r="J47" s="42">
        <f ca="1">F47/E47-1</f>
        <v>0.39804452821298164</v>
      </c>
      <c r="K47" s="42">
        <f t="shared" ca="1" si="27"/>
        <v>2.6457701381866983E-2</v>
      </c>
      <c r="L47" s="42">
        <f t="shared" ca="1" si="28"/>
        <v>8.0446560499097153E-2</v>
      </c>
      <c r="M47" s="46">
        <f>VLOOKUP($C47,'Other Countries GDP'!$B$13:$G$33,M$1,FALSE)</f>
        <v>52017</v>
      </c>
      <c r="N47" s="46">
        <f>VLOOKUP($C47,'Other Countries GDP'!$B$13:$G$33,N$1,FALSE)</f>
        <v>53845</v>
      </c>
      <c r="O47" s="46">
        <f>VLOOKUP($C47,'Other Countries GDP'!$B$13:$G$33,O$1,FALSE)</f>
        <v>54644</v>
      </c>
      <c r="P47" s="46">
        <f>VLOOKUP($C47,'Other Countries GDP'!$B$13:$G$33,P$1,FALSE)</f>
        <v>51991</v>
      </c>
      <c r="Q47" s="46">
        <f>VLOOKUP($C47,'Other Countries GDP'!$B$13:$G$33,Q$1,FALSE)</f>
        <v>52327</v>
      </c>
      <c r="R47" t="str">
        <f t="shared" si="22"/>
        <v>Xikong</v>
      </c>
      <c r="S47" s="42">
        <f t="shared" ca="1" si="17"/>
        <v>1.6281215756387335E-3</v>
      </c>
      <c r="T47" s="42">
        <f t="shared" ca="1" si="18"/>
        <v>1.5765623549076051E-3</v>
      </c>
      <c r="U47" s="42">
        <f t="shared" ca="1" si="19"/>
        <v>2.1718761437669277E-3</v>
      </c>
      <c r="V47" s="42">
        <f t="shared" ca="1" si="20"/>
        <v>2.3430978438575907E-3</v>
      </c>
      <c r="W47" s="42">
        <f t="shared" ca="1" si="21"/>
        <v>2.5153362508838649E-3</v>
      </c>
    </row>
    <row r="48" spans="1:23">
      <c r="A48" s="5" t="str">
        <f>IFERROR(VLOOKUP(C48,rank!$E$5:$F$20,2,FALSE),"")</f>
        <v/>
      </c>
      <c r="B48" s="5" t="str">
        <f>IFERROR(VLOOKUP(C48,rank!$B$5:$C$28,2,FALSE),"")</f>
        <v/>
      </c>
    </row>
    <row r="50" spans="1:23" ht="15.5">
      <c r="B50">
        <v>3</v>
      </c>
      <c r="C50" s="51" t="s">
        <v>80</v>
      </c>
    </row>
    <row r="51" spans="1:23" ht="15.5">
      <c r="A51" s="5">
        <v>2020</v>
      </c>
      <c r="B51" s="5">
        <v>2021</v>
      </c>
      <c r="C51" s="7" t="s">
        <v>26</v>
      </c>
      <c r="D51" s="18">
        <v>2016</v>
      </c>
      <c r="E51" s="18">
        <v>2017</v>
      </c>
      <c r="F51" s="18">
        <v>2018</v>
      </c>
      <c r="G51" s="18">
        <v>2019</v>
      </c>
      <c r="H51" s="18">
        <v>2020</v>
      </c>
      <c r="I51" s="49">
        <v>2017</v>
      </c>
      <c r="J51" s="49">
        <v>2018</v>
      </c>
      <c r="K51" s="49">
        <v>2019</v>
      </c>
      <c r="L51" s="49">
        <v>2020</v>
      </c>
      <c r="M51" s="39">
        <v>2016</v>
      </c>
      <c r="N51" s="39">
        <v>2017</v>
      </c>
      <c r="O51" s="39">
        <v>2018</v>
      </c>
      <c r="P51" s="39">
        <v>2019</v>
      </c>
      <c r="Q51" s="39">
        <v>2020</v>
      </c>
      <c r="R51" s="7" t="s">
        <v>26</v>
      </c>
      <c r="S51" s="47">
        <v>2016</v>
      </c>
      <c r="T51" s="47">
        <v>2017</v>
      </c>
      <c r="U51" s="47">
        <v>2018</v>
      </c>
      <c r="V51" s="47">
        <v>2019</v>
      </c>
      <c r="W51" s="47">
        <v>2020</v>
      </c>
    </row>
    <row r="52" spans="1:23">
      <c r="A52" s="83">
        <f>IFERROR(VLOOKUP(C52,rank!$E$5:$F$20,2,FALSE),"")</f>
        <v>14</v>
      </c>
      <c r="B52" s="83">
        <f>IFERROR(VLOOKUP(C52,rank!$B$5:$C$28,2,FALSE),"")</f>
        <v>8</v>
      </c>
      <c r="C52" s="6" t="s">
        <v>8</v>
      </c>
      <c r="D52">
        <f ca="1">INDIRECT("Expense!"&amp;ADDRESS(MATCH($C28,Expense!$B$14:$B$34,0)+ROW(E_start),$B$50-1+COLUMN(E_start)+MATCH(D$3,Expense!$C$12:$AA$12,0)))</f>
        <v>35.630000000000003</v>
      </c>
      <c r="E52">
        <f ca="1">INDIRECT("Expense!"&amp;ADDRESS(MATCH($C28,Expense!$B$14:$B$34,0)+ROW(E_start),$B$50-1+COLUMN(E_start)+MATCH(E$3,Expense!$C$12:$AA$12,0)))</f>
        <v>31.07</v>
      </c>
      <c r="F52">
        <f ca="1">INDIRECT("Expense!"&amp;ADDRESS(MATCH($C28,Expense!$B$14:$B$34,0)+ROW(E_start),$B$50-1+COLUMN(E_start)+MATCH(F$3,Expense!$C$12:$AA$12,0)))</f>
        <v>46.51</v>
      </c>
      <c r="G52">
        <f ca="1">INDIRECT("Expense!"&amp;ADDRESS(MATCH($C28,Expense!$B$14:$B$34,0)+ROW(E_start),$B$50-1+COLUMN(E_start)+MATCH(G$3,Expense!$C$12:$AA$12,0)))</f>
        <v>74.040000000000006</v>
      </c>
      <c r="H52">
        <f ca="1">INDIRECT("Expense!"&amp;ADDRESS(MATCH($C28,Expense!$B$14:$B$34,0)+ROW(E_start),$B$50-1+COLUMN(E_start)+MATCH(H$3,Expense!$C$12:$AA$12,0)))</f>
        <v>55.93</v>
      </c>
      <c r="I52" s="42">
        <f ca="1">E52/D52-1</f>
        <v>-0.1279820376087567</v>
      </c>
      <c r="J52" s="42">
        <f t="shared" ref="J52:J53" ca="1" si="29">F52/E52-1</f>
        <v>0.49694238815577729</v>
      </c>
      <c r="K52" s="42">
        <f t="shared" ref="K52:K56" ca="1" si="30">G52/F52-1</f>
        <v>0.59191571705009705</v>
      </c>
      <c r="L52" s="42">
        <f t="shared" ref="L52" ca="1" si="31">H52/G52-1</f>
        <v>-0.24459751485683423</v>
      </c>
      <c r="M52" s="46">
        <f>VLOOKUP($C52,'Other Countries GDP'!$B$13:$G$33,M$1,FALSE)</f>
        <v>2190</v>
      </c>
      <c r="N52" s="46">
        <f>VLOOKUP($C52,'Other Countries GDP'!$B$13:$G$33,N$1,FALSE)</f>
        <v>2643</v>
      </c>
      <c r="O52" s="46">
        <f>VLOOKUP($C52,'Other Countries GDP'!$B$13:$G$33,O$1,FALSE)</f>
        <v>3100</v>
      </c>
      <c r="P52" s="46">
        <f>VLOOKUP($C52,'Other Countries GDP'!$B$13:$G$33,P$1,FALSE)</f>
        <v>3666</v>
      </c>
      <c r="Q52" s="46">
        <f>VLOOKUP($C52,'Other Countries GDP'!$B$13:$G$33,Q$1,FALSE)</f>
        <v>3731</v>
      </c>
      <c r="R52" t="str">
        <f>C52</f>
        <v>Bernepamar</v>
      </c>
      <c r="S52" s="42">
        <f t="shared" ref="S52:S71" ca="1" si="32">D52/M52</f>
        <v>1.6269406392694065E-2</v>
      </c>
      <c r="T52" s="42">
        <f t="shared" ref="T52:T71" ca="1" si="33">E52/N52</f>
        <v>1.1755580779417329E-2</v>
      </c>
      <c r="U52" s="42">
        <f t="shared" ref="U52:U71" ca="1" si="34">F52/O52</f>
        <v>1.5003225806451612E-2</v>
      </c>
      <c r="V52" s="42">
        <f t="shared" ref="V52:V71" ca="1" si="35">G52/P52</f>
        <v>2.0196399345335517E-2</v>
      </c>
      <c r="W52" s="42">
        <f t="shared" ref="W52:W71" ca="1" si="36">H52/Q52</f>
        <v>1.4990619136960601E-2</v>
      </c>
    </row>
    <row r="53" spans="1:23">
      <c r="A53" s="83">
        <f>IFERROR(VLOOKUP(C53,rank!$E$5:$F$20,2,FALSE),"")</f>
        <v>6</v>
      </c>
      <c r="B53" s="83">
        <f>IFERROR(VLOOKUP(C53,rank!$B$5:$C$28,2,FALSE),"")</f>
        <v>15</v>
      </c>
      <c r="C53" s="6" t="s">
        <v>19</v>
      </c>
      <c r="D53">
        <f ca="1">INDIRECT("Expense!"&amp;ADDRESS(MATCH($C29,Expense!$B$14:$B$34,0)+ROW(E_start),$B$50-1+COLUMN(E_start)+MATCH(D$3,Expense!$C$12:$AA$12,0)))</f>
        <v>40.96</v>
      </c>
      <c r="E53">
        <f ca="1">INDIRECT("Expense!"&amp;ADDRESS(MATCH($C29,Expense!$B$14:$B$34,0)+ROW(E_start),$B$50-1+COLUMN(E_start)+MATCH(E$3,Expense!$C$12:$AA$12,0)))</f>
        <v>63.62</v>
      </c>
      <c r="F53">
        <f ca="1">INDIRECT("Expense!"&amp;ADDRESS(MATCH($C29,Expense!$B$14:$B$34,0)+ROW(E_start),$B$50-1+COLUMN(E_start)+MATCH(F$3,Expense!$C$12:$AA$12,0)))</f>
        <v>61.39</v>
      </c>
      <c r="G53">
        <f ca="1">INDIRECT("Expense!"&amp;ADDRESS(MATCH($C29,Expense!$B$14:$B$34,0)+ROW(E_start),$B$50-1+COLUMN(E_start)+MATCH(G$3,Expense!$C$12:$AA$12,0)))</f>
        <v>99.84</v>
      </c>
      <c r="H53">
        <f ca="1">INDIRECT("Expense!"&amp;ADDRESS(MATCH($C29,Expense!$B$14:$B$34,0)+ROW(E_start),$B$50-1+COLUMN(E_start)+MATCH(H$3,Expense!$C$12:$AA$12,0)))</f>
        <v>73.94</v>
      </c>
      <c r="I53" s="42">
        <f ca="1">E53/D53-1</f>
        <v>0.55322265625</v>
      </c>
      <c r="J53" s="42">
        <f t="shared" ca="1" si="29"/>
        <v>-3.5051870480980796E-2</v>
      </c>
      <c r="K53" s="42">
        <f t="shared" ca="1" si="30"/>
        <v>0.62632350545691495</v>
      </c>
      <c r="L53" s="42">
        <f ca="1">H53/G53-1</f>
        <v>-0.2594150641025641</v>
      </c>
      <c r="M53" s="46">
        <f>VLOOKUP($C53,'Other Countries GDP'!$B$13:$G$33,M$1,FALSE)</f>
        <v>46054</v>
      </c>
      <c r="N53" s="46">
        <f>VLOOKUP($C53,'Other Countries GDP'!$B$13:$G$33,N$1,FALSE)</f>
        <v>48604</v>
      </c>
      <c r="O53" s="46">
        <f>VLOOKUP($C53,'Other Countries GDP'!$B$13:$G$33,O$1,FALSE)</f>
        <v>53072</v>
      </c>
      <c r="P53" s="46">
        <f>VLOOKUP($C53,'Other Countries GDP'!$B$13:$G$33,P$1,FALSE)</f>
        <v>52529</v>
      </c>
      <c r="Q53" s="46">
        <f>VLOOKUP($C53,'Other Countries GDP'!$B$13:$G$33,Q$1,FALSE)</f>
        <v>52450</v>
      </c>
      <c r="R53" t="str">
        <f t="shared" ref="R53:R71" si="37">C53</f>
        <v>Byasier Pujan</v>
      </c>
      <c r="S53" s="42">
        <f t="shared" ca="1" si="32"/>
        <v>8.893907152473184E-4</v>
      </c>
      <c r="T53" s="42">
        <f t="shared" ca="1" si="33"/>
        <v>1.308945765780594E-3</v>
      </c>
      <c r="U53" s="42">
        <f t="shared" ca="1" si="34"/>
        <v>1.1567304793488093E-3</v>
      </c>
      <c r="V53" s="42">
        <f t="shared" ca="1" si="35"/>
        <v>1.9006643949056711E-3</v>
      </c>
      <c r="W53" s="42">
        <f t="shared" ca="1" si="36"/>
        <v>1.4097235462345091E-3</v>
      </c>
    </row>
    <row r="54" spans="1:23">
      <c r="A54" s="83">
        <f>IFERROR(VLOOKUP(C54,rank!$E$5:$F$20,2,FALSE),"")</f>
        <v>16</v>
      </c>
      <c r="B54" s="83" t="str">
        <f>IFERROR(VLOOKUP(C54,rank!$B$5:$C$28,2,FALSE),"")</f>
        <v/>
      </c>
      <c r="C54" s="84" t="s">
        <v>20</v>
      </c>
      <c r="D54" s="85">
        <f ca="1">INDIRECT("Expense!"&amp;ADDRESS(MATCH($C30,Expense!$B$14:$B$34,0)+ROW(E_start),$B$50-1+COLUMN(E_start)+MATCH(D$3,Expense!$C$12:$AA$12,0)))</f>
        <v>61.8</v>
      </c>
      <c r="E54" s="85">
        <f ca="1">INDIRECT("Expense!"&amp;ADDRESS(MATCH($C30,Expense!$B$14:$B$34,0)+ROW(E_start),$B$50-1+COLUMN(E_start)+MATCH(E$3,Expense!$C$12:$AA$12,0)))</f>
        <v>48.43</v>
      </c>
      <c r="F54" s="85">
        <f ca="1">INDIRECT("Expense!"&amp;ADDRESS(MATCH($C30,Expense!$B$14:$B$34,0)+ROW(E_start),$B$50-1+COLUMN(E_start)+MATCH(F$3,Expense!$C$12:$AA$12,0)))</f>
        <v>141.1</v>
      </c>
      <c r="G54" s="85">
        <f ca="1">INDIRECT("Expense!"&amp;ADDRESS(MATCH($C30,Expense!$B$14:$B$34,0)+ROW(E_start),$B$50-1+COLUMN(E_start)+MATCH(G$3,Expense!$C$12:$AA$12,0)))</f>
        <v>100.13</v>
      </c>
      <c r="H54" s="85">
        <f ca="1">INDIRECT("Expense!"&amp;ADDRESS(MATCH($C30,Expense!$B$14:$B$34,0)+ROW(E_start),$B$50-1+COLUMN(E_start)+MATCH(H$3,Expense!$C$12:$AA$12,0)))</f>
        <v>118.29</v>
      </c>
      <c r="I54" s="86">
        <f ca="1">E54/D54-1</f>
        <v>-0.21634304207119737</v>
      </c>
      <c r="J54" s="86">
        <f ca="1">F54/E54-1</f>
        <v>1.9134833780714433</v>
      </c>
      <c r="K54" s="86">
        <f t="shared" ca="1" si="30"/>
        <v>-0.2903614457831325</v>
      </c>
      <c r="L54" s="86">
        <f t="shared" ref="L54:L56" ca="1" si="38">H54/G54-1</f>
        <v>0.18136422650554285</v>
      </c>
      <c r="M54" s="46">
        <f>VLOOKUP($C54,'Other Countries GDP'!$B$13:$G$33,M$1,FALSE)</f>
        <v>62050</v>
      </c>
      <c r="N54" s="46">
        <f>VLOOKUP($C54,'Other Countries GDP'!$B$13:$G$33,N$1,FALSE)</f>
        <v>72082</v>
      </c>
      <c r="O54" s="46">
        <f>VLOOKUP($C54,'Other Countries GDP'!$B$13:$G$33,O$1,FALSE)</f>
        <v>74544</v>
      </c>
      <c r="P54" s="46">
        <f>VLOOKUP($C54,'Other Countries GDP'!$B$13:$G$33,P$1,FALSE)</f>
        <v>69010</v>
      </c>
      <c r="Q54" s="46">
        <f>VLOOKUP($C54,'Other Countries GDP'!$B$13:$G$33,Q$1,FALSE)</f>
        <v>59329</v>
      </c>
      <c r="R54" t="str">
        <f t="shared" si="37"/>
        <v>Cuandbo</v>
      </c>
      <c r="S54" s="42">
        <f t="shared" ca="1" si="32"/>
        <v>9.9597099113618039E-4</v>
      </c>
      <c r="T54" s="42">
        <f t="shared" ca="1" si="33"/>
        <v>6.7187369939790788E-4</v>
      </c>
      <c r="U54" s="42">
        <f t="shared" ca="1" si="34"/>
        <v>1.8928418115475424E-3</v>
      </c>
      <c r="V54" s="42">
        <f t="shared" ca="1" si="35"/>
        <v>1.450949137806115E-3</v>
      </c>
      <c r="W54" s="42">
        <f t="shared" ca="1" si="36"/>
        <v>1.9937972998027948E-3</v>
      </c>
    </row>
    <row r="55" spans="1:23">
      <c r="A55" s="83" t="str">
        <f>IFERROR(VLOOKUP(C55,rank!$E$5:$F$20,2,FALSE),"")</f>
        <v/>
      </c>
      <c r="B55" s="83">
        <f>IFERROR(VLOOKUP(C55,rank!$B$5:$C$28,2,FALSE),"")</f>
        <v>16</v>
      </c>
      <c r="C55" s="6" t="s">
        <v>21</v>
      </c>
      <c r="D55">
        <f ca="1">INDIRECT("Expense!"&amp;ADDRESS(MATCH($C31,Expense!$B$14:$B$34,0)+ROW(E_start),$B$50-1+COLUMN(E_start)+MATCH(D$3,Expense!$C$12:$AA$12,0)))</f>
        <v>93.03</v>
      </c>
      <c r="E55">
        <f ca="1">INDIRECT("Expense!"&amp;ADDRESS(MATCH($C31,Expense!$B$14:$B$34,0)+ROW(E_start),$B$50-1+COLUMN(E_start)+MATCH(E$3,Expense!$C$12:$AA$12,0)))</f>
        <v>84.14</v>
      </c>
      <c r="F55">
        <f ca="1">INDIRECT("Expense!"&amp;ADDRESS(MATCH($C31,Expense!$B$14:$B$34,0)+ROW(E_start),$B$50-1+COLUMN(E_start)+MATCH(F$3,Expense!$C$12:$AA$12,0)))</f>
        <v>118.72</v>
      </c>
      <c r="G55">
        <f ca="1">INDIRECT("Expense!"&amp;ADDRESS(MATCH($C31,Expense!$B$14:$B$34,0)+ROW(E_start),$B$50-1+COLUMN(E_start)+MATCH(G$3,Expense!$C$12:$AA$12,0)))</f>
        <v>152.09</v>
      </c>
      <c r="H55">
        <f ca="1">INDIRECT("Expense!"&amp;ADDRESS(MATCH($C31,Expense!$B$14:$B$34,0)+ROW(E_start),$B$50-1+COLUMN(E_start)+MATCH(H$3,Expense!$C$12:$AA$12,0)))</f>
        <v>190.93</v>
      </c>
      <c r="I55" s="42">
        <f t="shared" ref="I55:I56" ca="1" si="39">E55/D55-1</f>
        <v>-9.5560571858540277E-2</v>
      </c>
      <c r="J55" s="42">
        <f ca="1">F55/E55-1</f>
        <v>0.41098169717138111</v>
      </c>
      <c r="K55" s="42">
        <f t="shared" ca="1" si="30"/>
        <v>0.28108153638814026</v>
      </c>
      <c r="L55" s="42">
        <f t="shared" ca="1" si="38"/>
        <v>0.25537510684463149</v>
      </c>
      <c r="M55" s="46">
        <f>VLOOKUP($C55,'Other Countries GDP'!$B$13:$G$33,M$1,FALSE)</f>
        <v>31034</v>
      </c>
      <c r="N55" s="46">
        <f>VLOOKUP($C55,'Other Countries GDP'!$B$13:$G$33,N$1,FALSE)</f>
        <v>30333</v>
      </c>
      <c r="O55" s="46">
        <f>VLOOKUP($C55,'Other Countries GDP'!$B$13:$G$33,O$1,FALSE)</f>
        <v>32602</v>
      </c>
      <c r="P55" s="46">
        <f>VLOOKUP($C55,'Other Countries GDP'!$B$13:$G$33,P$1,FALSE)</f>
        <v>31975</v>
      </c>
      <c r="Q55" s="46">
        <f>VLOOKUP($C55,'Other Countries GDP'!$B$13:$G$33,Q$1,FALSE)</f>
        <v>30498</v>
      </c>
      <c r="R55" t="str">
        <f t="shared" si="37"/>
        <v>Djipines</v>
      </c>
      <c r="S55" s="42">
        <f t="shared" ca="1" si="32"/>
        <v>2.99767996391055E-3</v>
      </c>
      <c r="T55" s="42">
        <f t="shared" ca="1" si="33"/>
        <v>2.773876636006989E-3</v>
      </c>
      <c r="U55" s="42">
        <f t="shared" ca="1" si="34"/>
        <v>3.6414943868474325E-3</v>
      </c>
      <c r="V55" s="42">
        <f t="shared" ca="1" si="35"/>
        <v>4.7565285379202503E-3</v>
      </c>
      <c r="W55" s="42">
        <f t="shared" ca="1" si="36"/>
        <v>6.260410518722539E-3</v>
      </c>
    </row>
    <row r="56" spans="1:23">
      <c r="A56" s="83">
        <f>IFERROR(VLOOKUP(C56,rank!$E$5:$F$20,2,FALSE),"")</f>
        <v>1</v>
      </c>
      <c r="B56" s="83">
        <f>IFERROR(VLOOKUP(C56,rank!$B$5:$C$28,2,FALSE),"")</f>
        <v>9</v>
      </c>
      <c r="C56" s="84" t="s">
        <v>1</v>
      </c>
      <c r="D56" s="85">
        <f ca="1">INDIRECT("Expense!"&amp;ADDRESS(MATCH($C32,Expense!$B$14:$B$34,0)+ROW(E_start),$B$50-1+COLUMN(E_start)+MATCH(D$3,Expense!$C$12:$AA$12,0)))</f>
        <v>45.2</v>
      </c>
      <c r="E56" s="85">
        <f ca="1">INDIRECT("Expense!"&amp;ADDRESS(MATCH($C32,Expense!$B$14:$B$34,0)+ROW(E_start),$B$50-1+COLUMN(E_start)+MATCH(E$3,Expense!$C$12:$AA$12,0)))</f>
        <v>29.57</v>
      </c>
      <c r="F56" s="85">
        <f ca="1">INDIRECT("Expense!"&amp;ADDRESS(MATCH($C32,Expense!$B$14:$B$34,0)+ROW(E_start),$B$50-1+COLUMN(E_start)+MATCH(F$3,Expense!$C$12:$AA$12,0)))</f>
        <v>66.22</v>
      </c>
      <c r="G56" s="85">
        <f ca="1">INDIRECT("Expense!"&amp;ADDRESS(MATCH($C32,Expense!$B$14:$B$34,0)+ROW(E_start),$B$50-1+COLUMN(E_start)+MATCH(G$3,Expense!$C$12:$AA$12,0)))</f>
        <v>76.81</v>
      </c>
      <c r="H56" s="85">
        <f ca="1">INDIRECT("Expense!"&amp;ADDRESS(MATCH($C32,Expense!$B$14:$B$34,0)+ROW(E_start),$B$50-1+COLUMN(E_start)+MATCH(H$3,Expense!$C$12:$AA$12,0)))</f>
        <v>57.97</v>
      </c>
      <c r="I56" s="86">
        <f t="shared" ca="1" si="39"/>
        <v>-0.34579646017699117</v>
      </c>
      <c r="J56" s="86">
        <f ca="1">F56/E56-1</f>
        <v>1.2394318566114304</v>
      </c>
      <c r="K56" s="86">
        <f t="shared" ca="1" si="30"/>
        <v>0.15992147387496236</v>
      </c>
      <c r="L56" s="86">
        <f t="shared" ca="1" si="38"/>
        <v>-0.24528056242676743</v>
      </c>
      <c r="M56" s="46">
        <f>VLOOKUP($C56,'Other Countries GDP'!$B$13:$G$33,M$1,FALSE)</f>
        <v>37074</v>
      </c>
      <c r="N56" s="46">
        <f>VLOOKUP($C56,'Other Countries GDP'!$B$13:$G$33,N$1,FALSE)</f>
        <v>38724</v>
      </c>
      <c r="O56" s="46">
        <f>VLOOKUP($C56,'Other Countries GDP'!$B$13:$G$33,O$1,FALSE)</f>
        <v>41614</v>
      </c>
      <c r="P56" s="46">
        <f>VLOOKUP($C56,'Other Countries GDP'!$B$13:$G$33,P$1,FALSE)</f>
        <v>40619</v>
      </c>
      <c r="Q56" s="46">
        <f>VLOOKUP($C56,'Other Countries GDP'!$B$13:$G$33,Q$1,FALSE)</f>
        <v>39069</v>
      </c>
      <c r="R56" t="str">
        <f t="shared" si="37"/>
        <v>Dosqaly</v>
      </c>
      <c r="S56" s="42">
        <f t="shared" ca="1" si="32"/>
        <v>1.219183255111399E-3</v>
      </c>
      <c r="T56" s="42">
        <f t="shared" ca="1" si="33"/>
        <v>7.6360913128809005E-4</v>
      </c>
      <c r="U56" s="42">
        <f t="shared" ca="1" si="34"/>
        <v>1.5912913923198924E-3</v>
      </c>
      <c r="V56" s="42">
        <f t="shared" ca="1" si="35"/>
        <v>1.8909869765380734E-3</v>
      </c>
      <c r="W56" s="42">
        <f t="shared" ca="1" si="36"/>
        <v>1.4837850981596662E-3</v>
      </c>
    </row>
    <row r="57" spans="1:23">
      <c r="A57" s="83">
        <f>IFERROR(VLOOKUP(C57,rank!$E$5:$F$20,2,FALSE),"")</f>
        <v>9</v>
      </c>
      <c r="B57" s="83">
        <f>IFERROR(VLOOKUP(C57,rank!$B$5:$C$28,2,FALSE),"")</f>
        <v>14</v>
      </c>
      <c r="C57" s="6" t="s">
        <v>11</v>
      </c>
      <c r="D57">
        <f ca="1">INDIRECT("Expense!"&amp;ADDRESS(MATCH($C33,Expense!$B$14:$B$34,0)+ROW(E_start),$B$50-1+COLUMN(E_start)+MATCH(D$3,Expense!$C$12:$AA$12,0)))</f>
        <v>88.21</v>
      </c>
      <c r="E57">
        <f ca="1">INDIRECT("Expense!"&amp;ADDRESS(MATCH($C33,Expense!$B$14:$B$34,0)+ROW(E_start),$B$50-1+COLUMN(E_start)+MATCH(E$3,Expense!$C$12:$AA$12,0)))</f>
        <v>85.37</v>
      </c>
      <c r="F57">
        <f ca="1">INDIRECT("Expense!"&amp;ADDRESS(MATCH($C33,Expense!$B$14:$B$34,0)+ROW(E_start),$B$50-1+COLUMN(E_start)+MATCH(F$3,Expense!$C$12:$AA$12,0)))</f>
        <v>73.239999999999995</v>
      </c>
      <c r="G57">
        <f ca="1">INDIRECT("Expense!"&amp;ADDRESS(MATCH($C33,Expense!$B$14:$B$34,0)+ROW(E_start),$B$50-1+COLUMN(E_start)+MATCH(G$3,Expense!$C$12:$AA$12,0)))</f>
        <v>80.930000000000007</v>
      </c>
      <c r="H57">
        <f ca="1">INDIRECT("Expense!"&amp;ADDRESS(MATCH($C33,Expense!$B$14:$B$34,0)+ROW(E_start),$B$50-1+COLUMN(E_start)+MATCH(H$3,Expense!$C$12:$AA$12,0)))</f>
        <v>89.83</v>
      </c>
      <c r="I57" s="42">
        <f t="shared" ref="I57:I70" ca="1" si="40">E57/D57-1</f>
        <v>-3.2195896156898218E-2</v>
      </c>
      <c r="J57" s="42">
        <f t="shared" ref="J57:J71" ca="1" si="41">F57/E57-1</f>
        <v>-0.14208738432704704</v>
      </c>
      <c r="K57" s="42">
        <f t="shared" ref="K57:K71" ca="1" si="42">G57/F57-1</f>
        <v>0.1049972692517751</v>
      </c>
      <c r="L57" s="42">
        <f t="shared" ref="L57:L71" ca="1" si="43">H57/G57-1</f>
        <v>0.10997158037810451</v>
      </c>
      <c r="M57" s="46">
        <f>VLOOKUP($C57,'Other Countries GDP'!$B$13:$G$33,M$1,FALSE)</f>
        <v>42150</v>
      </c>
      <c r="N57" s="46">
        <f>VLOOKUP($C57,'Other Countries GDP'!$B$13:$G$33,N$1,FALSE)</f>
        <v>44587</v>
      </c>
      <c r="O57" s="46">
        <f>VLOOKUP($C57,'Other Countries GDP'!$B$13:$G$33,O$1,FALSE)</f>
        <v>47998</v>
      </c>
      <c r="P57" s="46">
        <f>VLOOKUP($C57,'Other Countries GDP'!$B$13:$G$33,P$1,FALSE)</f>
        <v>46842</v>
      </c>
      <c r="Q57" s="46">
        <f>VLOOKUP($C57,'Other Countries GDP'!$B$13:$G$33,Q$1,FALSE)</f>
        <v>46255</v>
      </c>
      <c r="R57" t="str">
        <f t="shared" si="37"/>
        <v>Esia</v>
      </c>
      <c r="S57" s="42">
        <f t="shared" ca="1" si="32"/>
        <v>2.0927639383155395E-3</v>
      </c>
      <c r="T57" s="42">
        <f t="shared" ca="1" si="33"/>
        <v>1.9146836521856147E-3</v>
      </c>
      <c r="U57" s="42">
        <f t="shared" ca="1" si="34"/>
        <v>1.5258969123713487E-3</v>
      </c>
      <c r="V57" s="42">
        <f t="shared" ca="1" si="35"/>
        <v>1.7277229836471545E-3</v>
      </c>
      <c r="W57" s="42">
        <f t="shared" ca="1" si="36"/>
        <v>1.9420603178034806E-3</v>
      </c>
    </row>
    <row r="58" spans="1:23">
      <c r="A58" s="83" t="str">
        <f>IFERROR(VLOOKUP(C58,rank!$E$5:$F$20,2,FALSE),"")</f>
        <v/>
      </c>
      <c r="B58" s="83">
        <f>IFERROR(VLOOKUP(C58,rank!$B$5:$C$28,2,FALSE),"")</f>
        <v>7</v>
      </c>
      <c r="C58" s="6" t="s">
        <v>4</v>
      </c>
      <c r="D58">
        <f ca="1">INDIRECT("Expense!"&amp;ADDRESS(MATCH($C34,Expense!$B$14:$B$34,0)+ROW(E_start),$B$50-1+COLUMN(E_start)+MATCH(D$3,Expense!$C$12:$AA$12,0)))</f>
        <v>75.66</v>
      </c>
      <c r="E58">
        <f ca="1">INDIRECT("Expense!"&amp;ADDRESS(MATCH($C34,Expense!$B$14:$B$34,0)+ROW(E_start),$B$50-1+COLUMN(E_start)+MATCH(E$3,Expense!$C$12:$AA$12,0)))</f>
        <v>98.23</v>
      </c>
      <c r="F58">
        <f ca="1">INDIRECT("Expense!"&amp;ADDRESS(MATCH($C34,Expense!$B$14:$B$34,0)+ROW(E_start),$B$50-1+COLUMN(E_start)+MATCH(F$3,Expense!$C$12:$AA$12,0)))</f>
        <v>141.09</v>
      </c>
      <c r="G58">
        <f ca="1">INDIRECT("Expense!"&amp;ADDRESS(MATCH($C34,Expense!$B$14:$B$34,0)+ROW(E_start),$B$50-1+COLUMN(E_start)+MATCH(G$3,Expense!$C$12:$AA$12,0)))</f>
        <v>133.81</v>
      </c>
      <c r="H58">
        <f ca="1">INDIRECT("Expense!"&amp;ADDRESS(MATCH($C34,Expense!$B$14:$B$34,0)+ROW(E_start),$B$50-1+COLUMN(E_start)+MATCH(H$3,Expense!$C$12:$AA$12,0)))</f>
        <v>112.22</v>
      </c>
      <c r="I58" s="42">
        <f t="shared" ca="1" si="40"/>
        <v>0.29830822098863341</v>
      </c>
      <c r="J58" s="42">
        <f t="shared" ca="1" si="41"/>
        <v>0.43632291560623027</v>
      </c>
      <c r="K58" s="42">
        <f t="shared" ca="1" si="42"/>
        <v>-5.1598270607413732E-2</v>
      </c>
      <c r="L58" s="42">
        <f t="shared" ca="1" si="43"/>
        <v>-0.16134818025558628</v>
      </c>
      <c r="M58" s="46">
        <f>VLOOKUP($C58,'Other Countries GDP'!$B$13:$G$33,M$1,FALSE)</f>
        <v>18594</v>
      </c>
      <c r="N58" s="46">
        <f>VLOOKUP($C58,'Other Countries GDP'!$B$13:$G$33,N$1,FALSE)</f>
        <v>20657</v>
      </c>
      <c r="O58" s="46">
        <f>VLOOKUP($C58,'Other Countries GDP'!$B$13:$G$33,O$1,FALSE)</f>
        <v>23443</v>
      </c>
      <c r="P58" s="46">
        <f>VLOOKUP($C58,'Other Countries GDP'!$B$13:$G$33,P$1,FALSE)</f>
        <v>23684</v>
      </c>
      <c r="Q58" s="46">
        <f>VLOOKUP($C58,'Other Countries GDP'!$B$13:$G$33,Q$1,FALSE)</f>
        <v>22955</v>
      </c>
      <c r="R58" t="str">
        <f t="shared" si="37"/>
        <v>Galamily</v>
      </c>
      <c r="S58" s="42">
        <f t="shared" ca="1" si="32"/>
        <v>4.0690545337205546E-3</v>
      </c>
      <c r="T58" s="42">
        <f t="shared" ca="1" si="33"/>
        <v>4.7552887640993366E-3</v>
      </c>
      <c r="U58" s="42">
        <f t="shared" ca="1" si="34"/>
        <v>6.0184276756387834E-3</v>
      </c>
      <c r="V58" s="42">
        <f t="shared" ca="1" si="35"/>
        <v>5.6498057760513429E-3</v>
      </c>
      <c r="W58" s="42">
        <f t="shared" ca="1" si="36"/>
        <v>4.8886952733609235E-3</v>
      </c>
    </row>
    <row r="59" spans="1:23">
      <c r="A59" s="83" t="str">
        <f>IFERROR(VLOOKUP(C59,rank!$E$5:$F$20,2,FALSE),"")</f>
        <v/>
      </c>
      <c r="B59" s="83">
        <f>IFERROR(VLOOKUP(C59,rank!$B$5:$C$28,2,FALSE),"")</f>
        <v>10</v>
      </c>
      <c r="C59" s="6" t="s">
        <v>2</v>
      </c>
      <c r="D59">
        <f ca="1">INDIRECT("Expense!"&amp;ADDRESS(MATCH($C35,Expense!$B$14:$B$34,0)+ROW(E_start),$B$50-1+COLUMN(E_start)+MATCH(D$3,Expense!$C$12:$AA$12,0)))</f>
        <v>32.020000000000003</v>
      </c>
      <c r="E59">
        <f ca="1">INDIRECT("Expense!"&amp;ADDRESS(MATCH($C35,Expense!$B$14:$B$34,0)+ROW(E_start),$B$50-1+COLUMN(E_start)+MATCH(E$3,Expense!$C$12:$AA$12,0)))</f>
        <v>38.520000000000003</v>
      </c>
      <c r="F59">
        <f ca="1">INDIRECT("Expense!"&amp;ADDRESS(MATCH($C35,Expense!$B$14:$B$34,0)+ROW(E_start),$B$50-1+COLUMN(E_start)+MATCH(F$3,Expense!$C$12:$AA$12,0)))</f>
        <v>53.59</v>
      </c>
      <c r="G59">
        <f ca="1">INDIRECT("Expense!"&amp;ADDRESS(MATCH($C35,Expense!$B$14:$B$34,0)+ROW(E_start),$B$50-1+COLUMN(E_start)+MATCH(G$3,Expense!$C$12:$AA$12,0)))</f>
        <v>55.7</v>
      </c>
      <c r="H59">
        <f ca="1">INDIRECT("Expense!"&amp;ADDRESS(MATCH($C35,Expense!$B$14:$B$34,0)+ROW(E_start),$B$50-1+COLUMN(E_start)+MATCH(H$3,Expense!$C$12:$AA$12,0)))</f>
        <v>45.84</v>
      </c>
      <c r="I59" s="42">
        <f t="shared" ca="1" si="40"/>
        <v>0.2029981261711431</v>
      </c>
      <c r="J59" s="42">
        <f t="shared" ca="1" si="41"/>
        <v>0.3912253374870196</v>
      </c>
      <c r="K59" s="42">
        <f t="shared" ca="1" si="42"/>
        <v>3.9373017353983908E-2</v>
      </c>
      <c r="L59" s="42">
        <f t="shared" ca="1" si="43"/>
        <v>-0.1770197486535009</v>
      </c>
      <c r="M59" s="46">
        <f>VLOOKUP($C59,'Other Countries GDP'!$B$13:$G$33,M$1,FALSE)</f>
        <v>45322</v>
      </c>
      <c r="N59" s="46">
        <f>VLOOKUP($C59,'Other Countries GDP'!$B$13:$G$33,N$1,FALSE)</f>
        <v>47359</v>
      </c>
      <c r="O59" s="46">
        <f>VLOOKUP($C59,'Other Countries GDP'!$B$13:$G$33,O$1,FALSE)</f>
        <v>51513</v>
      </c>
      <c r="P59" s="46">
        <f>VLOOKUP($C59,'Other Countries GDP'!$B$13:$G$33,P$1,FALSE)</f>
        <v>50165</v>
      </c>
      <c r="Q59" s="46">
        <f>VLOOKUP($C59,'Other Countries GDP'!$B$13:$G$33,Q$1,FALSE)</f>
        <v>48635</v>
      </c>
      <c r="R59" t="str">
        <f t="shared" si="37"/>
        <v>Giumle Lizeibon</v>
      </c>
      <c r="S59" s="42">
        <f t="shared" ca="1" si="32"/>
        <v>7.0650015445037739E-4</v>
      </c>
      <c r="T59" s="42">
        <f t="shared" ca="1" si="33"/>
        <v>8.1336176861842528E-4</v>
      </c>
      <c r="U59" s="42">
        <f t="shared" ca="1" si="34"/>
        <v>1.0403199192436862E-3</v>
      </c>
      <c r="V59" s="42">
        <f t="shared" ca="1" si="35"/>
        <v>1.1103358915578591E-3</v>
      </c>
      <c r="W59" s="42">
        <f t="shared" ca="1" si="36"/>
        <v>9.4253109900277585E-4</v>
      </c>
    </row>
    <row r="60" spans="1:23">
      <c r="A60" s="83">
        <f>IFERROR(VLOOKUP(C60,rank!$E$5:$F$20,2,FALSE),"")</f>
        <v>5</v>
      </c>
      <c r="B60" s="83">
        <f>IFERROR(VLOOKUP(C60,rank!$B$5:$C$28,2,FALSE),"")</f>
        <v>11</v>
      </c>
      <c r="C60" s="6" t="s">
        <v>10</v>
      </c>
      <c r="D60">
        <f ca="1">INDIRECT("Expense!"&amp;ADDRESS(MATCH($C36,Expense!$B$14:$B$34,0)+ROW(E_start),$B$50-1+COLUMN(E_start)+MATCH(D$3,Expense!$C$12:$AA$12,0)))</f>
        <v>40.44</v>
      </c>
      <c r="E60">
        <f ca="1">INDIRECT("Expense!"&amp;ADDRESS(MATCH($C36,Expense!$B$14:$B$34,0)+ROW(E_start),$B$50-1+COLUMN(E_start)+MATCH(E$3,Expense!$C$12:$AA$12,0)))</f>
        <v>52.67</v>
      </c>
      <c r="F60">
        <f ca="1">INDIRECT("Expense!"&amp;ADDRESS(MATCH($C36,Expense!$B$14:$B$34,0)+ROW(E_start),$B$50-1+COLUMN(E_start)+MATCH(F$3,Expense!$C$12:$AA$12,0)))</f>
        <v>52.05</v>
      </c>
      <c r="G60">
        <f ca="1">INDIRECT("Expense!"&amp;ADDRESS(MATCH($C36,Expense!$B$14:$B$34,0)+ROW(E_start),$B$50-1+COLUMN(E_start)+MATCH(G$3,Expense!$C$12:$AA$12,0)))</f>
        <v>69.37</v>
      </c>
      <c r="H60">
        <f ca="1">INDIRECT("Expense!"&amp;ADDRESS(MATCH($C36,Expense!$B$14:$B$34,0)+ROW(E_start),$B$50-1+COLUMN(E_start)+MATCH(H$3,Expense!$C$12:$AA$12,0)))</f>
        <v>83.75</v>
      </c>
      <c r="I60" s="42">
        <f t="shared" ca="1" si="40"/>
        <v>0.30242334322453024</v>
      </c>
      <c r="J60" s="42">
        <f t="shared" ca="1" si="41"/>
        <v>-1.1771406872982837E-2</v>
      </c>
      <c r="K60" s="42">
        <f t="shared" ca="1" si="42"/>
        <v>0.33275696445725278</v>
      </c>
      <c r="L60" s="42">
        <f t="shared" ca="1" si="43"/>
        <v>0.20729421940320014</v>
      </c>
      <c r="M60" s="46">
        <f>VLOOKUP($C60,'Other Countries GDP'!$B$13:$G$33,M$1,FALSE)</f>
        <v>19998</v>
      </c>
      <c r="N60" s="46">
        <f>VLOOKUP($C60,'Other Countries GDP'!$B$13:$G$33,N$1,FALSE)</f>
        <v>21459</v>
      </c>
      <c r="O60" s="46">
        <f>VLOOKUP($C60,'Other Countries GDP'!$B$13:$G$33,O$1,FALSE)</f>
        <v>23575</v>
      </c>
      <c r="P60" s="46">
        <f>VLOOKUP($C60,'Other Countries GDP'!$B$13:$G$33,P$1,FALSE)</f>
        <v>23354</v>
      </c>
      <c r="Q60" s="46">
        <f>VLOOKUP($C60,'Other Countries GDP'!$B$13:$G$33,Q$1,FALSE)</f>
        <v>22198</v>
      </c>
      <c r="R60" t="str">
        <f t="shared" si="37"/>
        <v>Greri Landmoslands</v>
      </c>
      <c r="S60" s="42">
        <f t="shared" ca="1" si="32"/>
        <v>2.0222022202220219E-3</v>
      </c>
      <c r="T60" s="42">
        <f t="shared" ca="1" si="33"/>
        <v>2.454448017148982E-3</v>
      </c>
      <c r="U60" s="42">
        <f t="shared" ca="1" si="34"/>
        <v>2.207847295864263E-3</v>
      </c>
      <c r="V60" s="42">
        <f t="shared" ca="1" si="35"/>
        <v>2.9703691016528221E-3</v>
      </c>
      <c r="W60" s="42">
        <f t="shared" ca="1" si="36"/>
        <v>3.7728624200378414E-3</v>
      </c>
    </row>
    <row r="61" spans="1:23">
      <c r="A61" s="83">
        <f>IFERROR(VLOOKUP(C61,rank!$E$5:$F$20,2,FALSE),"")</f>
        <v>12</v>
      </c>
      <c r="B61" s="83">
        <f>IFERROR(VLOOKUP(C61,rank!$B$5:$C$28,2,FALSE),"")</f>
        <v>13</v>
      </c>
      <c r="C61" s="6" t="s">
        <v>23</v>
      </c>
      <c r="D61">
        <f ca="1">INDIRECT("Expense!"&amp;ADDRESS(MATCH($C37,Expense!$B$14:$B$34,0)+ROW(E_start),$B$50-1+COLUMN(E_start)+MATCH(D$3,Expense!$C$12:$AA$12,0)))</f>
        <v>87.97</v>
      </c>
      <c r="E61">
        <f ca="1">INDIRECT("Expense!"&amp;ADDRESS(MATCH($C37,Expense!$B$14:$B$34,0)+ROW(E_start),$B$50-1+COLUMN(E_start)+MATCH(E$3,Expense!$C$12:$AA$12,0)))</f>
        <v>125.63</v>
      </c>
      <c r="F61">
        <f ca="1">INDIRECT("Expense!"&amp;ADDRESS(MATCH($C37,Expense!$B$14:$B$34,0)+ROW(E_start),$B$50-1+COLUMN(E_start)+MATCH(F$3,Expense!$C$12:$AA$12,0)))</f>
        <v>153.5</v>
      </c>
      <c r="G61">
        <f ca="1">INDIRECT("Expense!"&amp;ADDRESS(MATCH($C37,Expense!$B$14:$B$34,0)+ROW(E_start),$B$50-1+COLUMN(E_start)+MATCH(G$3,Expense!$C$12:$AA$12,0)))</f>
        <v>143.81</v>
      </c>
      <c r="H61">
        <f ca="1">INDIRECT("Expense!"&amp;ADDRESS(MATCH($C37,Expense!$B$14:$B$34,0)+ROW(E_start),$B$50-1+COLUMN(E_start)+MATCH(H$3,Expense!$C$12:$AA$12,0)))</f>
        <v>124.14</v>
      </c>
      <c r="I61" s="42">
        <f t="shared" ca="1" si="40"/>
        <v>0.42810048880300089</v>
      </c>
      <c r="J61" s="42">
        <f t="shared" ca="1" si="41"/>
        <v>0.22184191673963238</v>
      </c>
      <c r="K61" s="42">
        <f t="shared" ca="1" si="42"/>
        <v>-6.3127035830618849E-2</v>
      </c>
      <c r="L61" s="42">
        <f t="shared" ca="1" si="43"/>
        <v>-0.13677769278909668</v>
      </c>
      <c r="M61" s="46">
        <f>VLOOKUP($C61,'Other Countries GDP'!$B$13:$G$33,M$1,FALSE)</f>
        <v>12540</v>
      </c>
      <c r="N61" s="46">
        <f>VLOOKUP($C61,'Other Countries GDP'!$B$13:$G$33,N$1,FALSE)</f>
        <v>13643</v>
      </c>
      <c r="O61" s="46">
        <f>VLOOKUP($C61,'Other Countries GDP'!$B$13:$G$33,O$1,FALSE)</f>
        <v>15243</v>
      </c>
      <c r="P61" s="46">
        <f>VLOOKUP($C61,'Other Countries GDP'!$B$13:$G$33,P$1,FALSE)</f>
        <v>15327</v>
      </c>
      <c r="Q61" s="46">
        <f>VLOOKUP($C61,'Other Countries GDP'!$B$13:$G$33,Q$1,FALSE)</f>
        <v>14148</v>
      </c>
      <c r="R61" t="str">
        <f t="shared" si="37"/>
        <v>Manlisgamncent</v>
      </c>
      <c r="S61" s="42">
        <f t="shared" ca="1" si="32"/>
        <v>7.015151515151515E-3</v>
      </c>
      <c r="T61" s="42">
        <f t="shared" ca="1" si="33"/>
        <v>9.2083852525104443E-3</v>
      </c>
      <c r="U61" s="42">
        <f t="shared" ca="1" si="34"/>
        <v>1.0070196155612412E-2</v>
      </c>
      <c r="V61" s="42">
        <f t="shared" ca="1" si="35"/>
        <v>9.3827885430938871E-3</v>
      </c>
      <c r="W61" s="42">
        <f t="shared" ca="1" si="36"/>
        <v>8.7743850720949958E-3</v>
      </c>
    </row>
    <row r="62" spans="1:23">
      <c r="A62" s="83">
        <f>IFERROR(VLOOKUP(C62,rank!$E$5:$F$20,2,FALSE),"")</f>
        <v>7</v>
      </c>
      <c r="B62" s="83">
        <f>IFERROR(VLOOKUP(C62,rank!$B$5:$C$28,2,FALSE),"")</f>
        <v>4</v>
      </c>
      <c r="C62" s="6" t="s">
        <v>13</v>
      </c>
      <c r="D62">
        <f ca="1">INDIRECT("Expense!"&amp;ADDRESS(MATCH($C38,Expense!$B$14:$B$34,0)+ROW(E_start),$B$50-1+COLUMN(E_start)+MATCH(D$3,Expense!$C$12:$AA$12,0)))</f>
        <v>110.77</v>
      </c>
      <c r="E62">
        <f ca="1">INDIRECT("Expense!"&amp;ADDRESS(MATCH($C38,Expense!$B$14:$B$34,0)+ROW(E_start),$B$50-1+COLUMN(E_start)+MATCH(E$3,Expense!$C$12:$AA$12,0)))</f>
        <v>84.35</v>
      </c>
      <c r="F62">
        <f ca="1">INDIRECT("Expense!"&amp;ADDRESS(MATCH($C38,Expense!$B$14:$B$34,0)+ROW(E_start),$B$50-1+COLUMN(E_start)+MATCH(F$3,Expense!$C$12:$AA$12,0)))</f>
        <v>105.68</v>
      </c>
      <c r="G62">
        <f ca="1">INDIRECT("Expense!"&amp;ADDRESS(MATCH($C38,Expense!$B$14:$B$34,0)+ROW(E_start),$B$50-1+COLUMN(E_start)+MATCH(G$3,Expense!$C$12:$AA$12,0)))</f>
        <v>126.23</v>
      </c>
      <c r="H62">
        <f ca="1">INDIRECT("Expense!"&amp;ADDRESS(MATCH($C38,Expense!$B$14:$B$34,0)+ROW(E_start),$B$50-1+COLUMN(E_start)+MATCH(H$3,Expense!$C$12:$AA$12,0)))</f>
        <v>118.15</v>
      </c>
      <c r="I62" s="42">
        <f t="shared" ca="1" si="40"/>
        <v>-0.23851223255394061</v>
      </c>
      <c r="J62" s="42">
        <f t="shared" ca="1" si="41"/>
        <v>0.25287492590397176</v>
      </c>
      <c r="K62" s="42">
        <f t="shared" ca="1" si="42"/>
        <v>0.19445495836487514</v>
      </c>
      <c r="L62" s="42">
        <f t="shared" ca="1" si="43"/>
        <v>-6.4010140220232881E-2</v>
      </c>
      <c r="M62" s="46">
        <f>VLOOKUP($C62,'Other Countries GDP'!$B$13:$G$33,M$1,FALSE)</f>
        <v>54719</v>
      </c>
      <c r="N62" s="46">
        <f>VLOOKUP($C62,'Other Countries GDP'!$B$13:$G$33,N$1,FALSE)</f>
        <v>57668</v>
      </c>
      <c r="O62" s="46">
        <f>VLOOKUP($C62,'Other Countries GDP'!$B$13:$G$33,O$1,FALSE)</f>
        <v>61654</v>
      </c>
      <c r="P62" s="46">
        <f>VLOOKUP($C62,'Other Countries GDP'!$B$13:$G$33,P$1,FALSE)</f>
        <v>59836</v>
      </c>
      <c r="Q62" s="46">
        <f>VLOOKUP($C62,'Other Countries GDP'!$B$13:$G$33,Q$1,FALSE)</f>
        <v>61124</v>
      </c>
      <c r="R62" t="str">
        <f t="shared" si="37"/>
        <v>Mico</v>
      </c>
      <c r="S62" s="42">
        <f t="shared" ca="1" si="32"/>
        <v>2.0243425501197026E-3</v>
      </c>
      <c r="T62" s="42">
        <f t="shared" ca="1" si="33"/>
        <v>1.4626829437469652E-3</v>
      </c>
      <c r="U62" s="42">
        <f t="shared" ca="1" si="34"/>
        <v>1.7140818113990982E-3</v>
      </c>
      <c r="V62" s="42">
        <f t="shared" ca="1" si="35"/>
        <v>2.109599572163915E-3</v>
      </c>
      <c r="W62" s="42">
        <f t="shared" ca="1" si="36"/>
        <v>1.9329559583796873E-3</v>
      </c>
    </row>
    <row r="63" spans="1:23">
      <c r="A63" s="83">
        <f>IFERROR(VLOOKUP(C63,rank!$E$5:$F$20,2,FALSE),"")</f>
        <v>2</v>
      </c>
      <c r="B63" s="83">
        <f>IFERROR(VLOOKUP(C63,rank!$B$5:$C$28,2,FALSE),"")</f>
        <v>3</v>
      </c>
      <c r="C63" s="84" t="s">
        <v>0</v>
      </c>
      <c r="D63" s="85">
        <f ca="1">INDIRECT("Expense!"&amp;ADDRESS(MATCH($C39,Expense!$B$14:$B$34,0)+ROW(E_start),$B$50-1+COLUMN(E_start)+MATCH(D$3,Expense!$C$12:$AA$12,0)))</f>
        <v>62.67</v>
      </c>
      <c r="E63" s="85">
        <f ca="1">INDIRECT("Expense!"&amp;ADDRESS(MATCH($C39,Expense!$B$14:$B$34,0)+ROW(E_start),$B$50-1+COLUMN(E_start)+MATCH(E$3,Expense!$C$12:$AA$12,0)))</f>
        <v>63.09</v>
      </c>
      <c r="F63" s="85">
        <f ca="1">INDIRECT("Expense!"&amp;ADDRESS(MATCH($C39,Expense!$B$14:$B$34,0)+ROW(E_start),$B$50-1+COLUMN(E_start)+MATCH(F$3,Expense!$C$12:$AA$12,0)))</f>
        <v>135.46</v>
      </c>
      <c r="G63" s="85">
        <f ca="1">INDIRECT("Expense!"&amp;ADDRESS(MATCH($C39,Expense!$B$14:$B$34,0)+ROW(E_start),$B$50-1+COLUMN(E_start)+MATCH(G$3,Expense!$C$12:$AA$12,0)))</f>
        <v>149.11000000000001</v>
      </c>
      <c r="H63" s="85">
        <f ca="1">INDIRECT("Expense!"&amp;ADDRESS(MATCH($C39,Expense!$B$14:$B$34,0)+ROW(E_start),$B$50-1+COLUMN(E_start)+MATCH(H$3,Expense!$C$12:$AA$12,0)))</f>
        <v>131.86000000000001</v>
      </c>
      <c r="I63" s="86">
        <f t="shared" ca="1" si="40"/>
        <v>6.7017711823840198E-3</v>
      </c>
      <c r="J63" s="86">
        <f ca="1">F63/E63-1</f>
        <v>1.1470914566492314</v>
      </c>
      <c r="K63" s="86">
        <f t="shared" ca="1" si="42"/>
        <v>0.10076775431861806</v>
      </c>
      <c r="L63" s="86">
        <f t="shared" ca="1" si="43"/>
        <v>-0.11568640600898661</v>
      </c>
      <c r="M63" s="46">
        <f>VLOOKUP($C63,'Other Countries GDP'!$B$13:$G$33,M$1,FALSE)</f>
        <v>26532</v>
      </c>
      <c r="N63" s="46">
        <f>VLOOKUP($C63,'Other Countries GDP'!$B$13:$G$33,N$1,FALSE)</f>
        <v>28129</v>
      </c>
      <c r="O63" s="46">
        <f>VLOOKUP($C63,'Other Countries GDP'!$B$13:$G$33,O$1,FALSE)</f>
        <v>30380</v>
      </c>
      <c r="P63" s="46">
        <f>VLOOKUP($C63,'Other Countries GDP'!$B$13:$G$33,P$1,FALSE)</f>
        <v>29585</v>
      </c>
      <c r="Q63" s="46">
        <f>VLOOKUP($C63,'Other Countries GDP'!$B$13:$G$33,Q$1,FALSE)</f>
        <v>27090</v>
      </c>
      <c r="R63" t="str">
        <f t="shared" si="37"/>
        <v>Nganion</v>
      </c>
      <c r="S63" s="42">
        <f t="shared" ca="1" si="32"/>
        <v>2.362053369516056E-3</v>
      </c>
      <c r="T63" s="42">
        <f t="shared" ca="1" si="33"/>
        <v>2.2428810124782254E-3</v>
      </c>
      <c r="U63" s="42">
        <f t="shared" ca="1" si="34"/>
        <v>4.4588545095457536E-3</v>
      </c>
      <c r="V63" s="42">
        <f t="shared" ca="1" si="35"/>
        <v>5.0400540814602001E-3</v>
      </c>
      <c r="W63" s="42">
        <f t="shared" ca="1" si="36"/>
        <v>4.8674787744555194E-3</v>
      </c>
    </row>
    <row r="64" spans="1:23">
      <c r="A64" s="83">
        <f>IFERROR(VLOOKUP(C64,rank!$E$5:$F$20,2,FALSE),"")</f>
        <v>10</v>
      </c>
      <c r="B64" s="83">
        <f>IFERROR(VLOOKUP(C64,rank!$B$5:$C$28,2,FALSE),"")</f>
        <v>22</v>
      </c>
      <c r="C64" s="30" t="s">
        <v>24</v>
      </c>
      <c r="D64" s="31">
        <f ca="1">INDIRECT("Expense!"&amp;ADDRESS(MATCH($C40,Expense!$B$14:$B$34,0)+ROW(E_start),$B$50-1+COLUMN(E_start)+MATCH(D$3,Expense!$C$12:$AA$12,0)))</f>
        <v>30.99</v>
      </c>
      <c r="E64" s="31">
        <f ca="1">INDIRECT("Expense!"&amp;ADDRESS(MATCH($C40,Expense!$B$14:$B$34,0)+ROW(E_start),$B$50-1+COLUMN(E_start)+MATCH(E$3,Expense!$C$12:$AA$12,0)))</f>
        <v>49.91</v>
      </c>
      <c r="F64" s="31">
        <f ca="1">INDIRECT("Expense!"&amp;ADDRESS(MATCH($C40,Expense!$B$14:$B$34,0)+ROW(E_start),$B$50-1+COLUMN(E_start)+MATCH(F$3,Expense!$C$12:$AA$12,0)))</f>
        <v>41.37</v>
      </c>
      <c r="G64" s="31">
        <f ca="1">INDIRECT("Expense!"&amp;ADDRESS(MATCH($C40,Expense!$B$14:$B$34,0)+ROW(E_start),$B$50-1+COLUMN(E_start)+MATCH(G$3,Expense!$C$12:$AA$12,0)))</f>
        <v>57.2</v>
      </c>
      <c r="H64" s="31">
        <f ca="1">INDIRECT("Expense!"&amp;ADDRESS(MATCH($C40,Expense!$B$14:$B$34,0)+ROW(E_start),$B$50-1+COLUMN(E_start)+MATCH(H$3,Expense!$C$12:$AA$12,0)))</f>
        <v>82.48</v>
      </c>
      <c r="I64" s="87">
        <f ca="1">E64/D64-1</f>
        <v>0.61051952242658913</v>
      </c>
      <c r="J64" s="87">
        <f t="shared" ca="1" si="41"/>
        <v>-0.17110799438990176</v>
      </c>
      <c r="K64" s="87">
        <f t="shared" ca="1" si="42"/>
        <v>0.38264442832970769</v>
      </c>
      <c r="L64" s="87">
        <f t="shared" ca="1" si="43"/>
        <v>0.441958041958042</v>
      </c>
      <c r="M64" s="46">
        <f>VLOOKUP($C64,'Other Countries GDP'!$B$13:$G$33,M$1,FALSE)</f>
        <v>12460</v>
      </c>
      <c r="N64" s="46">
        <f>VLOOKUP($C64,'Other Countries GDP'!$B$13:$G$33,N$1,FALSE)</f>
        <v>13879</v>
      </c>
      <c r="O64" s="46">
        <f>VLOOKUP($C64,'Other Countries GDP'!$B$13:$G$33,O$1,FALSE)</f>
        <v>15484</v>
      </c>
      <c r="P64" s="46">
        <f>VLOOKUP($C64,'Other Countries GDP'!$B$13:$G$33,P$1,FALSE)</f>
        <v>15748</v>
      </c>
      <c r="Q64" s="46">
        <f>VLOOKUP($C64,'Other Countries GDP'!$B$13:$G$33,Q$1,FALSE)</f>
        <v>15737</v>
      </c>
      <c r="R64" t="str">
        <f t="shared" si="37"/>
        <v>Nkasland Cronestan</v>
      </c>
      <c r="S64" s="42">
        <f t="shared" ca="1" si="32"/>
        <v>2.4871589085072232E-3</v>
      </c>
      <c r="T64" s="42">
        <f t="shared" ca="1" si="33"/>
        <v>3.5960804092513869E-3</v>
      </c>
      <c r="U64" s="42">
        <f t="shared" ca="1" si="34"/>
        <v>2.6717902350813743E-3</v>
      </c>
      <c r="V64" s="42">
        <f t="shared" ca="1" si="35"/>
        <v>3.632207264414529E-3</v>
      </c>
      <c r="W64" s="42">
        <f t="shared" ca="1" si="36"/>
        <v>5.2411514265743153E-3</v>
      </c>
    </row>
    <row r="65" spans="1:23">
      <c r="A65" s="83">
        <f>IFERROR(VLOOKUP(C65,rank!$E$5:$F$20,2,FALSE),"")</f>
        <v>8</v>
      </c>
      <c r="B65" s="83">
        <f>IFERROR(VLOOKUP(C65,rank!$B$5:$C$28,2,FALSE),"")</f>
        <v>2</v>
      </c>
      <c r="C65" s="6" t="s">
        <v>5</v>
      </c>
      <c r="D65">
        <f ca="1">INDIRECT("Expense!"&amp;ADDRESS(MATCH($C41,Expense!$B$14:$B$34,0)+ROW(E_start),$B$50-1+COLUMN(E_start)+MATCH(D$3,Expense!$C$12:$AA$12,0)))</f>
        <v>96.17</v>
      </c>
      <c r="E65">
        <f ca="1">INDIRECT("Expense!"&amp;ADDRESS(MATCH($C41,Expense!$B$14:$B$34,0)+ROW(E_start),$B$50-1+COLUMN(E_start)+MATCH(E$3,Expense!$C$12:$AA$12,0)))</f>
        <v>71.53</v>
      </c>
      <c r="F65">
        <f ca="1">INDIRECT("Expense!"&amp;ADDRESS(MATCH($C41,Expense!$B$14:$B$34,0)+ROW(E_start),$B$50-1+COLUMN(E_start)+MATCH(F$3,Expense!$C$12:$AA$12,0)))</f>
        <v>90.44</v>
      </c>
      <c r="G65">
        <f ca="1">INDIRECT("Expense!"&amp;ADDRESS(MATCH($C41,Expense!$B$14:$B$34,0)+ROW(E_start),$B$50-1+COLUMN(E_start)+MATCH(G$3,Expense!$C$12:$AA$12,0)))</f>
        <v>70.59</v>
      </c>
      <c r="H65">
        <f ca="1">INDIRECT("Expense!"&amp;ADDRESS(MATCH($C41,Expense!$B$14:$B$34,0)+ROW(E_start),$B$50-1+COLUMN(E_start)+MATCH(H$3,Expense!$C$12:$AA$12,0)))</f>
        <v>58.11</v>
      </c>
      <c r="I65" s="42">
        <f t="shared" ca="1" si="40"/>
        <v>-0.25621295622335449</v>
      </c>
      <c r="J65" s="42">
        <f t="shared" ca="1" si="41"/>
        <v>0.26436460226478387</v>
      </c>
      <c r="K65" s="42">
        <f t="shared" ca="1" si="42"/>
        <v>-0.21948252985404682</v>
      </c>
      <c r="L65" s="42">
        <f t="shared" ca="1" si="43"/>
        <v>-0.17679558011049723</v>
      </c>
      <c r="M65" s="46">
        <f>VLOOKUP($C65,'Other Countries GDP'!$B$13:$G$33,M$1,FALSE)</f>
        <v>42473</v>
      </c>
      <c r="N65" s="46">
        <f>VLOOKUP($C65,'Other Countries GDP'!$B$13:$G$33,N$1,FALSE)</f>
        <v>41720</v>
      </c>
      <c r="O65" s="46">
        <f>VLOOKUP($C65,'Other Countries GDP'!$B$13:$G$33,O$1,FALSE)</f>
        <v>44504</v>
      </c>
      <c r="P65" s="46">
        <f>VLOOKUP($C65,'Other Countries GDP'!$B$13:$G$33,P$1,FALSE)</f>
        <v>43969</v>
      </c>
      <c r="Q65" s="46">
        <f>VLOOKUP($C65,'Other Countries GDP'!$B$13:$G$33,Q$1,FALSE)</f>
        <v>41965</v>
      </c>
      <c r="R65" t="str">
        <f t="shared" si="37"/>
        <v>People's Land of Maneau</v>
      </c>
      <c r="S65" s="42">
        <f t="shared" ca="1" si="32"/>
        <v>2.2642620017422834E-3</v>
      </c>
      <c r="T65" s="42">
        <f t="shared" ca="1" si="33"/>
        <v>1.7145254074784277E-3</v>
      </c>
      <c r="U65" s="42">
        <f t="shared" ca="1" si="34"/>
        <v>2.0321768829768111E-3</v>
      </c>
      <c r="V65" s="42">
        <f t="shared" ca="1" si="35"/>
        <v>1.6054492938206465E-3</v>
      </c>
      <c r="W65" s="42">
        <f t="shared" ca="1" si="36"/>
        <v>1.3847253663767426E-3</v>
      </c>
    </row>
    <row r="66" spans="1:23">
      <c r="A66" s="83">
        <f>IFERROR(VLOOKUP(C66,rank!$E$5:$F$20,2,FALSE),"")</f>
        <v>11</v>
      </c>
      <c r="B66" s="83">
        <f>IFERROR(VLOOKUP(C66,rank!$B$5:$C$28,2,FALSE),"")</f>
        <v>5</v>
      </c>
      <c r="C66" s="6" t="s">
        <v>7</v>
      </c>
      <c r="D66">
        <f ca="1">INDIRECT("Expense!"&amp;ADDRESS(MATCH($C42,Expense!$B$14:$B$34,0)+ROW(E_start),$B$50-1+COLUMN(E_start)+MATCH(D$3,Expense!$C$12:$AA$12,0)))</f>
        <v>75.23</v>
      </c>
      <c r="E66">
        <f ca="1">INDIRECT("Expense!"&amp;ADDRESS(MATCH($C42,Expense!$B$14:$B$34,0)+ROW(E_start),$B$50-1+COLUMN(E_start)+MATCH(E$3,Expense!$C$12:$AA$12,0)))</f>
        <v>73.25</v>
      </c>
      <c r="F66">
        <f ca="1">INDIRECT("Expense!"&amp;ADDRESS(MATCH($C42,Expense!$B$14:$B$34,0)+ROW(E_start),$B$50-1+COLUMN(E_start)+MATCH(F$3,Expense!$C$12:$AA$12,0)))</f>
        <v>78.64</v>
      </c>
      <c r="G66">
        <f ca="1">INDIRECT("Expense!"&amp;ADDRESS(MATCH($C42,Expense!$B$14:$B$34,0)+ROW(E_start),$B$50-1+COLUMN(E_start)+MATCH(G$3,Expense!$C$12:$AA$12,0)))</f>
        <v>82.6</v>
      </c>
      <c r="H66">
        <f ca="1">INDIRECT("Expense!"&amp;ADDRESS(MATCH($C42,Expense!$B$14:$B$34,0)+ROW(E_start),$B$50-1+COLUMN(E_start)+MATCH(H$3,Expense!$C$12:$AA$12,0)))</f>
        <v>64.349999999999994</v>
      </c>
      <c r="I66" s="42">
        <f t="shared" ca="1" si="40"/>
        <v>-2.631928751827739E-2</v>
      </c>
      <c r="J66" s="42">
        <f t="shared" ca="1" si="41"/>
        <v>7.3583617747440266E-2</v>
      </c>
      <c r="K66" s="42">
        <f t="shared" ca="1" si="42"/>
        <v>5.0356052899287906E-2</v>
      </c>
      <c r="L66" s="42">
        <f t="shared" ca="1" si="43"/>
        <v>-0.2209443099273608</v>
      </c>
      <c r="M66" s="46">
        <f>VLOOKUP($C66,'Other Countries GDP'!$B$13:$G$33,M$1,FALSE)</f>
        <v>83156</v>
      </c>
      <c r="N66" s="46">
        <f>VLOOKUP($C66,'Other Countries GDP'!$B$13:$G$33,N$1,FALSE)</f>
        <v>83435</v>
      </c>
      <c r="O66" s="46">
        <f>VLOOKUP($C66,'Other Countries GDP'!$B$13:$G$33,O$1,FALSE)</f>
        <v>86475</v>
      </c>
      <c r="P66" s="46">
        <f>VLOOKUP($C66,'Other Countries GDP'!$B$13:$G$33,P$1,FALSE)</f>
        <v>85420</v>
      </c>
      <c r="Q66" s="46">
        <f>VLOOKUP($C66,'Other Countries GDP'!$B$13:$G$33,Q$1,FALSE)</f>
        <v>87184</v>
      </c>
      <c r="R66" t="str">
        <f t="shared" si="37"/>
        <v>Quewenia</v>
      </c>
      <c r="S66" s="42">
        <f t="shared" ca="1" si="32"/>
        <v>9.0468517004184911E-4</v>
      </c>
      <c r="T66" s="42">
        <f t="shared" ca="1" si="33"/>
        <v>8.7792892670941454E-4</v>
      </c>
      <c r="U66" s="42">
        <f t="shared" ca="1" si="34"/>
        <v>9.0939577912691535E-4</v>
      </c>
      <c r="V66" s="42">
        <f t="shared" ca="1" si="35"/>
        <v>9.6698665417934901E-4</v>
      </c>
      <c r="W66" s="42">
        <f t="shared" ca="1" si="36"/>
        <v>7.3809414571481002E-4</v>
      </c>
    </row>
    <row r="67" spans="1:23">
      <c r="A67" s="83" t="str">
        <f>IFERROR(VLOOKUP(C67,rank!$E$5:$F$20,2,FALSE),"")</f>
        <v/>
      </c>
      <c r="B67" s="83" t="str">
        <f>IFERROR(VLOOKUP(C67,rank!$B$5:$C$28,2,FALSE),"")</f>
        <v/>
      </c>
      <c r="C67" s="6" t="s">
        <v>14</v>
      </c>
      <c r="D67">
        <f ca="1">INDIRECT("Expense!"&amp;ADDRESS(MATCH($C43,Expense!$B$14:$B$34,0)+ROW(E_start),$B$50-1+COLUMN(E_start)+MATCH(D$3,Expense!$C$12:$AA$12,0)))</f>
        <v>36.5</v>
      </c>
      <c r="E67">
        <f ca="1">INDIRECT("Expense!"&amp;ADDRESS(MATCH($C43,Expense!$B$14:$B$34,0)+ROW(E_start),$B$50-1+COLUMN(E_start)+MATCH(E$3,Expense!$C$12:$AA$12,0)))</f>
        <v>38.11</v>
      </c>
      <c r="F67">
        <f ca="1">INDIRECT("Expense!"&amp;ADDRESS(MATCH($C43,Expense!$B$14:$B$34,0)+ROW(E_start),$B$50-1+COLUMN(E_start)+MATCH(F$3,Expense!$C$12:$AA$12,0)))</f>
        <v>47.94</v>
      </c>
      <c r="G67">
        <f ca="1">INDIRECT("Expense!"&amp;ADDRESS(MATCH($C43,Expense!$B$14:$B$34,0)+ROW(E_start),$B$50-1+COLUMN(E_start)+MATCH(G$3,Expense!$C$12:$AA$12,0)))</f>
        <v>52.83</v>
      </c>
      <c r="H67">
        <f ca="1">INDIRECT("Expense!"&amp;ADDRESS(MATCH($C43,Expense!$B$14:$B$34,0)+ROW(E_start),$B$50-1+COLUMN(E_start)+MATCH(H$3,Expense!$C$12:$AA$12,0)))</f>
        <v>50.44</v>
      </c>
      <c r="I67" s="42">
        <f t="shared" ca="1" si="40"/>
        <v>4.4109589041095854E-2</v>
      </c>
      <c r="J67" s="42">
        <f t="shared" ca="1" si="41"/>
        <v>0.25793754919968515</v>
      </c>
      <c r="K67" s="42">
        <f t="shared" ca="1" si="42"/>
        <v>0.10200250312891113</v>
      </c>
      <c r="L67" s="42">
        <f t="shared" ca="1" si="43"/>
        <v>-4.5239447283740297E-2</v>
      </c>
      <c r="M67" s="46">
        <f>VLOOKUP($C67,'Other Countries GDP'!$B$13:$G$33,M$1,FALSE)</f>
        <v>21646</v>
      </c>
      <c r="N67" s="46">
        <f>VLOOKUP($C67,'Other Countries GDP'!$B$13:$G$33,N$1,FALSE)</f>
        <v>23047</v>
      </c>
      <c r="O67" s="46">
        <f>VLOOKUP($C67,'Other Countries GDP'!$B$13:$G$33,O$1,FALSE)</f>
        <v>23820</v>
      </c>
      <c r="P67" s="46">
        <f>VLOOKUP($C67,'Other Countries GDP'!$B$13:$G$33,P$1,FALSE)</f>
        <v>24880</v>
      </c>
      <c r="Q67" s="46">
        <f>VLOOKUP($C67,'Other Countries GDP'!$B$13:$G$33,Q$1,FALSE)</f>
        <v>23863</v>
      </c>
      <c r="R67" t="str">
        <f t="shared" si="37"/>
        <v>Rarita</v>
      </c>
      <c r="S67" s="42">
        <f t="shared" ca="1" si="32"/>
        <v>1.6862237826850226E-3</v>
      </c>
      <c r="T67" s="42">
        <f t="shared" ca="1" si="33"/>
        <v>1.6535774721221851E-3</v>
      </c>
      <c r="U67" s="42">
        <f t="shared" ca="1" si="34"/>
        <v>2.0125944584382873E-3</v>
      </c>
      <c r="V67" s="42">
        <f t="shared" ca="1" si="35"/>
        <v>2.1233922829581994E-3</v>
      </c>
      <c r="W67" s="42">
        <f t="shared" ca="1" si="36"/>
        <v>2.1137325566777019E-3</v>
      </c>
    </row>
    <row r="68" spans="1:23">
      <c r="A68" s="83">
        <f>IFERROR(VLOOKUP(C68,rank!$E$5:$F$20,2,FALSE),"")</f>
        <v>3</v>
      </c>
      <c r="B68" s="83">
        <f>IFERROR(VLOOKUP(C68,rank!$B$5:$C$28,2,FALSE),"")</f>
        <v>1</v>
      </c>
      <c r="C68" s="6" t="s">
        <v>3</v>
      </c>
      <c r="D68">
        <f ca="1">INDIRECT("Expense!"&amp;ADDRESS(MATCH($C44,Expense!$B$14:$B$34,0)+ROW(E_start),$B$50-1+COLUMN(E_start)+MATCH(D$3,Expense!$C$12:$AA$12,0)))</f>
        <v>63.95</v>
      </c>
      <c r="E68">
        <f ca="1">INDIRECT("Expense!"&amp;ADDRESS(MATCH($C44,Expense!$B$14:$B$34,0)+ROW(E_start),$B$50-1+COLUMN(E_start)+MATCH(E$3,Expense!$C$12:$AA$12,0)))</f>
        <v>86.32</v>
      </c>
      <c r="F68">
        <f ca="1">INDIRECT("Expense!"&amp;ADDRESS(MATCH($C44,Expense!$B$14:$B$34,0)+ROW(E_start),$B$50-1+COLUMN(E_start)+MATCH(F$3,Expense!$C$12:$AA$12,0)))</f>
        <v>95.81</v>
      </c>
      <c r="G68">
        <f ca="1">INDIRECT("Expense!"&amp;ADDRESS(MATCH($C44,Expense!$B$14:$B$34,0)+ROW(E_start),$B$50-1+COLUMN(E_start)+MATCH(G$3,Expense!$C$12:$AA$12,0)))</f>
        <v>117.09</v>
      </c>
      <c r="H68">
        <f ca="1">INDIRECT("Expense!"&amp;ADDRESS(MATCH($C44,Expense!$B$14:$B$34,0)+ROW(E_start),$B$50-1+COLUMN(E_start)+MATCH(H$3,Expense!$C$12:$AA$12,0)))</f>
        <v>115.87</v>
      </c>
      <c r="I68" s="42">
        <f t="shared" ca="1" si="40"/>
        <v>0.34980453479280671</v>
      </c>
      <c r="J68" s="42">
        <f t="shared" ca="1" si="41"/>
        <v>0.10993975903614461</v>
      </c>
      <c r="K68" s="42">
        <f t="shared" ca="1" si="42"/>
        <v>0.22210625195699829</v>
      </c>
      <c r="L68" s="42">
        <f t="shared" ca="1" si="43"/>
        <v>-1.0419335553847442E-2</v>
      </c>
      <c r="M68" s="46">
        <f>VLOOKUP($C68,'Other Countries GDP'!$B$13:$G$33,M$1,FALSE)</f>
        <v>30971</v>
      </c>
      <c r="N68" s="46">
        <f>VLOOKUP($C68,'Other Countries GDP'!$B$13:$G$33,N$1,FALSE)</f>
        <v>32359</v>
      </c>
      <c r="O68" s="46">
        <f>VLOOKUP($C68,'Other Countries GDP'!$B$13:$G$33,O$1,FALSE)</f>
        <v>34640</v>
      </c>
      <c r="P68" s="46">
        <f>VLOOKUP($C68,'Other Countries GDP'!$B$13:$G$33,P$1,FALSE)</f>
        <v>33675</v>
      </c>
      <c r="Q68" s="46">
        <f>VLOOKUP($C68,'Other Countries GDP'!$B$13:$G$33,Q$1,FALSE)</f>
        <v>31746</v>
      </c>
      <c r="R68" t="str">
        <f t="shared" si="37"/>
        <v>Sobianitedrucy</v>
      </c>
      <c r="S68" s="42">
        <f t="shared" ca="1" si="32"/>
        <v>2.0648348455006298E-3</v>
      </c>
      <c r="T68" s="42">
        <f t="shared" ca="1" si="33"/>
        <v>2.6675731635711856E-3</v>
      </c>
      <c r="U68" s="42">
        <f t="shared" ca="1" si="34"/>
        <v>2.7658775981524251E-3</v>
      </c>
      <c r="V68" s="42">
        <f t="shared" ca="1" si="35"/>
        <v>3.4770601336302897E-3</v>
      </c>
      <c r="W68" s="42">
        <f t="shared" ca="1" si="36"/>
        <v>3.6499086499086502E-3</v>
      </c>
    </row>
    <row r="69" spans="1:23">
      <c r="A69" s="83">
        <f>IFERROR(VLOOKUP(C69,rank!$E$5:$F$20,2,FALSE),"")</f>
        <v>4</v>
      </c>
      <c r="B69" s="83">
        <f>IFERROR(VLOOKUP(C69,rank!$B$5:$C$28,2,FALSE),"")</f>
        <v>6</v>
      </c>
      <c r="C69" s="6" t="s">
        <v>6</v>
      </c>
      <c r="D69">
        <f ca="1">INDIRECT("Expense!"&amp;ADDRESS(MATCH($C45,Expense!$B$14:$B$34,0)+ROW(E_start),$B$50-1+COLUMN(E_start)+MATCH(D$3,Expense!$C$12:$AA$12,0)))</f>
        <v>130.49</v>
      </c>
      <c r="E69">
        <f ca="1">INDIRECT("Expense!"&amp;ADDRESS(MATCH($C45,Expense!$B$14:$B$34,0)+ROW(E_start),$B$50-1+COLUMN(E_start)+MATCH(E$3,Expense!$C$12:$AA$12,0)))</f>
        <v>123.49</v>
      </c>
      <c r="F69">
        <f ca="1">INDIRECT("Expense!"&amp;ADDRESS(MATCH($C45,Expense!$B$14:$B$34,0)+ROW(E_start),$B$50-1+COLUMN(E_start)+MATCH(F$3,Expense!$C$12:$AA$12,0)))</f>
        <v>140.22</v>
      </c>
      <c r="G69">
        <f ca="1">INDIRECT("Expense!"&amp;ADDRESS(MATCH($C45,Expense!$B$14:$B$34,0)+ROW(E_start),$B$50-1+COLUMN(E_start)+MATCH(G$3,Expense!$C$12:$AA$12,0)))</f>
        <v>155.72</v>
      </c>
      <c r="H69">
        <f ca="1">INDIRECT("Expense!"&amp;ADDRESS(MATCH($C45,Expense!$B$14:$B$34,0)+ROW(E_start),$B$50-1+COLUMN(E_start)+MATCH(H$3,Expense!$C$12:$AA$12,0)))</f>
        <v>181.65</v>
      </c>
      <c r="I69" s="42">
        <f t="shared" ca="1" si="40"/>
        <v>-5.3643957391371067E-2</v>
      </c>
      <c r="J69" s="42">
        <f t="shared" ca="1" si="41"/>
        <v>0.13547655680621906</v>
      </c>
      <c r="K69" s="42">
        <f t="shared" ca="1" si="42"/>
        <v>0.11054057909000137</v>
      </c>
      <c r="L69" s="42">
        <f t="shared" ca="1" si="43"/>
        <v>0.1665168250706397</v>
      </c>
      <c r="M69" s="46">
        <f>VLOOKUP($C69,'Other Countries GDP'!$B$13:$G$33,M$1,FALSE)</f>
        <v>42026</v>
      </c>
      <c r="N69" s="46">
        <f>VLOOKUP($C69,'Other Countries GDP'!$B$13:$G$33,N$1,FALSE)</f>
        <v>44133</v>
      </c>
      <c r="O69" s="46">
        <f>VLOOKUP($C69,'Other Countries GDP'!$B$13:$G$33,O$1,FALSE)</f>
        <v>47567</v>
      </c>
      <c r="P69" s="46">
        <f>VLOOKUP($C69,'Other Countries GDP'!$B$13:$G$33,P$1,FALSE)</f>
        <v>46638</v>
      </c>
      <c r="Q69" s="46">
        <f>VLOOKUP($C69,'Other Countries GDP'!$B$13:$G$33,Q$1,FALSE)</f>
        <v>45205</v>
      </c>
      <c r="R69" t="str">
        <f t="shared" si="37"/>
        <v>Southern Ristan</v>
      </c>
      <c r="S69" s="42">
        <f t="shared" ca="1" si="32"/>
        <v>3.1049826298005997E-3</v>
      </c>
      <c r="T69" s="42">
        <f t="shared" ca="1" si="33"/>
        <v>2.7981329164117551E-3</v>
      </c>
      <c r="U69" s="42">
        <f t="shared" ca="1" si="34"/>
        <v>2.9478419912964868E-3</v>
      </c>
      <c r="V69" s="42">
        <f t="shared" ca="1" si="35"/>
        <v>3.3389081864573953E-3</v>
      </c>
      <c r="W69" s="42">
        <f t="shared" ca="1" si="36"/>
        <v>4.0183608007963723E-3</v>
      </c>
    </row>
    <row r="70" spans="1:23">
      <c r="A70" s="83">
        <f>IFERROR(VLOOKUP(C70,rank!$E$5:$F$20,2,FALSE),"")</f>
        <v>15</v>
      </c>
      <c r="B70" s="83" t="str">
        <f>IFERROR(VLOOKUP(C70,rank!$B$5:$C$28,2,FALSE),"")</f>
        <v/>
      </c>
      <c r="C70" s="6" t="s">
        <v>9</v>
      </c>
      <c r="D70">
        <f ca="1">INDIRECT("Expense!"&amp;ADDRESS(MATCH($C46,Expense!$B$14:$B$34,0)+ROW(E_start),$B$50-1+COLUMN(E_start)+MATCH(D$3,Expense!$C$12:$AA$12,0)))</f>
        <v>76.12</v>
      </c>
      <c r="E70">
        <f ca="1">INDIRECT("Expense!"&amp;ADDRESS(MATCH($C46,Expense!$B$14:$B$34,0)+ROW(E_start),$B$50-1+COLUMN(E_start)+MATCH(E$3,Expense!$C$12:$AA$12,0)))</f>
        <v>71.62</v>
      </c>
      <c r="F70">
        <f ca="1">INDIRECT("Expense!"&amp;ADDRESS(MATCH($C46,Expense!$B$14:$B$34,0)+ROW(E_start),$B$50-1+COLUMN(E_start)+MATCH(F$3,Expense!$C$12:$AA$12,0)))</f>
        <v>87.79</v>
      </c>
      <c r="G70">
        <f ca="1">INDIRECT("Expense!"&amp;ADDRESS(MATCH($C46,Expense!$B$14:$B$34,0)+ROW(E_start),$B$50-1+COLUMN(E_start)+MATCH(G$3,Expense!$C$12:$AA$12,0)))</f>
        <v>86.06</v>
      </c>
      <c r="H70">
        <f ca="1">INDIRECT("Expense!"&amp;ADDRESS(MATCH($C46,Expense!$B$14:$B$34,0)+ROW(E_start),$B$50-1+COLUMN(E_start)+MATCH(H$3,Expense!$C$12:$AA$12,0)))</f>
        <v>62.53</v>
      </c>
      <c r="I70" s="42">
        <f t="shared" ca="1" si="40"/>
        <v>-5.9117183394640005E-2</v>
      </c>
      <c r="J70" s="42">
        <f ca="1">F70/E70-1</f>
        <v>0.22577492320580839</v>
      </c>
      <c r="K70" s="42">
        <f t="shared" ca="1" si="42"/>
        <v>-1.9706116869802948E-2</v>
      </c>
      <c r="L70" s="42">
        <f t="shared" ca="1" si="43"/>
        <v>-0.27341389728096677</v>
      </c>
      <c r="M70" s="46">
        <f>VLOOKUP($C70,'Other Countries GDP'!$B$13:$G$33,M$1,FALSE)</f>
        <v>5000</v>
      </c>
      <c r="N70" s="46">
        <f>VLOOKUP($C70,'Other Countries GDP'!$B$13:$G$33,N$1,FALSE)</f>
        <v>5400</v>
      </c>
      <c r="O70" s="46">
        <f>VLOOKUP($C70,'Other Countries GDP'!$B$13:$G$33,O$1,FALSE)</f>
        <v>6076</v>
      </c>
      <c r="P70" s="46">
        <f>VLOOKUP($C70,'Other Countries GDP'!$B$13:$G$33,P$1,FALSE)</f>
        <v>6126</v>
      </c>
      <c r="Q70" s="46">
        <f>VLOOKUP($C70,'Other Countries GDP'!$B$13:$G$33,Q$1,FALSE)</f>
        <v>6086</v>
      </c>
      <c r="R70" t="str">
        <f t="shared" si="37"/>
        <v>Unicorporated Tiagascar</v>
      </c>
      <c r="S70" s="42">
        <f t="shared" ca="1" si="32"/>
        <v>1.5224000000000001E-2</v>
      </c>
      <c r="T70" s="42">
        <f t="shared" ca="1" si="33"/>
        <v>1.3262962962962964E-2</v>
      </c>
      <c r="U70" s="42">
        <f t="shared" ca="1" si="34"/>
        <v>1.4448650427913101E-2</v>
      </c>
      <c r="V70" s="42">
        <f t="shared" ca="1" si="35"/>
        <v>1.4048318641854391E-2</v>
      </c>
      <c r="W70" s="42">
        <f t="shared" ca="1" si="36"/>
        <v>1.0274400262898456E-2</v>
      </c>
    </row>
    <row r="71" spans="1:23">
      <c r="A71" s="83">
        <f>IFERROR(VLOOKUP(C71,rank!$E$5:$F$20,2,FALSE),"")</f>
        <v>13</v>
      </c>
      <c r="B71" s="83">
        <f>IFERROR(VLOOKUP(C71,rank!$B$5:$C$28,2,FALSE),"")</f>
        <v>12</v>
      </c>
      <c r="C71" s="30" t="s">
        <v>12</v>
      </c>
      <c r="D71" s="31">
        <f ca="1">INDIRECT("Expense!"&amp;ADDRESS(MATCH($C47,Expense!$B$14:$B$34,0)+ROW(E_start),$B$50-1+COLUMN(E_start)+MATCH(D$3,Expense!$C$12:$AA$12,0)))</f>
        <v>28.09</v>
      </c>
      <c r="E71" s="31">
        <f ca="1">INDIRECT("Expense!"&amp;ADDRESS(MATCH($C47,Expense!$B$14:$B$34,0)+ROW(E_start),$B$50-1+COLUMN(E_start)+MATCH(E$3,Expense!$C$12:$AA$12,0)))</f>
        <v>49.95</v>
      </c>
      <c r="F71" s="31">
        <f ca="1">INDIRECT("Expense!"&amp;ADDRESS(MATCH($C47,Expense!$B$14:$B$34,0)+ROW(E_start),$B$50-1+COLUMN(E_start)+MATCH(F$3,Expense!$C$12:$AA$12,0)))</f>
        <v>77.069999999999993</v>
      </c>
      <c r="G71" s="31">
        <f ca="1">INDIRECT("Expense!"&amp;ADDRESS(MATCH($C47,Expense!$B$14:$B$34,0)+ROW(E_start),$B$50-1+COLUMN(E_start)+MATCH(G$3,Expense!$C$12:$AA$12,0)))</f>
        <v>68.63</v>
      </c>
      <c r="H71" s="31">
        <f ca="1">INDIRECT("Expense!"&amp;ADDRESS(MATCH($C47,Expense!$B$14:$B$34,0)+ROW(E_start),$B$50-1+COLUMN(E_start)+MATCH(H$3,Expense!$C$12:$AA$12,0)))</f>
        <v>64.790000000000006</v>
      </c>
      <c r="I71" s="87">
        <f ca="1">E71/D71-1</f>
        <v>0.77821288714845149</v>
      </c>
      <c r="J71" s="87">
        <f t="shared" ca="1" si="41"/>
        <v>0.54294294294294265</v>
      </c>
      <c r="K71" s="87">
        <f t="shared" ca="1" si="42"/>
        <v>-0.10951083430647457</v>
      </c>
      <c r="L71" s="87">
        <f t="shared" ca="1" si="43"/>
        <v>-5.5952207489435968E-2</v>
      </c>
      <c r="M71" s="46">
        <f>VLOOKUP($C71,'Other Countries GDP'!$B$13:$G$33,M$1,FALSE)</f>
        <v>52017</v>
      </c>
      <c r="N71" s="46">
        <f>VLOOKUP($C71,'Other Countries GDP'!$B$13:$G$33,N$1,FALSE)</f>
        <v>53845</v>
      </c>
      <c r="O71" s="46">
        <f>VLOOKUP($C71,'Other Countries GDP'!$B$13:$G$33,O$1,FALSE)</f>
        <v>54644</v>
      </c>
      <c r="P71" s="46">
        <f>VLOOKUP($C71,'Other Countries GDP'!$B$13:$G$33,P$1,FALSE)</f>
        <v>51991</v>
      </c>
      <c r="Q71" s="46">
        <f>VLOOKUP($C71,'Other Countries GDP'!$B$13:$G$33,Q$1,FALSE)</f>
        <v>52327</v>
      </c>
      <c r="R71" t="str">
        <f t="shared" si="37"/>
        <v>Xikong</v>
      </c>
      <c r="S71" s="42">
        <f t="shared" ca="1" si="32"/>
        <v>5.4001576407712863E-4</v>
      </c>
      <c r="T71" s="42">
        <f t="shared" ca="1" si="33"/>
        <v>9.2766273563004928E-4</v>
      </c>
      <c r="U71" s="42">
        <f t="shared" ca="1" si="34"/>
        <v>1.4104018739477342E-3</v>
      </c>
      <c r="V71" s="42">
        <f t="shared" ca="1" si="35"/>
        <v>1.3200361601046335E-3</v>
      </c>
      <c r="W71" s="42">
        <f t="shared" ca="1" si="36"/>
        <v>1.2381753205801978E-3</v>
      </c>
    </row>
    <row r="72" spans="1:23">
      <c r="A72" s="5" t="str">
        <f>IFERROR(VLOOKUP(C72,rank!$E$5:$F$20,2,FALSE),"")</f>
        <v/>
      </c>
      <c r="B72" s="5" t="str">
        <f>IFERROR(VLOOKUP(C72,rank!$B$5:$C$28,2,FALSE),"")</f>
        <v/>
      </c>
    </row>
  </sheetData>
  <mergeCells count="3">
    <mergeCell ref="I2:L2"/>
    <mergeCell ref="M2:Q2"/>
    <mergeCell ref="S2:W2"/>
  </mergeCells>
  <conditionalFormatting sqref="C4:C23 C28:C47 C52:C71">
    <cfRule type="expression" dxfId="69" priority="16">
      <formula>ISODD(ROW())</formula>
    </cfRule>
  </conditionalFormatting>
  <conditionalFormatting sqref="I4:I24">
    <cfRule type="top10" dxfId="68" priority="13" rank="5"/>
  </conditionalFormatting>
  <conditionalFormatting sqref="J4:J24">
    <cfRule type="top10" dxfId="67" priority="12" rank="5"/>
  </conditionalFormatting>
  <conditionalFormatting sqref="K4:K24">
    <cfRule type="top10" dxfId="66" priority="11" rank="5"/>
  </conditionalFormatting>
  <conditionalFormatting sqref="L4:L24">
    <cfRule type="top10" dxfId="65" priority="10" rank="5"/>
  </conditionalFormatting>
  <conditionalFormatting sqref="I28:I47">
    <cfRule type="top10" dxfId="64" priority="9" rank="5"/>
  </conditionalFormatting>
  <conditionalFormatting sqref="J28:J47">
    <cfRule type="top10" dxfId="63" priority="8" rank="5"/>
  </conditionalFormatting>
  <conditionalFormatting sqref="K28:K47">
    <cfRule type="top10" dxfId="62" priority="7" rank="5"/>
  </conditionalFormatting>
  <conditionalFormatting sqref="L28:L47">
    <cfRule type="top10" dxfId="61" priority="6" rank="5"/>
  </conditionalFormatting>
  <conditionalFormatting sqref="I52:I71">
    <cfRule type="top10" dxfId="60" priority="5" rank="5"/>
  </conditionalFormatting>
  <conditionalFormatting sqref="J52:J71">
    <cfRule type="top10" dxfId="59" priority="4" rank="5"/>
  </conditionalFormatting>
  <conditionalFormatting sqref="K52:K71">
    <cfRule type="top10" dxfId="58" priority="3" rank="5"/>
  </conditionalFormatting>
  <conditionalFormatting sqref="L52:L71">
    <cfRule type="top10" dxfId="57" priority="2" rank="5"/>
  </conditionalFormatting>
  <conditionalFormatting sqref="C25">
    <cfRule type="expression" dxfId="56" priority="1">
      <formula>ISODD(ROW())</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65A45-D6AE-4051-A410-2312AB97D632}">
  <dimension ref="B2:N24"/>
  <sheetViews>
    <sheetView workbookViewId="0">
      <selection activeCell="R20" sqref="R20"/>
    </sheetView>
  </sheetViews>
  <sheetFormatPr defaultRowHeight="14.5"/>
  <cols>
    <col min="12" max="12" width="12.453125" bestFit="1" customWidth="1"/>
  </cols>
  <sheetData>
    <row r="2" spans="2:14">
      <c r="B2" t="s">
        <v>26</v>
      </c>
      <c r="C2" t="s">
        <v>133</v>
      </c>
      <c r="D2" t="s">
        <v>134</v>
      </c>
      <c r="E2" t="s">
        <v>135</v>
      </c>
      <c r="F2" t="s">
        <v>136</v>
      </c>
      <c r="G2" t="s">
        <v>137</v>
      </c>
      <c r="H2" t="s">
        <v>138</v>
      </c>
      <c r="I2" t="s">
        <v>139</v>
      </c>
      <c r="J2" t="s">
        <v>140</v>
      </c>
      <c r="K2" t="s">
        <v>141</v>
      </c>
      <c r="L2">
        <v>2020</v>
      </c>
      <c r="M2">
        <v>2021</v>
      </c>
    </row>
    <row r="3" spans="2:14">
      <c r="B3" t="s">
        <v>8</v>
      </c>
      <c r="C3" s="57">
        <v>96.51</v>
      </c>
      <c r="D3" s="57">
        <v>100.03</v>
      </c>
      <c r="E3" s="57">
        <v>123.68</v>
      </c>
      <c r="F3" s="57">
        <v>167.54000000000002</v>
      </c>
      <c r="G3" s="57">
        <v>151.12</v>
      </c>
      <c r="H3" s="57">
        <v>3.6472904362242264E-2</v>
      </c>
      <c r="I3" s="57">
        <v>0.23642907127861656</v>
      </c>
      <c r="J3" s="57">
        <v>0.35462483829236757</v>
      </c>
      <c r="K3" s="57">
        <v>-9.8006446221797883E-2</v>
      </c>
      <c r="L3" s="57">
        <v>14</v>
      </c>
      <c r="M3" s="57">
        <v>8</v>
      </c>
      <c r="N3" s="57">
        <f>M3-L3</f>
        <v>-6</v>
      </c>
    </row>
    <row r="4" spans="2:14">
      <c r="B4" t="s">
        <v>19</v>
      </c>
      <c r="C4" s="57">
        <v>175.18</v>
      </c>
      <c r="D4" s="57">
        <v>197.18</v>
      </c>
      <c r="E4" s="57">
        <v>205.76</v>
      </c>
      <c r="F4" s="57">
        <v>269.65999999999997</v>
      </c>
      <c r="G4" s="57">
        <v>252</v>
      </c>
      <c r="H4" s="57">
        <v>0.12558511245575987</v>
      </c>
      <c r="I4" s="57">
        <v>4.3513540927071714E-2</v>
      </c>
      <c r="J4" s="57">
        <v>0.31055598755832037</v>
      </c>
      <c r="K4" s="57">
        <v>-6.5489876140324754E-2</v>
      </c>
      <c r="L4" s="57">
        <v>6</v>
      </c>
      <c r="M4" s="57">
        <v>15</v>
      </c>
      <c r="N4" s="57">
        <f t="shared" ref="N4:N22" si="0">M4-L4</f>
        <v>9</v>
      </c>
    </row>
    <row r="5" spans="2:14">
      <c r="B5" t="s">
        <v>20</v>
      </c>
      <c r="C5" s="57">
        <v>260.52</v>
      </c>
      <c r="D5" s="57">
        <v>227.20000000000002</v>
      </c>
      <c r="E5" s="57">
        <v>376.84000000000003</v>
      </c>
      <c r="F5" s="57">
        <v>335.33</v>
      </c>
      <c r="G5" s="57">
        <v>367.87</v>
      </c>
      <c r="H5" s="57">
        <v>-0.12789805005373855</v>
      </c>
      <c r="I5" s="57">
        <v>0.65862676056338021</v>
      </c>
      <c r="J5" s="57">
        <v>-0.11015285001592201</v>
      </c>
      <c r="K5" s="57">
        <v>9.7038737959622035E-2</v>
      </c>
      <c r="L5" s="57">
        <v>16</v>
      </c>
      <c r="M5" s="57" t="s">
        <v>132</v>
      </c>
      <c r="N5" s="57"/>
    </row>
    <row r="6" spans="2:14">
      <c r="B6" t="s">
        <v>21</v>
      </c>
      <c r="C6" s="57">
        <v>215.99</v>
      </c>
      <c r="D6" s="57">
        <v>198.35</v>
      </c>
      <c r="E6" s="57">
        <v>253.8</v>
      </c>
      <c r="F6" s="57">
        <v>361.05</v>
      </c>
      <c r="G6" s="57">
        <v>414.24</v>
      </c>
      <c r="H6" s="57">
        <v>-8.1670447705912363E-2</v>
      </c>
      <c r="I6" s="57">
        <v>0.27955633980337802</v>
      </c>
      <c r="J6" s="57">
        <v>0.42257683215130015</v>
      </c>
      <c r="K6" s="57">
        <v>0.14732031574574167</v>
      </c>
      <c r="L6" s="57" t="s">
        <v>132</v>
      </c>
      <c r="M6" s="57">
        <v>16</v>
      </c>
      <c r="N6" s="57"/>
    </row>
    <row r="7" spans="2:14">
      <c r="B7" t="s">
        <v>1</v>
      </c>
      <c r="C7" s="57">
        <v>186.18</v>
      </c>
      <c r="D7" s="57">
        <v>172.32</v>
      </c>
      <c r="E7" s="57">
        <v>235.25</v>
      </c>
      <c r="F7" s="57">
        <v>257.38</v>
      </c>
      <c r="G7" s="57">
        <v>266.90999999999997</v>
      </c>
      <c r="H7" s="57">
        <v>-7.4444086368031015E-2</v>
      </c>
      <c r="I7" s="57">
        <v>0.3651926648096564</v>
      </c>
      <c r="J7" s="57">
        <v>9.407013815090326E-2</v>
      </c>
      <c r="K7" s="57">
        <v>3.7026964022068398E-2</v>
      </c>
      <c r="L7" s="57">
        <v>1</v>
      </c>
      <c r="M7" s="57">
        <v>9</v>
      </c>
      <c r="N7" s="57">
        <f t="shared" si="0"/>
        <v>8</v>
      </c>
    </row>
    <row r="8" spans="2:14">
      <c r="B8" t="s">
        <v>11</v>
      </c>
      <c r="C8" s="57">
        <v>194.52999999999997</v>
      </c>
      <c r="D8" s="57">
        <v>181.56</v>
      </c>
      <c r="E8" s="57">
        <v>217.60000000000002</v>
      </c>
      <c r="F8" s="57">
        <v>237.88</v>
      </c>
      <c r="G8" s="57">
        <v>237.60000000000002</v>
      </c>
      <c r="H8" s="57">
        <v>-6.6673520793707808E-2</v>
      </c>
      <c r="I8" s="57">
        <v>0.19850187265917607</v>
      </c>
      <c r="J8" s="57">
        <v>9.3198529411764541E-2</v>
      </c>
      <c r="K8" s="57">
        <v>-1.1770640659154452E-3</v>
      </c>
      <c r="L8" s="57">
        <v>9</v>
      </c>
      <c r="M8" s="57">
        <v>14</v>
      </c>
      <c r="N8" s="57">
        <f t="shared" si="0"/>
        <v>5</v>
      </c>
    </row>
    <row r="9" spans="2:14">
      <c r="B9" t="s">
        <v>4</v>
      </c>
      <c r="C9" s="57">
        <v>213.41</v>
      </c>
      <c r="D9" s="57">
        <v>231.32</v>
      </c>
      <c r="E9" s="57">
        <v>295.02999999999997</v>
      </c>
      <c r="F9" s="57">
        <v>284.23</v>
      </c>
      <c r="G9" s="57">
        <v>276.62</v>
      </c>
      <c r="H9" s="57">
        <v>8.3922965184386911E-2</v>
      </c>
      <c r="I9" s="57">
        <v>0.2754193325263703</v>
      </c>
      <c r="J9" s="57">
        <v>-3.6606446802019965E-2</v>
      </c>
      <c r="K9" s="57">
        <v>-2.677409140484821E-2</v>
      </c>
      <c r="L9" s="57" t="s">
        <v>132</v>
      </c>
      <c r="M9" s="57">
        <v>7</v>
      </c>
      <c r="N9" s="57"/>
    </row>
    <row r="10" spans="2:14">
      <c r="B10" t="s">
        <v>2</v>
      </c>
      <c r="C10" s="57">
        <v>157.37</v>
      </c>
      <c r="D10" s="57">
        <v>159.65</v>
      </c>
      <c r="E10" s="57">
        <v>229.89000000000001</v>
      </c>
      <c r="F10" s="57">
        <v>255.31</v>
      </c>
      <c r="G10" s="57">
        <v>226.46</v>
      </c>
      <c r="H10" s="57">
        <v>1.4488148948338386E-2</v>
      </c>
      <c r="I10" s="57">
        <v>0.43996241778891321</v>
      </c>
      <c r="J10" s="57">
        <v>0.11057462264561302</v>
      </c>
      <c r="K10" s="57">
        <v>-0.11299988249578941</v>
      </c>
      <c r="L10" s="57" t="s">
        <v>132</v>
      </c>
      <c r="M10" s="57">
        <v>10</v>
      </c>
      <c r="N10" s="57"/>
    </row>
    <row r="11" spans="2:14">
      <c r="B11" t="s">
        <v>10</v>
      </c>
      <c r="C11" s="57">
        <v>196.38</v>
      </c>
      <c r="D11" s="57">
        <v>178.13</v>
      </c>
      <c r="E11" s="57">
        <v>196.63</v>
      </c>
      <c r="F11" s="57">
        <v>258.05</v>
      </c>
      <c r="G11" s="57">
        <v>272.53999999999996</v>
      </c>
      <c r="H11" s="57">
        <v>-9.2932070475608475E-2</v>
      </c>
      <c r="I11" s="57">
        <v>0.10385673384606742</v>
      </c>
      <c r="J11" s="57">
        <v>0.31236332197528371</v>
      </c>
      <c r="K11" s="57">
        <v>5.6151908544855411E-2</v>
      </c>
      <c r="L11" s="57">
        <v>5</v>
      </c>
      <c r="M11" s="57">
        <v>11</v>
      </c>
      <c r="N11" s="57">
        <f t="shared" si="0"/>
        <v>6</v>
      </c>
    </row>
    <row r="12" spans="2:14">
      <c r="B12" t="s">
        <v>23</v>
      </c>
      <c r="C12" s="57">
        <v>243.02</v>
      </c>
      <c r="D12" s="57">
        <v>275.43</v>
      </c>
      <c r="E12" s="57">
        <v>311.86</v>
      </c>
      <c r="F12" s="57">
        <v>326.82</v>
      </c>
      <c r="G12" s="57">
        <v>304.66000000000003</v>
      </c>
      <c r="H12" s="57">
        <v>0.13336350917619955</v>
      </c>
      <c r="I12" s="57">
        <v>0.13226591148386158</v>
      </c>
      <c r="J12" s="57">
        <v>4.7970243057782191E-2</v>
      </c>
      <c r="K12" s="57">
        <v>-6.780490790037319E-2</v>
      </c>
      <c r="L12" s="57">
        <v>12</v>
      </c>
      <c r="M12" s="57">
        <v>13</v>
      </c>
      <c r="N12" s="57">
        <f t="shared" si="0"/>
        <v>1</v>
      </c>
    </row>
    <row r="13" spans="2:14">
      <c r="B13" t="s">
        <v>13</v>
      </c>
      <c r="C13" s="57">
        <v>377.56</v>
      </c>
      <c r="D13" s="57">
        <v>297.14</v>
      </c>
      <c r="E13" s="57">
        <v>354.56</v>
      </c>
      <c r="F13" s="57">
        <v>424.08000000000004</v>
      </c>
      <c r="G13" s="57">
        <v>358.9</v>
      </c>
      <c r="H13" s="57">
        <v>-0.21299925839601652</v>
      </c>
      <c r="I13" s="57">
        <v>0.19324224271387225</v>
      </c>
      <c r="J13" s="57">
        <v>0.19607400722021673</v>
      </c>
      <c r="K13" s="57">
        <v>-0.15369741558196581</v>
      </c>
      <c r="L13" s="57">
        <v>7</v>
      </c>
      <c r="M13" s="57">
        <v>4</v>
      </c>
      <c r="N13" s="57">
        <f t="shared" si="0"/>
        <v>-3</v>
      </c>
    </row>
    <row r="14" spans="2:14">
      <c r="B14" t="s">
        <v>0</v>
      </c>
      <c r="C14" s="57">
        <v>315.36</v>
      </c>
      <c r="D14" s="57">
        <v>295.58000000000004</v>
      </c>
      <c r="E14" s="57">
        <v>453.06000000000006</v>
      </c>
      <c r="F14" s="57">
        <v>449.75</v>
      </c>
      <c r="G14" s="57">
        <v>435.28000000000003</v>
      </c>
      <c r="H14" s="57">
        <v>-6.2721968543886231E-2</v>
      </c>
      <c r="I14" s="57">
        <v>0.53278300290953373</v>
      </c>
      <c r="J14" s="57">
        <v>-7.3058756014656723E-3</v>
      </c>
      <c r="K14" s="57">
        <v>-3.2173429683157284E-2</v>
      </c>
      <c r="L14" s="57">
        <v>2</v>
      </c>
      <c r="M14" s="57">
        <v>3</v>
      </c>
      <c r="N14" s="57">
        <f t="shared" si="0"/>
        <v>1</v>
      </c>
    </row>
    <row r="15" spans="2:14">
      <c r="B15" t="s">
        <v>24</v>
      </c>
      <c r="C15" s="57">
        <v>91.02</v>
      </c>
      <c r="D15" s="57">
        <v>108.59</v>
      </c>
      <c r="E15" s="57">
        <v>102.82</v>
      </c>
      <c r="F15" s="57">
        <v>141.73000000000002</v>
      </c>
      <c r="G15" s="57">
        <v>173.92000000000002</v>
      </c>
      <c r="H15" s="57">
        <v>0.19303449791254668</v>
      </c>
      <c r="I15" s="57">
        <v>-5.3135647849710033E-2</v>
      </c>
      <c r="J15" s="57">
        <v>0.37842832133826132</v>
      </c>
      <c r="K15" s="57">
        <v>0.22712199252099063</v>
      </c>
      <c r="L15" s="57">
        <v>10</v>
      </c>
      <c r="M15" s="57">
        <v>22</v>
      </c>
      <c r="N15" s="57">
        <f t="shared" si="0"/>
        <v>12</v>
      </c>
    </row>
    <row r="16" spans="2:14">
      <c r="B16" t="s">
        <v>5</v>
      </c>
      <c r="C16" s="57">
        <v>284.22000000000003</v>
      </c>
      <c r="D16" s="57">
        <v>251.51</v>
      </c>
      <c r="E16" s="57">
        <v>289.37</v>
      </c>
      <c r="F16" s="57">
        <v>269.37</v>
      </c>
      <c r="G16" s="57">
        <v>263.37</v>
      </c>
      <c r="H16" s="57">
        <v>-0.11508690451059056</v>
      </c>
      <c r="I16" s="57">
        <v>0.15053079400421465</v>
      </c>
      <c r="J16" s="57">
        <v>-6.9115665065487053E-2</v>
      </c>
      <c r="K16" s="57">
        <v>-2.2274195344693215E-2</v>
      </c>
      <c r="L16" s="57">
        <v>8</v>
      </c>
      <c r="M16" s="57">
        <v>2</v>
      </c>
      <c r="N16" s="57">
        <f t="shared" si="0"/>
        <v>-6</v>
      </c>
    </row>
    <row r="17" spans="2:14">
      <c r="B17" t="s">
        <v>7</v>
      </c>
      <c r="C17" s="57">
        <v>270.63</v>
      </c>
      <c r="D17" s="57">
        <v>221.72</v>
      </c>
      <c r="E17" s="57">
        <v>271.10000000000002</v>
      </c>
      <c r="F17" s="57">
        <v>250.09</v>
      </c>
      <c r="G17" s="57">
        <v>246.46</v>
      </c>
      <c r="H17" s="57">
        <v>-0.18072645309093593</v>
      </c>
      <c r="I17" s="57">
        <v>0.22271333213061539</v>
      </c>
      <c r="J17" s="57">
        <v>-7.7499077831058694E-2</v>
      </c>
      <c r="K17" s="57">
        <v>-1.4514774681114728E-2</v>
      </c>
      <c r="L17" s="57">
        <v>11</v>
      </c>
      <c r="M17" s="57">
        <v>5</v>
      </c>
      <c r="N17" s="57">
        <f t="shared" si="0"/>
        <v>-6</v>
      </c>
    </row>
    <row r="18" spans="2:14">
      <c r="B18" t="s">
        <v>14</v>
      </c>
      <c r="C18" s="57">
        <v>115.84</v>
      </c>
      <c r="D18" s="57">
        <v>114.56</v>
      </c>
      <c r="E18" s="57">
        <v>141.74</v>
      </c>
      <c r="F18" s="57">
        <v>150.61000000000001</v>
      </c>
      <c r="G18" s="57">
        <v>148.69</v>
      </c>
      <c r="H18" s="57">
        <v>-1.1049723756906049E-2</v>
      </c>
      <c r="I18" s="57">
        <v>0.23725558659217882</v>
      </c>
      <c r="J18" s="57">
        <v>6.2579370678707447E-2</v>
      </c>
      <c r="K18" s="57">
        <v>-1.2748157492862511E-2</v>
      </c>
      <c r="L18" s="57" t="s">
        <v>132</v>
      </c>
      <c r="M18" s="57" t="s">
        <v>132</v>
      </c>
      <c r="N18" s="57"/>
    </row>
    <row r="19" spans="2:14">
      <c r="B19" t="s">
        <v>3</v>
      </c>
      <c r="C19" s="57">
        <v>259.58</v>
      </c>
      <c r="D19" s="57">
        <v>313.62</v>
      </c>
      <c r="E19" s="57">
        <v>342.01</v>
      </c>
      <c r="F19" s="57">
        <v>418.63</v>
      </c>
      <c r="G19" s="57">
        <v>361.98</v>
      </c>
      <c r="H19" s="57">
        <v>0.20818244857076817</v>
      </c>
      <c r="I19" s="57">
        <v>9.0523563548243091E-2</v>
      </c>
      <c r="J19" s="57">
        <v>0.22402853717727544</v>
      </c>
      <c r="K19" s="57">
        <v>-0.135322361034804</v>
      </c>
      <c r="L19" s="57">
        <v>3</v>
      </c>
      <c r="M19" s="57">
        <v>1</v>
      </c>
      <c r="N19" s="57">
        <f t="shared" si="0"/>
        <v>-2</v>
      </c>
    </row>
    <row r="20" spans="2:14">
      <c r="B20" t="s">
        <v>6</v>
      </c>
      <c r="C20" s="57">
        <v>300.81</v>
      </c>
      <c r="D20" s="57">
        <v>348.71</v>
      </c>
      <c r="E20" s="57">
        <v>447.76</v>
      </c>
      <c r="F20" s="57">
        <v>364.98</v>
      </c>
      <c r="G20" s="57">
        <v>395.71000000000004</v>
      </c>
      <c r="H20" s="57">
        <v>0.15923672750241002</v>
      </c>
      <c r="I20" s="57">
        <v>0.28404691577528607</v>
      </c>
      <c r="J20" s="57">
        <v>-0.18487582633553679</v>
      </c>
      <c r="K20" s="57">
        <v>8.4196394322976653E-2</v>
      </c>
      <c r="L20" s="57">
        <v>4</v>
      </c>
      <c r="M20" s="57">
        <v>6</v>
      </c>
      <c r="N20" s="57">
        <f t="shared" si="0"/>
        <v>2</v>
      </c>
    </row>
    <row r="21" spans="2:14">
      <c r="B21" t="s">
        <v>9</v>
      </c>
      <c r="C21" s="57">
        <v>139.26</v>
      </c>
      <c r="D21" s="57">
        <v>145.32</v>
      </c>
      <c r="E21" s="57">
        <v>168.96</v>
      </c>
      <c r="F21" s="57">
        <v>160.18</v>
      </c>
      <c r="G21" s="57">
        <v>132.93</v>
      </c>
      <c r="H21" s="57">
        <v>4.3515725980181053E-2</v>
      </c>
      <c r="I21" s="57">
        <v>0.16267547481420319</v>
      </c>
      <c r="J21" s="57">
        <v>-5.1964962121212155E-2</v>
      </c>
      <c r="K21" s="57">
        <v>-0.17012111374703454</v>
      </c>
      <c r="L21" s="57">
        <v>15</v>
      </c>
      <c r="M21" s="57" t="s">
        <v>132</v>
      </c>
      <c r="N21" s="57"/>
    </row>
    <row r="22" spans="2:14">
      <c r="B22" t="s">
        <v>12</v>
      </c>
      <c r="C22" s="57">
        <v>112.78</v>
      </c>
      <c r="D22" s="57">
        <v>134.84</v>
      </c>
      <c r="E22" s="57">
        <v>195.75</v>
      </c>
      <c r="F22" s="57">
        <v>190.45</v>
      </c>
      <c r="G22" s="57">
        <v>196.41000000000003</v>
      </c>
      <c r="H22" s="57">
        <v>0.19560205710232315</v>
      </c>
      <c r="I22" s="57">
        <v>0.45172055769801234</v>
      </c>
      <c r="J22" s="57">
        <v>-2.7075351213282306E-2</v>
      </c>
      <c r="K22" s="57">
        <v>3.1294302966658138E-2</v>
      </c>
      <c r="L22" s="57">
        <v>13</v>
      </c>
      <c r="M22" s="57">
        <v>12</v>
      </c>
      <c r="N22" s="57">
        <f t="shared" si="0"/>
        <v>-1</v>
      </c>
    </row>
    <row r="24" spans="2:14">
      <c r="L24">
        <f>CORREL(L3:L22,F3:F22)</f>
        <v>-0.53952845376272851</v>
      </c>
      <c r="M24">
        <f>CORREL(M3:M22,G3:G22)</f>
        <v>-0.39931245446581731</v>
      </c>
      <c r="N24">
        <f>CORREL(N3:N22,K3:K22)</f>
        <v>0.60952044844328079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F5B3A-5B61-4972-AD69-A0EBD0BC38D7}">
  <sheetPr>
    <tabColor rgb="FF00B050"/>
  </sheetPr>
  <dimension ref="A1:Q73"/>
  <sheetViews>
    <sheetView topLeftCell="A46" workbookViewId="0">
      <selection activeCell="C73" sqref="C73:G73"/>
    </sheetView>
  </sheetViews>
  <sheetFormatPr defaultRowHeight="14.5"/>
  <cols>
    <col min="2" max="2" width="21.08984375" bestFit="1" customWidth="1"/>
    <col min="9" max="9" width="12" hidden="1" customWidth="1"/>
    <col min="10" max="10" width="21.08984375" hidden="1" customWidth="1"/>
    <col min="11" max="15" width="0" hidden="1" customWidth="1"/>
    <col min="16" max="16" width="11.08984375" bestFit="1" customWidth="1"/>
    <col min="17" max="20" width="11.81640625" bestFit="1" customWidth="1"/>
  </cols>
  <sheetData>
    <row r="1" spans="1:17" ht="15.5">
      <c r="B1" s="44" t="s">
        <v>28</v>
      </c>
      <c r="P1" s="69" t="s">
        <v>26</v>
      </c>
      <c r="Q1" t="s">
        <v>21</v>
      </c>
    </row>
    <row r="2" spans="1:17" ht="15.5">
      <c r="A2">
        <v>1</v>
      </c>
      <c r="B2" s="7" t="s">
        <v>26</v>
      </c>
      <c r="C2" s="18">
        <v>2016</v>
      </c>
      <c r="D2" s="18">
        <v>2017</v>
      </c>
      <c r="E2" s="18">
        <v>2018</v>
      </c>
      <c r="F2" s="18">
        <v>2019</v>
      </c>
      <c r="G2" s="18">
        <v>2020</v>
      </c>
      <c r="K2" s="18">
        <v>2016</v>
      </c>
      <c r="L2" s="18">
        <v>2017</v>
      </c>
      <c r="M2" s="18">
        <v>2018</v>
      </c>
      <c r="N2" s="18">
        <v>2019</v>
      </c>
      <c r="O2" s="18">
        <v>2020</v>
      </c>
    </row>
    <row r="3" spans="1:17" ht="18.5" customHeight="1">
      <c r="B3" s="6" t="s">
        <v>3</v>
      </c>
      <c r="C3" s="63">
        <f ca="1">INDIRECT("Revenue!"&amp;ADDRESS(MATCH($B3,Revenue!$C$14:$C$34,0)+ROW(R_start),$A$2-1+4+COLUMN(R_start)+MATCH(C$2,Revenue!$D$12:$AL$12,0)))</f>
        <v>0.12941080596528401</v>
      </c>
      <c r="D3" s="63">
        <f ca="1">INDIRECT("Revenue!"&amp;ADDRESS(MATCH($B3,Revenue!$C$14:$C$34,0)+ROW(R_start),$A$2-1+4+COLUMN(R_start)+MATCH(D$2,Revenue!$D$12:$AL$12,0)))</f>
        <v>0.12776997326324374</v>
      </c>
      <c r="E3" s="63">
        <f ca="1">INDIRECT("Revenue!"&amp;ADDRESS(MATCH($B3,Revenue!$C$14:$C$34,0)+ROW(R_start),$A$2-1+4+COLUMN(R_start)+MATCH(E$2,Revenue!$D$12:$AL$12,0)))</f>
        <v>0.1294444704013456</v>
      </c>
      <c r="F3" s="63">
        <f ca="1">INDIRECT("Revenue!"&amp;ADDRESS(MATCH($B3,Revenue!$C$14:$C$34,0)+ROW(R_start),$A$2-1+4+COLUMN(R_start)+MATCH(F$2,Revenue!$D$12:$AL$12,0)))</f>
        <v>0.1431729364860064</v>
      </c>
      <c r="G3" s="63">
        <f ca="1">INDIRECT("Revenue!"&amp;ADDRESS(MATCH($B3,Revenue!$C$14:$C$34,0)+ROW(R_start),$A$2-1+4+COLUMN(R_start)+MATCH(G$2,Revenue!$D$12:$AL$12,0)))</f>
        <v>0.10551629815363572</v>
      </c>
      <c r="I3" s="44" t="s">
        <v>28</v>
      </c>
      <c r="J3" s="6" t="str">
        <f ca="1">IF(MOD(ROW(),3)=0,OFFSET($B$3,ROW()/3-1,0),"")</f>
        <v>Sobianitedrucy</v>
      </c>
      <c r="P3" s="69" t="s">
        <v>113</v>
      </c>
    </row>
    <row r="4" spans="1:17" ht="15.5">
      <c r="B4" s="6" t="s">
        <v>5</v>
      </c>
      <c r="C4" s="63">
        <f ca="1">INDIRECT("Revenue!"&amp;ADDRESS(MATCH($B4,Revenue!$C$14:$C$34,0)+ROW(R_start),$A$2-1+4+COLUMN(R_start)+MATCH(C$2,Revenue!$D$12:$AL$12,0)))</f>
        <v>0.19883227854844551</v>
      </c>
      <c r="D4" s="63">
        <f ca="1">INDIRECT("Revenue!"&amp;ADDRESS(MATCH($B4,Revenue!$C$14:$C$34,0)+ROW(R_start),$A$2-1+4+COLUMN(R_start)+MATCH(D$2,Revenue!$D$12:$AL$12,0)))</f>
        <v>0.18491053069081684</v>
      </c>
      <c r="E4" s="63">
        <f ca="1">INDIRECT("Revenue!"&amp;ADDRESS(MATCH($B4,Revenue!$C$14:$C$34,0)+ROW(R_start),$A$2-1+4+COLUMN(R_start)+MATCH(E$2,Revenue!$D$12:$AL$12,0)))</f>
        <v>0.18017252938810172</v>
      </c>
      <c r="F4" s="63">
        <f ca="1">INDIRECT("Revenue!"&amp;ADDRESS(MATCH($B4,Revenue!$C$14:$C$34,0)+ROW(R_start),$A$2-1+4+COLUMN(R_start)+MATCH(F$2,Revenue!$D$12:$AL$12,0)))</f>
        <v>0.16994302293799801</v>
      </c>
      <c r="G4" s="63">
        <f ca="1">INDIRECT("Revenue!"&amp;ADDRESS(MATCH($B4,Revenue!$C$14:$C$34,0)+ROW(R_start),$A$2-1+4+COLUMN(R_start)+MATCH(G$2,Revenue!$D$12:$AL$12,0)))</f>
        <v>0.17038649972781711</v>
      </c>
      <c r="I4" s="44" t="s">
        <v>29</v>
      </c>
      <c r="J4" s="6" t="str">
        <f t="shared" ref="J4:J65" ca="1" si="0">IF(MOD(ROW(),3)=0,OFFSET($B$3,ROW()/3-1,0),"")</f>
        <v/>
      </c>
      <c r="P4" s="70" t="s">
        <v>108</v>
      </c>
      <c r="Q4" s="71">
        <v>0.3368376787216148</v>
      </c>
    </row>
    <row r="5" spans="1:17" ht="15.5">
      <c r="B5" s="6" t="s">
        <v>0</v>
      </c>
      <c r="C5" s="63">
        <f ca="1">INDIRECT("Revenue!"&amp;ADDRESS(MATCH($B5,Revenue!$C$14:$C$34,0)+ROW(R_start),$A$2-1+4+COLUMN(R_start)+MATCH(C$2,Revenue!$D$12:$AL$12,0)))</f>
        <v>0.19515322477240671</v>
      </c>
      <c r="D5" s="63">
        <f ca="1">INDIRECT("Revenue!"&amp;ADDRESS(MATCH($B5,Revenue!$C$14:$C$34,0)+ROW(R_start),$A$2-1+4+COLUMN(R_start)+MATCH(D$2,Revenue!$D$12:$AL$12,0)))</f>
        <v>0.21417871964246249</v>
      </c>
      <c r="E5" s="63">
        <f ca="1">INDIRECT("Revenue!"&amp;ADDRESS(MATCH($B5,Revenue!$C$14:$C$34,0)+ROW(R_start),$A$2-1+4+COLUMN(R_start)+MATCH(E$2,Revenue!$D$12:$AL$12,0)))</f>
        <v>0.20984479962937228</v>
      </c>
      <c r="F5" s="63">
        <f ca="1">INDIRECT("Revenue!"&amp;ADDRESS(MATCH($B5,Revenue!$C$14:$C$34,0)+ROW(R_start),$A$2-1+4+COLUMN(R_start)+MATCH(F$2,Revenue!$D$12:$AL$12,0)))</f>
        <v>0.18905396338541164</v>
      </c>
      <c r="G5" s="63">
        <f ca="1">INDIRECT("Revenue!"&amp;ADDRESS(MATCH($B5,Revenue!$C$14:$C$34,0)+ROW(R_start),$A$2-1+4+COLUMN(R_start)+MATCH(G$2,Revenue!$D$12:$AL$12,0)))</f>
        <v>0.17675303497010328</v>
      </c>
      <c r="I5" s="44" t="s">
        <v>30</v>
      </c>
      <c r="J5" s="6" t="str">
        <f t="shared" ca="1" si="0"/>
        <v/>
      </c>
      <c r="P5" s="70" t="s">
        <v>109</v>
      </c>
      <c r="Q5" s="71">
        <v>0.33333333333333331</v>
      </c>
    </row>
    <row r="6" spans="1:17" ht="15.5">
      <c r="B6" s="6" t="s">
        <v>13</v>
      </c>
      <c r="C6" s="63">
        <f ca="1">INDIRECT("Revenue!"&amp;ADDRESS(MATCH($B6,Revenue!$C$14:$C$34,0)+ROW(R_start),$A$2-1+4+COLUMN(R_start)+MATCH(C$2,Revenue!$D$12:$AL$12,0)))</f>
        <v>0.20804715165054546</v>
      </c>
      <c r="D6" s="63">
        <f ca="1">INDIRECT("Revenue!"&amp;ADDRESS(MATCH($B6,Revenue!$C$14:$C$34,0)+ROW(R_start),$A$2-1+4+COLUMN(R_start)+MATCH(D$2,Revenue!$D$12:$AL$12,0)))</f>
        <v>0.17756682488133899</v>
      </c>
      <c r="E6" s="63">
        <f ca="1">INDIRECT("Revenue!"&amp;ADDRESS(MATCH($B6,Revenue!$C$14:$C$34,0)+ROW(R_start),$A$2-1+4+COLUMN(R_start)+MATCH(E$2,Revenue!$D$12:$AL$12,0)))</f>
        <v>0.16402284937673867</v>
      </c>
      <c r="F6" s="63">
        <f ca="1">INDIRECT("Revenue!"&amp;ADDRESS(MATCH($B6,Revenue!$C$14:$C$34,0)+ROW(R_start),$A$2-1+4+COLUMN(R_start)+MATCH(F$2,Revenue!$D$12:$AL$12,0)))</f>
        <v>0.1481543765240057</v>
      </c>
      <c r="G6" s="63">
        <f ca="1">INDIRECT("Revenue!"&amp;ADDRESS(MATCH($B6,Revenue!$C$14:$C$34,0)+ROW(R_start),$A$2-1+4+COLUMN(R_start)+MATCH(G$2,Revenue!$D$12:$AL$12,0)))</f>
        <v>0.13220338983050847</v>
      </c>
      <c r="I6" s="44" t="str">
        <f>I3</f>
        <v>Matchday</v>
      </c>
      <c r="J6" s="6" t="str">
        <f t="shared" ca="1" si="0"/>
        <v>People's Land of Maneau</v>
      </c>
      <c r="P6" s="70" t="s">
        <v>110</v>
      </c>
      <c r="Q6" s="71">
        <v>0.28906176183427296</v>
      </c>
    </row>
    <row r="7" spans="1:17" ht="15.5">
      <c r="B7" s="60" t="s">
        <v>7</v>
      </c>
      <c r="C7" s="65">
        <f ca="1">INDIRECT("Revenue!"&amp;ADDRESS(MATCH($B7,Revenue!$C$14:$C$34,0)+ROW(R_start),$A$2-1+4+COLUMN(R_start)+MATCH(C$2,Revenue!$D$12:$AL$12,0)))</f>
        <v>0.28571002831172704</v>
      </c>
      <c r="D7" s="65">
        <f ca="1">INDIRECT("Revenue!"&amp;ADDRESS(MATCH($B7,Revenue!$C$14:$C$34,0)+ROW(R_start),$A$2-1+4+COLUMN(R_start)+MATCH(D$2,Revenue!$D$12:$AL$12,0)))</f>
        <v>0.23771392229417207</v>
      </c>
      <c r="E7" s="65">
        <f ca="1">INDIRECT("Revenue!"&amp;ADDRESS(MATCH($B7,Revenue!$C$14:$C$34,0)+ROW(R_start),$A$2-1+4+COLUMN(R_start)+MATCH(E$2,Revenue!$D$12:$AL$12,0)))</f>
        <v>0.25455426356589145</v>
      </c>
      <c r="F7" s="65">
        <f ca="1">INDIRECT("Revenue!"&amp;ADDRESS(MATCH($B7,Revenue!$C$14:$C$34,0)+ROW(R_start),$A$2-1+4+COLUMN(R_start)+MATCH(F$2,Revenue!$D$12:$AL$12,0)))</f>
        <v>0.24439166853878494</v>
      </c>
      <c r="G7" s="65">
        <f ca="1">INDIRECT("Revenue!"&amp;ADDRESS(MATCH($B7,Revenue!$C$14:$C$34,0)+ROW(R_start),$A$2-1+4+COLUMN(R_start)+MATCH(G$2,Revenue!$D$12:$AL$12,0)))</f>
        <v>0.23196106115776177</v>
      </c>
      <c r="I7" s="44" t="str">
        <f t="shared" ref="I7:I65" si="1">I4</f>
        <v>Broadcast</v>
      </c>
      <c r="J7" s="6" t="str">
        <f t="shared" ca="1" si="0"/>
        <v/>
      </c>
      <c r="P7" s="70" t="s">
        <v>111</v>
      </c>
      <c r="Q7" s="71">
        <v>0.22413873916100302</v>
      </c>
    </row>
    <row r="8" spans="1:17" ht="15.5">
      <c r="B8" s="6" t="s">
        <v>6</v>
      </c>
      <c r="C8" s="63">
        <f ca="1">INDIRECT("Revenue!"&amp;ADDRESS(MATCH($B8,Revenue!$C$14:$C$34,0)+ROW(R_start),$A$2-1+4+COLUMN(R_start)+MATCH(C$2,Revenue!$D$12:$AL$12,0)))</f>
        <v>0.20805716397683871</v>
      </c>
      <c r="D8" s="63">
        <f ca="1">INDIRECT("Revenue!"&amp;ADDRESS(MATCH($B8,Revenue!$C$14:$C$34,0)+ROW(R_start),$A$2-1+4+COLUMN(R_start)+MATCH(D$2,Revenue!$D$12:$AL$12,0)))</f>
        <v>0.20177933513845595</v>
      </c>
      <c r="E8" s="63">
        <f ca="1">INDIRECT("Revenue!"&amp;ADDRESS(MATCH($B8,Revenue!$C$14:$C$34,0)+ROW(R_start),$A$2-1+4+COLUMN(R_start)+MATCH(E$2,Revenue!$D$12:$AL$12,0)))</f>
        <v>0.19066203808310905</v>
      </c>
      <c r="F8" s="63">
        <f ca="1">INDIRECT("Revenue!"&amp;ADDRESS(MATCH($B8,Revenue!$C$14:$C$34,0)+ROW(R_start),$A$2-1+4+COLUMN(R_start)+MATCH(F$2,Revenue!$D$12:$AL$12,0)))</f>
        <v>0.19128675644195597</v>
      </c>
      <c r="G8" s="63">
        <f ca="1">INDIRECT("Revenue!"&amp;ADDRESS(MATCH($B8,Revenue!$C$14:$C$34,0)+ROW(R_start),$A$2-1+4+COLUMN(R_start)+MATCH(G$2,Revenue!$D$12:$AL$12,0)))</f>
        <v>0.15606637098408266</v>
      </c>
      <c r="I8" s="44" t="str">
        <f t="shared" si="1"/>
        <v>Commercial</v>
      </c>
      <c r="J8" s="6" t="str">
        <f t="shared" ca="1" si="0"/>
        <v/>
      </c>
    </row>
    <row r="9" spans="1:17" ht="15.5">
      <c r="B9" s="60" t="s">
        <v>4</v>
      </c>
      <c r="C9" s="65">
        <f ca="1">INDIRECT("Revenue!"&amp;ADDRESS(MATCH($B9,Revenue!$C$14:$C$34,0)+ROW(R_start),$A$2-1+4+COLUMN(R_start)+MATCH(C$2,Revenue!$D$12:$AL$12,0)))</f>
        <v>0.17498879872554388</v>
      </c>
      <c r="D9" s="65">
        <f ca="1">INDIRECT("Revenue!"&amp;ADDRESS(MATCH($B9,Revenue!$C$14:$C$34,0)+ROW(R_start),$A$2-1+4+COLUMN(R_start)+MATCH(D$2,Revenue!$D$12:$AL$12,0)))</f>
        <v>0.22220877702484673</v>
      </c>
      <c r="E9" s="65">
        <f ca="1">INDIRECT("Revenue!"&amp;ADDRESS(MATCH($B9,Revenue!$C$14:$C$34,0)+ROW(R_start),$A$2-1+4+COLUMN(R_start)+MATCH(E$2,Revenue!$D$12:$AL$12,0)))</f>
        <v>0.22559366754617413</v>
      </c>
      <c r="F9" s="65">
        <f ca="1">INDIRECT("Revenue!"&amp;ADDRESS(MATCH($B9,Revenue!$C$14:$C$34,0)+ROW(R_start),$A$2-1+4+COLUMN(R_start)+MATCH(F$2,Revenue!$D$12:$AL$12,0)))</f>
        <v>0.1917863571244903</v>
      </c>
      <c r="G9" s="65">
        <f ca="1">INDIRECT("Revenue!"&amp;ADDRESS(MATCH($B9,Revenue!$C$14:$C$34,0)+ROW(R_start),$A$2-1+4+COLUMN(R_start)+MATCH(G$2,Revenue!$D$12:$AL$12,0)))</f>
        <v>0.19231621394070988</v>
      </c>
      <c r="I9" s="44" t="str">
        <f t="shared" si="1"/>
        <v>Matchday</v>
      </c>
      <c r="J9" s="6" t="str">
        <f t="shared" ca="1" si="0"/>
        <v>Nganion</v>
      </c>
    </row>
    <row r="10" spans="1:17" ht="15.5">
      <c r="B10" s="6" t="s">
        <v>8</v>
      </c>
      <c r="C10" s="63">
        <f ca="1">INDIRECT("Revenue!"&amp;ADDRESS(MATCH($B10,Revenue!$C$14:$C$34,0)+ROW(R_start),$A$2-1+4+COLUMN(R_start)+MATCH(C$2,Revenue!$D$12:$AL$12,0)))</f>
        <v>0.14445509747523169</v>
      </c>
      <c r="D10" s="63">
        <f ca="1">INDIRECT("Revenue!"&amp;ADDRESS(MATCH($B10,Revenue!$C$14:$C$34,0)+ROW(R_start),$A$2-1+4+COLUMN(R_start)+MATCH(D$2,Revenue!$D$12:$AL$12,0)))</f>
        <v>0.10688023298143427</v>
      </c>
      <c r="E10" s="63">
        <f ca="1">INDIRECT("Revenue!"&amp;ADDRESS(MATCH($B10,Revenue!$C$14:$C$34,0)+ROW(R_start),$A$2-1+4+COLUMN(R_start)+MATCH(E$2,Revenue!$D$12:$AL$12,0)))</f>
        <v>0.12457753143166149</v>
      </c>
      <c r="F10" s="63">
        <f ca="1">INDIRECT("Revenue!"&amp;ADDRESS(MATCH($B10,Revenue!$C$14:$C$34,0)+ROW(R_start),$A$2-1+4+COLUMN(R_start)+MATCH(F$2,Revenue!$D$12:$AL$12,0)))</f>
        <v>0.13972375976410947</v>
      </c>
      <c r="G10" s="63">
        <f ca="1">INDIRECT("Revenue!"&amp;ADDRESS(MATCH($B10,Revenue!$C$14:$C$34,0)+ROW(R_start),$A$2-1+4+COLUMN(R_start)+MATCH(G$2,Revenue!$D$12:$AL$12,0)))</f>
        <v>0.19520965774096188</v>
      </c>
      <c r="I10" s="44" t="str">
        <f t="shared" si="1"/>
        <v>Broadcast</v>
      </c>
      <c r="J10" s="6" t="str">
        <f t="shared" ca="1" si="0"/>
        <v/>
      </c>
    </row>
    <row r="11" spans="1:17" ht="15.5">
      <c r="B11" s="6" t="s">
        <v>1</v>
      </c>
      <c r="C11" s="63">
        <f ca="1">INDIRECT("Revenue!"&amp;ADDRESS(MATCH($B11,Revenue!$C$14:$C$34,0)+ROW(R_start),$A$2-1+4+COLUMN(R_start)+MATCH(C$2,Revenue!$D$12:$AL$12,0)))</f>
        <v>0.17850714663843301</v>
      </c>
      <c r="D11" s="63">
        <f ca="1">INDIRECT("Revenue!"&amp;ADDRESS(MATCH($B11,Revenue!$C$14:$C$34,0)+ROW(R_start),$A$2-1+4+COLUMN(R_start)+MATCH(D$2,Revenue!$D$12:$AL$12,0)))</f>
        <v>0.18520204894706888</v>
      </c>
      <c r="E11" s="63">
        <f ca="1">INDIRECT("Revenue!"&amp;ADDRESS(MATCH($B11,Revenue!$C$14:$C$34,0)+ROW(R_start),$A$2-1+4+COLUMN(R_start)+MATCH(E$2,Revenue!$D$12:$AL$12,0)))</f>
        <v>0.18634642284466582</v>
      </c>
      <c r="F11" s="63">
        <f ca="1">INDIRECT("Revenue!"&amp;ADDRESS(MATCH($B11,Revenue!$C$14:$C$34,0)+ROW(R_start),$A$2-1+4+COLUMN(R_start)+MATCH(F$2,Revenue!$D$12:$AL$12,0)))</f>
        <v>0.18237710889011918</v>
      </c>
      <c r="G11" s="63">
        <f ca="1">INDIRECT("Revenue!"&amp;ADDRESS(MATCH($B11,Revenue!$C$14:$C$34,0)+ROW(R_start),$A$2-1+4+COLUMN(R_start)+MATCH(G$2,Revenue!$D$12:$AL$12,0)))</f>
        <v>0.1700593869074182</v>
      </c>
      <c r="I11" s="44" t="str">
        <f t="shared" si="1"/>
        <v>Commercial</v>
      </c>
      <c r="J11" s="6" t="str">
        <f t="shared" ca="1" si="0"/>
        <v/>
      </c>
    </row>
    <row r="12" spans="1:17" ht="15.5">
      <c r="B12" s="6" t="s">
        <v>2</v>
      </c>
      <c r="C12" s="63">
        <f ca="1">INDIRECT("Revenue!"&amp;ADDRESS(MATCH($B12,Revenue!$C$14:$C$34,0)+ROW(R_start),$A$2-1+4+COLUMN(R_start)+MATCH(C$2,Revenue!$D$12:$AL$12,0)))</f>
        <v>0.10416371284087149</v>
      </c>
      <c r="D12" s="63">
        <f ca="1">INDIRECT("Revenue!"&amp;ADDRESS(MATCH($B12,Revenue!$C$14:$C$34,0)+ROW(R_start),$A$2-1+4+COLUMN(R_start)+MATCH(D$2,Revenue!$D$12:$AL$12,0)))</f>
        <v>9.5014562275141351E-2</v>
      </c>
      <c r="E12" s="63">
        <f ca="1">INDIRECT("Revenue!"&amp;ADDRESS(MATCH($B12,Revenue!$C$14:$C$34,0)+ROW(R_start),$A$2-1+4+COLUMN(R_start)+MATCH(E$2,Revenue!$D$12:$AL$12,0)))</f>
        <v>0.10382328591856702</v>
      </c>
      <c r="F12" s="63">
        <f ca="1">INDIRECT("Revenue!"&amp;ADDRESS(MATCH($B12,Revenue!$C$14:$C$34,0)+ROW(R_start),$A$2-1+4+COLUMN(R_start)+MATCH(F$2,Revenue!$D$12:$AL$12,0)))</f>
        <v>7.7290650270667643E-2</v>
      </c>
      <c r="G12" s="63">
        <f ca="1">INDIRECT("Revenue!"&amp;ADDRESS(MATCH($B12,Revenue!$C$14:$C$34,0)+ROW(R_start),$A$2-1+4+COLUMN(R_start)+MATCH(G$2,Revenue!$D$12:$AL$12,0)))</f>
        <v>7.3878211452701376E-2</v>
      </c>
      <c r="I12" s="44" t="str">
        <f t="shared" si="1"/>
        <v>Matchday</v>
      </c>
      <c r="J12" s="6" t="str">
        <f t="shared" ca="1" si="0"/>
        <v>Mico</v>
      </c>
    </row>
    <row r="13" spans="1:17" ht="15.5">
      <c r="B13" s="6" t="s">
        <v>10</v>
      </c>
      <c r="C13" s="63">
        <f ca="1">INDIRECT("Revenue!"&amp;ADDRESS(MATCH($B13,Revenue!$C$14:$C$34,0)+ROW(R_start),$A$2-1+4+COLUMN(R_start)+MATCH(C$2,Revenue!$D$12:$AL$12,0)))</f>
        <v>0.18813283886828616</v>
      </c>
      <c r="D13" s="63">
        <f ca="1">INDIRECT("Revenue!"&amp;ADDRESS(MATCH($B13,Revenue!$C$14:$C$34,0)+ROW(R_start),$A$2-1+4+COLUMN(R_start)+MATCH(D$2,Revenue!$D$12:$AL$12,0)))</f>
        <v>0.18824087245139876</v>
      </c>
      <c r="E13" s="63">
        <f ca="1">INDIRECT("Revenue!"&amp;ADDRESS(MATCH($B13,Revenue!$C$14:$C$34,0)+ROW(R_start),$A$2-1+4+COLUMN(R_start)+MATCH(E$2,Revenue!$D$12:$AL$12,0)))</f>
        <v>0.1789803307564341</v>
      </c>
      <c r="F13" s="63">
        <f ca="1">INDIRECT("Revenue!"&amp;ADDRESS(MATCH($B13,Revenue!$C$14:$C$34,0)+ROW(R_start),$A$2-1+4+COLUMN(R_start)+MATCH(F$2,Revenue!$D$12:$AL$12,0)))</f>
        <v>0.1570296041689766</v>
      </c>
      <c r="G13" s="63">
        <f ca="1">INDIRECT("Revenue!"&amp;ADDRESS(MATCH($B13,Revenue!$C$14:$C$34,0)+ROW(R_start),$A$2-1+4+COLUMN(R_start)+MATCH(G$2,Revenue!$D$12:$AL$12,0)))</f>
        <v>0.14847765321150549</v>
      </c>
      <c r="I13" s="44" t="str">
        <f t="shared" si="1"/>
        <v>Broadcast</v>
      </c>
      <c r="J13" s="6" t="str">
        <f t="shared" ca="1" si="0"/>
        <v/>
      </c>
    </row>
    <row r="14" spans="1:17" ht="15.5">
      <c r="B14" s="6" t="s">
        <v>12</v>
      </c>
      <c r="C14" s="63">
        <f ca="1">INDIRECT("Revenue!"&amp;ADDRESS(MATCH($B14,Revenue!$C$14:$C$34,0)+ROW(R_start),$A$2-1+4+COLUMN(R_start)+MATCH(C$2,Revenue!$D$12:$AL$12,0)))</f>
        <v>0.15791306770688215</v>
      </c>
      <c r="D14" s="63">
        <f ca="1">INDIRECT("Revenue!"&amp;ADDRESS(MATCH($B14,Revenue!$C$14:$C$34,0)+ROW(R_start),$A$2-1+4+COLUMN(R_start)+MATCH(D$2,Revenue!$D$12:$AL$12,0)))</f>
        <v>0.15019459841962493</v>
      </c>
      <c r="E14" s="63">
        <f ca="1">INDIRECT("Revenue!"&amp;ADDRESS(MATCH($B14,Revenue!$C$14:$C$34,0)+ROW(R_start),$A$2-1+4+COLUMN(R_start)+MATCH(E$2,Revenue!$D$12:$AL$12,0)))</f>
        <v>0.18750669666773814</v>
      </c>
      <c r="F14" s="63">
        <f ca="1">INDIRECT("Revenue!"&amp;ADDRESS(MATCH($B14,Revenue!$C$14:$C$34,0)+ROW(R_start),$A$2-1+4+COLUMN(R_start)+MATCH(F$2,Revenue!$D$12:$AL$12,0)))</f>
        <v>0.16032547950105067</v>
      </c>
      <c r="G14" s="63">
        <f ca="1">INDIRECT("Revenue!"&amp;ADDRESS(MATCH($B14,Revenue!$C$14:$C$34,0)+ROW(R_start),$A$2-1+4+COLUMN(R_start)+MATCH(G$2,Revenue!$D$12:$AL$12,0)))</f>
        <v>0.15058647367107564</v>
      </c>
      <c r="I14" s="44" t="str">
        <f t="shared" si="1"/>
        <v>Commercial</v>
      </c>
      <c r="J14" s="6" t="str">
        <f t="shared" ca="1" si="0"/>
        <v/>
      </c>
    </row>
    <row r="15" spans="1:17" ht="15.5">
      <c r="B15" s="6" t="s">
        <v>23</v>
      </c>
      <c r="C15" s="63">
        <f ca="1">INDIRECT("Revenue!"&amp;ADDRESS(MATCH($B15,Revenue!$C$14:$C$34,0)+ROW(R_start),$A$2-1+4+COLUMN(R_start)+MATCH(C$2,Revenue!$D$12:$AL$12,0)))</f>
        <v>0.21480659480025366</v>
      </c>
      <c r="D15" s="63">
        <f ca="1">INDIRECT("Revenue!"&amp;ADDRESS(MATCH($B15,Revenue!$C$14:$C$34,0)+ROW(R_start),$A$2-1+4+COLUMN(R_start)+MATCH(D$2,Revenue!$D$12:$AL$12,0)))</f>
        <v>0.1771699562502087</v>
      </c>
      <c r="E15" s="63">
        <f ca="1">INDIRECT("Revenue!"&amp;ADDRESS(MATCH($B15,Revenue!$C$14:$C$34,0)+ROW(R_start),$A$2-1+4+COLUMN(R_start)+MATCH(E$2,Revenue!$D$12:$AL$12,0)))</f>
        <v>0.179804582913175</v>
      </c>
      <c r="F15" s="63">
        <f ca="1">INDIRECT("Revenue!"&amp;ADDRESS(MATCH($B15,Revenue!$C$14:$C$34,0)+ROW(R_start),$A$2-1+4+COLUMN(R_start)+MATCH(F$2,Revenue!$D$12:$AL$12,0)))</f>
        <v>0.16129887733152606</v>
      </c>
      <c r="G15" s="63">
        <f ca="1">INDIRECT("Revenue!"&amp;ADDRESS(MATCH($B15,Revenue!$C$14:$C$34,0)+ROW(R_start),$A$2-1+4+COLUMN(R_start)+MATCH(G$2,Revenue!$D$12:$AL$12,0)))</f>
        <v>0.12567833502295903</v>
      </c>
      <c r="I15" s="44" t="str">
        <f t="shared" si="1"/>
        <v>Matchday</v>
      </c>
      <c r="J15" s="6" t="str">
        <f t="shared" ca="1" si="0"/>
        <v>Quewenia</v>
      </c>
    </row>
    <row r="16" spans="1:17" ht="15.5">
      <c r="B16" s="6" t="s">
        <v>11</v>
      </c>
      <c r="C16" s="63">
        <f ca="1">INDIRECT("Revenue!"&amp;ADDRESS(MATCH($B16,Revenue!$C$14:$C$34,0)+ROW(R_start),$A$2-1+4+COLUMN(R_start)+MATCH(C$2,Revenue!$D$12:$AL$12,0)))</f>
        <v>0.17202111300444706</v>
      </c>
      <c r="D16" s="63">
        <f ca="1">INDIRECT("Revenue!"&amp;ADDRESS(MATCH($B16,Revenue!$C$14:$C$34,0)+ROW(R_start),$A$2-1+4+COLUMN(R_start)+MATCH(D$2,Revenue!$D$12:$AL$12,0)))</f>
        <v>0.16665264220801077</v>
      </c>
      <c r="E16" s="63">
        <f ca="1">INDIRECT("Revenue!"&amp;ADDRESS(MATCH($B16,Revenue!$C$14:$C$34,0)+ROW(R_start),$A$2-1+4+COLUMN(R_start)+MATCH(E$2,Revenue!$D$12:$AL$12,0)))</f>
        <v>0.16507148765213281</v>
      </c>
      <c r="F16" s="63">
        <f ca="1">INDIRECT("Revenue!"&amp;ADDRESS(MATCH($B16,Revenue!$C$14:$C$34,0)+ROW(R_start),$A$2-1+4+COLUMN(R_start)+MATCH(F$2,Revenue!$D$12:$AL$12,0)))</f>
        <v>0.13937978070010176</v>
      </c>
      <c r="G16" s="63">
        <f ca="1">INDIRECT("Revenue!"&amp;ADDRESS(MATCH($B16,Revenue!$C$14:$C$34,0)+ROW(R_start),$A$2-1+4+COLUMN(R_start)+MATCH(G$2,Revenue!$D$12:$AL$12,0)))</f>
        <v>0.11042125117887457</v>
      </c>
      <c r="I16" s="44" t="str">
        <f t="shared" si="1"/>
        <v>Broadcast</v>
      </c>
      <c r="J16" s="6" t="str">
        <f t="shared" ca="1" si="0"/>
        <v/>
      </c>
    </row>
    <row r="17" spans="1:17" ht="15.5">
      <c r="B17" s="6" t="s">
        <v>19</v>
      </c>
      <c r="C17" s="63">
        <f ca="1">INDIRECT("Revenue!"&amp;ADDRESS(MATCH($B17,Revenue!$C$14:$C$34,0)+ROW(R_start),$A$2-1+4+COLUMN(R_start)+MATCH(C$2,Revenue!$D$12:$AL$12,0)))</f>
        <v>0.13333333333333333</v>
      </c>
      <c r="D17" s="63">
        <f ca="1">INDIRECT("Revenue!"&amp;ADDRESS(MATCH($B17,Revenue!$C$14:$C$34,0)+ROW(R_start),$A$2-1+4+COLUMN(R_start)+MATCH(D$2,Revenue!$D$12:$AL$12,0)))</f>
        <v>0.11363097857360457</v>
      </c>
      <c r="E17" s="63">
        <f ca="1">INDIRECT("Revenue!"&amp;ADDRESS(MATCH($B17,Revenue!$C$14:$C$34,0)+ROW(R_start),$A$2-1+4+COLUMN(R_start)+MATCH(E$2,Revenue!$D$12:$AL$12,0)))</f>
        <v>0.11247314545684318</v>
      </c>
      <c r="F17" s="63">
        <f ca="1">INDIRECT("Revenue!"&amp;ADDRESS(MATCH($B17,Revenue!$C$14:$C$34,0)+ROW(R_start),$A$2-1+4+COLUMN(R_start)+MATCH(F$2,Revenue!$D$12:$AL$12,0)))</f>
        <v>0.10162854854498531</v>
      </c>
      <c r="G17" s="63">
        <f ca="1">INDIRECT("Revenue!"&amp;ADDRESS(MATCH($B17,Revenue!$C$14:$C$34,0)+ROW(R_start),$A$2-1+4+COLUMN(R_start)+MATCH(G$2,Revenue!$D$12:$AL$12,0)))</f>
        <v>8.7272967876401888E-2</v>
      </c>
      <c r="I17" s="44" t="str">
        <f t="shared" si="1"/>
        <v>Commercial</v>
      </c>
      <c r="J17" s="6" t="str">
        <f t="shared" ca="1" si="0"/>
        <v/>
      </c>
    </row>
    <row r="18" spans="1:17" ht="15.5">
      <c r="B18" s="60" t="s">
        <v>21</v>
      </c>
      <c r="C18" s="65">
        <f ca="1">INDIRECT("Revenue!"&amp;ADDRESS(MATCH($B18,Revenue!$C$14:$C$34,0)+ROW(R_start),$A$2-1+4+COLUMN(R_start)+MATCH(C$2,Revenue!$D$12:$AL$12,0)))</f>
        <v>0.3368376787216148</v>
      </c>
      <c r="D18" s="65">
        <f ca="1">INDIRECT("Revenue!"&amp;ADDRESS(MATCH($B18,Revenue!$C$14:$C$34,0)+ROW(R_start),$A$2-1+4+COLUMN(R_start)+MATCH(D$2,Revenue!$D$12:$AL$12,0)))</f>
        <v>0.33333333333333331</v>
      </c>
      <c r="E18" s="65">
        <f ca="1">INDIRECT("Revenue!"&amp;ADDRESS(MATCH($B18,Revenue!$C$14:$C$34,0)+ROW(R_start),$A$2-1+4+COLUMN(R_start)+MATCH(E$2,Revenue!$D$12:$AL$12,0)))</f>
        <v>0.28906176183427296</v>
      </c>
      <c r="F18" s="65">
        <f ca="1">INDIRECT("Revenue!"&amp;ADDRESS(MATCH($B18,Revenue!$C$14:$C$34,0)+ROW(R_start),$A$2-1+4+COLUMN(R_start)+MATCH(F$2,Revenue!$D$12:$AL$12,0)))</f>
        <v>0.27472625300454018</v>
      </c>
      <c r="G18" s="65">
        <f ca="1">INDIRECT("Revenue!"&amp;ADDRESS(MATCH($B18,Revenue!$C$14:$C$34,0)+ROW(R_start),$A$2-1+4+COLUMN(R_start)+MATCH(G$2,Revenue!$D$12:$AL$12,0)))</f>
        <v>0.22413873916100302</v>
      </c>
      <c r="I18" s="44" t="str">
        <f t="shared" si="1"/>
        <v>Matchday</v>
      </c>
      <c r="J18" s="6" t="str">
        <f t="shared" ca="1" si="0"/>
        <v>Southern Ristan</v>
      </c>
    </row>
    <row r="19" spans="1:17" ht="15.5">
      <c r="B19" s="6" t="s">
        <v>22</v>
      </c>
      <c r="C19" s="63">
        <f ca="1">INDIRECT("Revenue!"&amp;ADDRESS(MATCH($B19,Revenue!$C$14:$C$34,0)+ROW(R_start),$A$2-1+4+COLUMN(R_start)+MATCH(C$2,Revenue!$D$12:$AL$12,0)))</f>
        <v>5.1034975017844396E-2</v>
      </c>
      <c r="D19" s="63">
        <f ca="1">INDIRECT("Revenue!"&amp;ADDRESS(MATCH($B19,Revenue!$C$14:$C$34,0)+ROW(R_start),$A$2-1+4+COLUMN(R_start)+MATCH(D$2,Revenue!$D$12:$AL$12,0)))</f>
        <v>5.5233120526213972E-2</v>
      </c>
      <c r="E19" s="63">
        <f ca="1">INDIRECT("Revenue!"&amp;ADDRESS(MATCH($B19,Revenue!$C$14:$C$34,0)+ROW(R_start),$A$2-1+4+COLUMN(R_start)+MATCH(E$2,Revenue!$D$12:$AL$12,0)))</f>
        <v>5.3878406708595381E-2</v>
      </c>
      <c r="F19" s="63">
        <f ca="1">INDIRECT("Revenue!"&amp;ADDRESS(MATCH($B19,Revenue!$C$14:$C$34,0)+ROW(R_start),$A$2-1+4+COLUMN(R_start)+MATCH(F$2,Revenue!$D$12:$AL$12,0)))</f>
        <v>6.1145134635948284E-2</v>
      </c>
      <c r="G19" s="63">
        <f ca="1">INDIRECT("Revenue!"&amp;ADDRESS(MATCH($B19,Revenue!$C$14:$C$34,0)+ROW(R_start),$A$2-1+4+COLUMN(R_start)+MATCH(G$2,Revenue!$D$12:$AL$12,0)))</f>
        <v>6.3301400147383946E-2</v>
      </c>
      <c r="I19" s="44" t="str">
        <f t="shared" si="1"/>
        <v>Broadcast</v>
      </c>
      <c r="J19" s="6" t="str">
        <f t="shared" ca="1" si="0"/>
        <v/>
      </c>
    </row>
    <row r="20" spans="1:17" ht="15.5">
      <c r="B20" s="6" t="s">
        <v>24</v>
      </c>
      <c r="C20" s="63">
        <f ca="1">INDIRECT("Revenue!"&amp;ADDRESS(MATCH($B20,Revenue!$C$14:$C$34,0)+ROW(R_start),$A$2-1+4+COLUMN(R_start)+MATCH(C$2,Revenue!$D$12:$AL$12,0)))</f>
        <v>0.19571124329881762</v>
      </c>
      <c r="D20" s="63">
        <f ca="1">INDIRECT("Revenue!"&amp;ADDRESS(MATCH($B20,Revenue!$C$14:$C$34,0)+ROW(R_start),$A$2-1+4+COLUMN(R_start)+MATCH(D$2,Revenue!$D$12:$AL$12,0)))</f>
        <v>0.15833524421004358</v>
      </c>
      <c r="E20" s="63">
        <f ca="1">INDIRECT("Revenue!"&amp;ADDRESS(MATCH($B20,Revenue!$C$14:$C$34,0)+ROW(R_start),$A$2-1+4+COLUMN(R_start)+MATCH(E$2,Revenue!$D$12:$AL$12,0)))</f>
        <v>0.19815269158608745</v>
      </c>
      <c r="F20" s="63">
        <f ca="1">INDIRECT("Revenue!"&amp;ADDRESS(MATCH($B20,Revenue!$C$14:$C$34,0)+ROW(R_start),$A$2-1+4+COLUMN(R_start)+MATCH(F$2,Revenue!$D$12:$AL$12,0)))</f>
        <v>0.1781493339657694</v>
      </c>
      <c r="G20" s="63">
        <f ca="1">INDIRECT("Revenue!"&amp;ADDRESS(MATCH($B20,Revenue!$C$14:$C$34,0)+ROW(R_start),$A$2-1+4+COLUMN(R_start)+MATCH(G$2,Revenue!$D$12:$AL$12,0)))</f>
        <v>0.24217341040462426</v>
      </c>
      <c r="I20" s="44" t="str">
        <f t="shared" si="1"/>
        <v>Commercial</v>
      </c>
      <c r="J20" s="6" t="str">
        <f t="shared" ca="1" si="0"/>
        <v/>
      </c>
    </row>
    <row r="21" spans="1:17" ht="15.5">
      <c r="B21" s="6" t="s">
        <v>20</v>
      </c>
      <c r="C21" s="63">
        <f ca="1">INDIRECT("Revenue!"&amp;ADDRESS(MATCH($B21,Revenue!$C$14:$C$34,0)+ROW(R_start),$A$2-1+4+COLUMN(R_start)+MATCH(C$2,Revenue!$D$12:$AL$12,0)))</f>
        <v>0.14723413948897074</v>
      </c>
      <c r="D21" s="63">
        <f ca="1">INDIRECT("Revenue!"&amp;ADDRESS(MATCH($B21,Revenue!$C$14:$C$34,0)+ROW(R_start),$A$2-1+4+COLUMN(R_start)+MATCH(D$2,Revenue!$D$12:$AL$12,0)))</f>
        <v>8.4988438024644425E-2</v>
      </c>
      <c r="E21" s="63">
        <f ca="1">INDIRECT("Revenue!"&amp;ADDRESS(MATCH($B21,Revenue!$C$14:$C$34,0)+ROW(R_start),$A$2-1+4+COLUMN(R_start)+MATCH(E$2,Revenue!$D$12:$AL$12,0)))</f>
        <v>8.9206611065285796E-2</v>
      </c>
      <c r="F21" s="63">
        <f ca="1">INDIRECT("Revenue!"&amp;ADDRESS(MATCH($B21,Revenue!$C$14:$C$34,0)+ROW(R_start),$A$2-1+4+COLUMN(R_start)+MATCH(F$2,Revenue!$D$12:$AL$12,0)))</f>
        <v>8.058007566204288E-2</v>
      </c>
      <c r="G21" s="63">
        <f ca="1">INDIRECT("Revenue!"&amp;ADDRESS(MATCH($B21,Revenue!$C$14:$C$34,0)+ROW(R_start),$A$2-1+4+COLUMN(R_start)+MATCH(G$2,Revenue!$D$12:$AL$12,0)))</f>
        <v>6.5727252531022878E-2</v>
      </c>
      <c r="I21" s="44" t="str">
        <f t="shared" si="1"/>
        <v>Matchday</v>
      </c>
      <c r="J21" s="6" t="str">
        <f t="shared" ca="1" si="0"/>
        <v>Galamily</v>
      </c>
    </row>
    <row r="22" spans="1:17" ht="15.5">
      <c r="B22" s="6" t="s">
        <v>9</v>
      </c>
      <c r="C22" s="63">
        <f ca="1">INDIRECT("Revenue!"&amp;ADDRESS(MATCH($B22,Revenue!$C$14:$C$34,0)+ROW(R_start),$A$2-1+4+COLUMN(R_start)+MATCH(C$2,Revenue!$D$12:$AL$12,0)))</f>
        <v>0.22766660432641356</v>
      </c>
      <c r="D22" s="63">
        <f ca="1">INDIRECT("Revenue!"&amp;ADDRESS(MATCH($B22,Revenue!$C$14:$C$34,0)+ROW(R_start),$A$2-1+4+COLUMN(R_start)+MATCH(D$2,Revenue!$D$12:$AL$12,0)))</f>
        <v>0.23045490054684212</v>
      </c>
      <c r="E22" s="63">
        <f ca="1">INDIRECT("Revenue!"&amp;ADDRESS(MATCH($B22,Revenue!$C$14:$C$34,0)+ROW(R_start),$A$2-1+4+COLUMN(R_start)+MATCH(E$2,Revenue!$D$12:$AL$12,0)))</f>
        <v>0.19262962754901411</v>
      </c>
      <c r="F22" s="63">
        <f ca="1">INDIRECT("Revenue!"&amp;ADDRESS(MATCH($B22,Revenue!$C$14:$C$34,0)+ROW(R_start),$A$2-1+4+COLUMN(R_start)+MATCH(F$2,Revenue!$D$12:$AL$12,0)))</f>
        <v>0.16615706806282723</v>
      </c>
      <c r="G22" s="63">
        <f ca="1">INDIRECT("Revenue!"&amp;ADDRESS(MATCH($B22,Revenue!$C$14:$C$34,0)+ROW(R_start),$A$2-1+4+COLUMN(R_start)+MATCH(G$2,Revenue!$D$12:$AL$12,0)))</f>
        <v>0.16143905842383063</v>
      </c>
      <c r="I22" s="44" t="str">
        <f t="shared" si="1"/>
        <v>Broadcast</v>
      </c>
      <c r="J22" s="6" t="str">
        <f t="shared" ca="1" si="0"/>
        <v/>
      </c>
    </row>
    <row r="23" spans="1:17" ht="15.5">
      <c r="B23" s="26" t="s">
        <v>14</v>
      </c>
      <c r="C23" s="68">
        <f ca="1">INDIRECT("Revenue!"&amp;ADDRESS(MATCH($B23,Revenue!$C$14:$C$34,0)+ROW(R_start),$A$2-1+4+COLUMN(R_start)+MATCH(C$2,Revenue!$D$12:$AL$12,0)))</f>
        <v>0.1861323851203501</v>
      </c>
      <c r="D23" s="68">
        <f ca="1">INDIRECT("Revenue!"&amp;ADDRESS(MATCH($B23,Revenue!$C$14:$C$34,0)+ROW(R_start),$A$2-1+4+COLUMN(R_start)+MATCH(D$2,Revenue!$D$12:$AL$12,0)))</f>
        <v>0.17360888261343946</v>
      </c>
      <c r="E23" s="68">
        <f ca="1">INDIRECT("Revenue!"&amp;ADDRESS(MATCH($B23,Revenue!$C$14:$C$34,0)+ROW(R_start),$A$2-1+4+COLUMN(R_start)+MATCH(E$2,Revenue!$D$12:$AL$12,0)))</f>
        <v>0.17422623771442525</v>
      </c>
      <c r="F23" s="68">
        <f ca="1">INDIRECT("Revenue!"&amp;ADDRESS(MATCH($B23,Revenue!$C$14:$C$34,0)+ROW(R_start),$A$2-1+4+COLUMN(R_start)+MATCH(F$2,Revenue!$D$12:$AL$12,0)))</f>
        <v>0.16250747567009188</v>
      </c>
      <c r="G23" s="68">
        <f ca="1">INDIRECT("Revenue!"&amp;ADDRESS(MATCH($B23,Revenue!$C$14:$C$34,0)+ROW(R_start),$A$2-1+4+COLUMN(R_start)+MATCH(G$2,Revenue!$D$12:$AL$12,0)))</f>
        <v>0.15098387788880036</v>
      </c>
      <c r="I23" s="44" t="str">
        <f t="shared" si="1"/>
        <v>Commercial</v>
      </c>
      <c r="J23" s="6" t="str">
        <f t="shared" ca="1" si="0"/>
        <v/>
      </c>
    </row>
    <row r="24" spans="1:17" ht="15.5">
      <c r="I24" s="44" t="str">
        <f t="shared" si="1"/>
        <v>Matchday</v>
      </c>
      <c r="J24" s="6" t="str">
        <f t="shared" ca="1" si="0"/>
        <v>Bernepamar</v>
      </c>
    </row>
    <row r="25" spans="1:17" ht="15.5">
      <c r="I25" s="44" t="str">
        <f t="shared" si="1"/>
        <v>Broadcast</v>
      </c>
      <c r="J25" s="6" t="str">
        <f t="shared" ca="1" si="0"/>
        <v/>
      </c>
    </row>
    <row r="26" spans="1:17" ht="15.5">
      <c r="A26">
        <v>2</v>
      </c>
      <c r="B26" s="44" t="s">
        <v>29</v>
      </c>
      <c r="I26" s="44" t="str">
        <f t="shared" si="1"/>
        <v>Commercial</v>
      </c>
      <c r="J26" s="6" t="str">
        <f t="shared" ca="1" si="0"/>
        <v/>
      </c>
      <c r="P26" s="69" t="s">
        <v>26</v>
      </c>
      <c r="Q26" t="s">
        <v>14</v>
      </c>
    </row>
    <row r="27" spans="1:17" ht="15.5">
      <c r="B27" s="7" t="s">
        <v>26</v>
      </c>
      <c r="C27" s="18">
        <v>2016</v>
      </c>
      <c r="D27" s="18">
        <v>2017</v>
      </c>
      <c r="E27" s="18">
        <v>2018</v>
      </c>
      <c r="F27" s="18">
        <v>2019</v>
      </c>
      <c r="G27" s="18">
        <v>2020</v>
      </c>
      <c r="I27" s="44" t="str">
        <f t="shared" si="1"/>
        <v>Matchday</v>
      </c>
      <c r="J27" s="6" t="str">
        <f t="shared" ca="1" si="0"/>
        <v>Dosqaly</v>
      </c>
    </row>
    <row r="28" spans="1:17" ht="15.5">
      <c r="B28" s="6" t="s">
        <v>3</v>
      </c>
      <c r="C28" s="63">
        <f ca="1">INDIRECT("Revenue!"&amp;ADDRESS(MATCH($B28,Revenue!$C$14:$C$34,0)+ROW(R_start),$A$26-1+4+COLUMN(R_start)+MATCH(C$2,Revenue!$D$12:$AL$12,0)))</f>
        <v>0.57648113438187598</v>
      </c>
      <c r="D28" s="63">
        <f ca="1">INDIRECT("Revenue!"&amp;ADDRESS(MATCH($B28,Revenue!$C$14:$C$34,0)+ROW(R_start),$A$26-1+4+COLUMN(R_start)+MATCH(D$2,Revenue!$D$12:$AL$12,0)))</f>
        <v>0.57493089228259386</v>
      </c>
      <c r="E28" s="63">
        <f ca="1">INDIRECT("Revenue!"&amp;ADDRESS(MATCH($B28,Revenue!$C$14:$C$34,0)+ROW(R_start),$A$26-1+4+COLUMN(R_start)+MATCH(E$2,Revenue!$D$12:$AL$12,0)))</f>
        <v>0.50761575480072885</v>
      </c>
      <c r="F28" s="63">
        <f ca="1">INDIRECT("Revenue!"&amp;ADDRESS(MATCH($B28,Revenue!$C$14:$C$34,0)+ROW(R_start),$A$26-1+4+COLUMN(R_start)+MATCH(F$2,Revenue!$D$12:$AL$12,0)))</f>
        <v>0.45336122843721627</v>
      </c>
      <c r="G28" s="63">
        <f ca="1">INDIRECT("Revenue!"&amp;ADDRESS(MATCH($B28,Revenue!$C$14:$C$34,0)+ROW(R_start),$A$26-1+4+COLUMN(R_start)+MATCH(G$2,Revenue!$D$12:$AL$12,0)))</f>
        <v>0.41960337360382949</v>
      </c>
      <c r="I28" s="44" t="str">
        <f t="shared" si="1"/>
        <v>Broadcast</v>
      </c>
      <c r="J28" s="6" t="str">
        <f t="shared" ca="1" si="0"/>
        <v/>
      </c>
      <c r="P28" s="69" t="s">
        <v>113</v>
      </c>
    </row>
    <row r="29" spans="1:17" ht="15.5">
      <c r="B29" s="6" t="s">
        <v>5</v>
      </c>
      <c r="C29" s="63">
        <f ca="1">INDIRECT("Revenue!"&amp;ADDRESS(MATCH($B29,Revenue!$C$14:$C$34,0)+ROW(R_start),$A$26-1+4+COLUMN(R_start)+MATCH(C$2,Revenue!$D$12:$AL$12,0)))</f>
        <v>0.27285899976560335</v>
      </c>
      <c r="D29" s="63">
        <f ca="1">INDIRECT("Revenue!"&amp;ADDRESS(MATCH($B29,Revenue!$C$14:$C$34,0)+ROW(R_start),$A$26-1+4+COLUMN(R_start)+MATCH(D$2,Revenue!$D$12:$AL$12,0)))</f>
        <v>0.33431771448571557</v>
      </c>
      <c r="E29" s="63">
        <f ca="1">INDIRECT("Revenue!"&amp;ADDRESS(MATCH($B29,Revenue!$C$14:$C$34,0)+ROW(R_start),$A$26-1+4+COLUMN(R_start)+MATCH(E$2,Revenue!$D$12:$AL$12,0)))</f>
        <v>0.34534930496580696</v>
      </c>
      <c r="F29" s="63">
        <f ca="1">INDIRECT("Revenue!"&amp;ADDRESS(MATCH($B29,Revenue!$C$14:$C$34,0)+ROW(R_start),$A$26-1+4+COLUMN(R_start)+MATCH(F$2,Revenue!$D$12:$AL$12,0)))</f>
        <v>0.3848369530937914</v>
      </c>
      <c r="G29" s="63">
        <f ca="1">INDIRECT("Revenue!"&amp;ADDRESS(MATCH($B29,Revenue!$C$14:$C$34,0)+ROW(R_start),$A$26-1+4+COLUMN(R_start)+MATCH(G$2,Revenue!$D$12:$AL$12,0)))</f>
        <v>0.27539725743318555</v>
      </c>
      <c r="I29" s="44" t="str">
        <f t="shared" si="1"/>
        <v>Commercial</v>
      </c>
      <c r="J29" s="6" t="str">
        <f t="shared" ca="1" si="0"/>
        <v/>
      </c>
      <c r="P29" s="70" t="s">
        <v>108</v>
      </c>
      <c r="Q29" s="71">
        <v>0.38477844638949671</v>
      </c>
    </row>
    <row r="30" spans="1:17" ht="15.5">
      <c r="B30" s="6" t="s">
        <v>0</v>
      </c>
      <c r="C30" s="63">
        <f ca="1">INDIRECT("Revenue!"&amp;ADDRESS(MATCH($B30,Revenue!$C$14:$C$34,0)+ROW(R_start),$A$26-1+4+COLUMN(R_start)+MATCH(C$2,Revenue!$D$12:$AL$12,0)))</f>
        <v>0.32742659315296835</v>
      </c>
      <c r="D30" s="63">
        <f ca="1">INDIRECT("Revenue!"&amp;ADDRESS(MATCH($B30,Revenue!$C$14:$C$34,0)+ROW(R_start),$A$26-1+4+COLUMN(R_start)+MATCH(D$2,Revenue!$D$12:$AL$12,0)))</f>
        <v>0.33128698769737003</v>
      </c>
      <c r="E30" s="63">
        <f ca="1">INDIRECT("Revenue!"&amp;ADDRESS(MATCH($B30,Revenue!$C$14:$C$34,0)+ROW(R_start),$A$26-1+4+COLUMN(R_start)+MATCH(E$2,Revenue!$D$12:$AL$12,0)))</f>
        <v>0.32272411396803335</v>
      </c>
      <c r="F30" s="63">
        <f ca="1">INDIRECT("Revenue!"&amp;ADDRESS(MATCH($B30,Revenue!$C$14:$C$34,0)+ROW(R_start),$A$26-1+4+COLUMN(R_start)+MATCH(F$2,Revenue!$D$12:$AL$12,0)))</f>
        <v>0.35433719927154217</v>
      </c>
      <c r="G30" s="63">
        <f ca="1">INDIRECT("Revenue!"&amp;ADDRESS(MATCH($B30,Revenue!$C$14:$C$34,0)+ROW(R_start),$A$26-1+4+COLUMN(R_start)+MATCH(G$2,Revenue!$D$12:$AL$12,0)))</f>
        <v>0.34750407682551188</v>
      </c>
      <c r="I30" s="44" t="str">
        <f t="shared" si="1"/>
        <v>Matchday</v>
      </c>
      <c r="J30" s="6" t="str">
        <f t="shared" ca="1" si="0"/>
        <v>Giumle Lizeibon</v>
      </c>
      <c r="P30" s="70" t="s">
        <v>109</v>
      </c>
      <c r="Q30" s="71">
        <v>0.41242538989795269</v>
      </c>
    </row>
    <row r="31" spans="1:17" ht="15.5">
      <c r="B31" s="6" t="s">
        <v>13</v>
      </c>
      <c r="C31" s="63">
        <f ca="1">INDIRECT("Revenue!"&amp;ADDRESS(MATCH($B31,Revenue!$C$14:$C$34,0)+ROW(R_start),$A$26-1+4+COLUMN(R_start)+MATCH(C$2,Revenue!$D$12:$AL$12,0)))</f>
        <v>0.42728806711505096</v>
      </c>
      <c r="D31" s="63">
        <f ca="1">INDIRECT("Revenue!"&amp;ADDRESS(MATCH($B31,Revenue!$C$14:$C$34,0)+ROW(R_start),$A$26-1+4+COLUMN(R_start)+MATCH(D$2,Revenue!$D$12:$AL$12,0)))</f>
        <v>0.44159380464651515</v>
      </c>
      <c r="E31" s="63">
        <f ca="1">INDIRECT("Revenue!"&amp;ADDRESS(MATCH($B31,Revenue!$C$14:$C$34,0)+ROW(R_start),$A$26-1+4+COLUMN(R_start)+MATCH(E$2,Revenue!$D$12:$AL$12,0)))</f>
        <v>0.4565203542078104</v>
      </c>
      <c r="F31" s="63">
        <f ca="1">INDIRECT("Revenue!"&amp;ADDRESS(MATCH($B31,Revenue!$C$14:$C$34,0)+ROW(R_start),$A$26-1+4+COLUMN(R_start)+MATCH(F$2,Revenue!$D$12:$AL$12,0)))</f>
        <v>0.44248717733120319</v>
      </c>
      <c r="G31" s="63">
        <f ca="1">INDIRECT("Revenue!"&amp;ADDRESS(MATCH($B31,Revenue!$C$14:$C$34,0)+ROW(R_start),$A$26-1+4+COLUMN(R_start)+MATCH(G$2,Revenue!$D$12:$AL$12,0)))</f>
        <v>0.44349129482301397</v>
      </c>
      <c r="I31" s="44" t="str">
        <f t="shared" si="1"/>
        <v>Broadcast</v>
      </c>
      <c r="J31" s="6" t="str">
        <f t="shared" ca="1" si="0"/>
        <v/>
      </c>
      <c r="P31" s="70" t="s">
        <v>110</v>
      </c>
      <c r="Q31" s="71">
        <v>0.39930407179048893</v>
      </c>
    </row>
    <row r="32" spans="1:17" ht="15.5">
      <c r="B32" s="6" t="s">
        <v>7</v>
      </c>
      <c r="C32" s="63">
        <f ca="1">INDIRECT("Revenue!"&amp;ADDRESS(MATCH($B32,Revenue!$C$14:$C$34,0)+ROW(R_start),$A$26-1+4+COLUMN(R_start)+MATCH(C$2,Revenue!$D$12:$AL$12,0)))</f>
        <v>0.40938757264193115</v>
      </c>
      <c r="D32" s="63">
        <f ca="1">INDIRECT("Revenue!"&amp;ADDRESS(MATCH($B32,Revenue!$C$14:$C$34,0)+ROW(R_start),$A$26-1+4+COLUMN(R_start)+MATCH(D$2,Revenue!$D$12:$AL$12,0)))</f>
        <v>0.48155642923219244</v>
      </c>
      <c r="E32" s="63">
        <f ca="1">INDIRECT("Revenue!"&amp;ADDRESS(MATCH($B32,Revenue!$C$14:$C$34,0)+ROW(R_start),$A$26-1+4+COLUMN(R_start)+MATCH(E$2,Revenue!$D$12:$AL$12,0)))</f>
        <v>0.47044573643410853</v>
      </c>
      <c r="F32" s="63">
        <f ca="1">INDIRECT("Revenue!"&amp;ADDRESS(MATCH($B32,Revenue!$C$14:$C$34,0)+ROW(R_start),$A$26-1+4+COLUMN(R_start)+MATCH(F$2,Revenue!$D$12:$AL$12,0)))</f>
        <v>0.47308963702301093</v>
      </c>
      <c r="G32" s="63">
        <f ca="1">INDIRECT("Revenue!"&amp;ADDRESS(MATCH($B32,Revenue!$C$14:$C$34,0)+ROW(R_start),$A$26-1+4+COLUMN(R_start)+MATCH(G$2,Revenue!$D$12:$AL$12,0)))</f>
        <v>0.35052389091179315</v>
      </c>
      <c r="I32" s="44" t="str">
        <f t="shared" si="1"/>
        <v>Commercial</v>
      </c>
      <c r="J32" s="6" t="str">
        <f t="shared" ca="1" si="0"/>
        <v/>
      </c>
      <c r="P32" s="70" t="s">
        <v>112</v>
      </c>
      <c r="Q32" s="71">
        <v>0.42739085521665848</v>
      </c>
    </row>
    <row r="33" spans="2:17" ht="15.5">
      <c r="B33" s="6" t="s">
        <v>6</v>
      </c>
      <c r="C33" s="63">
        <f ca="1">INDIRECT("Revenue!"&amp;ADDRESS(MATCH($B33,Revenue!$C$14:$C$34,0)+ROW(R_start),$A$26-1+4+COLUMN(R_start)+MATCH(C$2,Revenue!$D$12:$AL$12,0)))</f>
        <v>0.36774670444745594</v>
      </c>
      <c r="D33" s="63">
        <f ca="1">INDIRECT("Revenue!"&amp;ADDRESS(MATCH($B33,Revenue!$C$14:$C$34,0)+ROW(R_start),$A$26-1+4+COLUMN(R_start)+MATCH(D$2,Revenue!$D$12:$AL$12,0)))</f>
        <v>0.35163484948462986</v>
      </c>
      <c r="E33" s="63">
        <f ca="1">INDIRECT("Revenue!"&amp;ADDRESS(MATCH($B33,Revenue!$C$14:$C$34,0)+ROW(R_start),$A$26-1+4+COLUMN(R_start)+MATCH(E$2,Revenue!$D$12:$AL$12,0)))</f>
        <v>0.33467534868434567</v>
      </c>
      <c r="F33" s="63">
        <f ca="1">INDIRECT("Revenue!"&amp;ADDRESS(MATCH($B33,Revenue!$C$14:$C$34,0)+ROW(R_start),$A$26-1+4+COLUMN(R_start)+MATCH(F$2,Revenue!$D$12:$AL$12,0)))</f>
        <v>0.34037640231317817</v>
      </c>
      <c r="G33" s="63">
        <f ca="1">INDIRECT("Revenue!"&amp;ADDRESS(MATCH($B33,Revenue!$C$14:$C$34,0)+ROW(R_start),$A$26-1+4+COLUMN(R_start)+MATCH(G$2,Revenue!$D$12:$AL$12,0)))</f>
        <v>0.32370488776819689</v>
      </c>
      <c r="I33" s="44" t="str">
        <f t="shared" si="1"/>
        <v>Matchday</v>
      </c>
      <c r="J33" s="6" t="str">
        <f t="shared" ca="1" si="0"/>
        <v>Greri Landmoslands</v>
      </c>
      <c r="P33" s="70" t="s">
        <v>111</v>
      </c>
      <c r="Q33" s="71">
        <v>0.38889229448905782</v>
      </c>
    </row>
    <row r="34" spans="2:17" ht="15.5">
      <c r="B34" s="6" t="s">
        <v>4</v>
      </c>
      <c r="C34" s="63">
        <f ca="1">INDIRECT("Revenue!"&amp;ADDRESS(MATCH($B34,Revenue!$C$14:$C$34,0)+ROW(R_start),$A$26-1+4+COLUMN(R_start)+MATCH(C$2,Revenue!$D$12:$AL$12,0)))</f>
        <v>0.51874346592323395</v>
      </c>
      <c r="D34" s="63">
        <f ca="1">INDIRECT("Revenue!"&amp;ADDRESS(MATCH($B34,Revenue!$C$14:$C$34,0)+ROW(R_start),$A$26-1+4+COLUMN(R_start)+MATCH(D$2,Revenue!$D$12:$AL$12,0)))</f>
        <v>0.49999999999999994</v>
      </c>
      <c r="E34" s="63">
        <f ca="1">INDIRECT("Revenue!"&amp;ADDRESS(MATCH($B34,Revenue!$C$14:$C$34,0)+ROW(R_start),$A$26-1+4+COLUMN(R_start)+MATCH(E$2,Revenue!$D$12:$AL$12,0)))</f>
        <v>0.39636470243330402</v>
      </c>
      <c r="F34" s="63">
        <f ca="1">INDIRECT("Revenue!"&amp;ADDRESS(MATCH($B34,Revenue!$C$14:$C$34,0)+ROW(R_start),$A$26-1+4+COLUMN(R_start)+MATCH(F$2,Revenue!$D$12:$AL$12,0)))</f>
        <v>0.55706571648973291</v>
      </c>
      <c r="G34" s="63">
        <f ca="1">INDIRECT("Revenue!"&amp;ADDRESS(MATCH($B34,Revenue!$C$14:$C$34,0)+ROW(R_start),$A$26-1+4+COLUMN(R_start)+MATCH(G$2,Revenue!$D$12:$AL$12,0)))</f>
        <v>0.53844108654229628</v>
      </c>
      <c r="I34" s="44" t="str">
        <f t="shared" si="1"/>
        <v>Broadcast</v>
      </c>
      <c r="J34" s="6" t="str">
        <f t="shared" ca="1" si="0"/>
        <v/>
      </c>
    </row>
    <row r="35" spans="2:17" ht="15.5">
      <c r="B35" s="26" t="s">
        <v>8</v>
      </c>
      <c r="C35" s="63">
        <f ca="1">INDIRECT("Revenue!"&amp;ADDRESS(MATCH($B35,Revenue!$C$14:$C$34,0)+ROW(R_start),$A$26-1+4+COLUMN(R_start)+MATCH(C$2,Revenue!$D$12:$AL$12,0)))</f>
        <v>0.55001597954618087</v>
      </c>
      <c r="D35" s="63">
        <f ca="1">INDIRECT("Revenue!"&amp;ADDRESS(MATCH($B35,Revenue!$C$14:$C$34,0)+ROW(R_start),$A$26-1+4+COLUMN(R_start)+MATCH(D$2,Revenue!$D$12:$AL$12,0)))</f>
        <v>0.39694211867491808</v>
      </c>
      <c r="E35" s="63">
        <f ca="1">INDIRECT("Revenue!"&amp;ADDRESS(MATCH($B35,Revenue!$C$14:$C$34,0)+ROW(R_start),$A$26-1+4+COLUMN(R_start)+MATCH(E$2,Revenue!$D$12:$AL$12,0)))</f>
        <v>0.34872245504934435</v>
      </c>
      <c r="F35" s="63">
        <f ca="1">INDIRECT("Revenue!"&amp;ADDRESS(MATCH($B35,Revenue!$C$14:$C$34,0)+ROW(R_start),$A$26-1+4+COLUMN(R_start)+MATCH(F$2,Revenue!$D$12:$AL$12,0)))</f>
        <v>0.43562154053075369</v>
      </c>
      <c r="G35" s="63">
        <f ca="1">INDIRECT("Revenue!"&amp;ADDRESS(MATCH($B35,Revenue!$C$14:$C$34,0)+ROW(R_start),$A$26-1+4+COLUMN(R_start)+MATCH(G$2,Revenue!$D$12:$AL$12,0)))</f>
        <v>0.46574198934052524</v>
      </c>
      <c r="I35" s="44" t="str">
        <f t="shared" si="1"/>
        <v>Commercial</v>
      </c>
      <c r="J35" s="6" t="str">
        <f t="shared" ca="1" si="0"/>
        <v/>
      </c>
    </row>
    <row r="36" spans="2:17" ht="15.5">
      <c r="B36" s="6" t="s">
        <v>1</v>
      </c>
      <c r="C36" s="63">
        <f ca="1">INDIRECT("Revenue!"&amp;ADDRESS(MATCH($B36,Revenue!$C$14:$C$34,0)+ROW(R_start),$A$26-1+4+COLUMN(R_start)+MATCH(C$2,Revenue!$D$12:$AL$12,0)))</f>
        <v>0.23606846656079053</v>
      </c>
      <c r="D36" s="63">
        <f ca="1">INDIRECT("Revenue!"&amp;ADDRESS(MATCH($B36,Revenue!$C$14:$C$34,0)+ROW(R_start),$A$26-1+4+COLUMN(R_start)+MATCH(D$2,Revenue!$D$12:$AL$12,0)))</f>
        <v>0.25103395940049322</v>
      </c>
      <c r="E36" s="63">
        <f ca="1">INDIRECT("Revenue!"&amp;ADDRESS(MATCH($B36,Revenue!$C$14:$C$34,0)+ROW(R_start),$A$26-1+4+COLUMN(R_start)+MATCH(E$2,Revenue!$D$12:$AL$12,0)))</f>
        <v>0.23615707413598988</v>
      </c>
      <c r="F36" s="63">
        <f ca="1">INDIRECT("Revenue!"&amp;ADDRESS(MATCH($B36,Revenue!$C$14:$C$34,0)+ROW(R_start),$A$26-1+4+COLUMN(R_start)+MATCH(F$2,Revenue!$D$12:$AL$12,0)))</f>
        <v>0.24686033975348931</v>
      </c>
      <c r="G36" s="63">
        <f ca="1">INDIRECT("Revenue!"&amp;ADDRESS(MATCH($B36,Revenue!$C$14:$C$34,0)+ROW(R_start),$A$26-1+4+COLUMN(R_start)+MATCH(G$2,Revenue!$D$12:$AL$12,0)))</f>
        <v>0.2772647694895472</v>
      </c>
      <c r="I36" s="44" t="str">
        <f t="shared" si="1"/>
        <v>Matchday</v>
      </c>
      <c r="J36" s="6" t="str">
        <f t="shared" ca="1" si="0"/>
        <v>Xikong</v>
      </c>
    </row>
    <row r="37" spans="2:17" ht="15.5">
      <c r="B37" s="60" t="s">
        <v>2</v>
      </c>
      <c r="C37" s="65">
        <f ca="1">INDIRECT("Revenue!"&amp;ADDRESS(MATCH($B37,Revenue!$C$14:$C$34,0)+ROW(R_start),$A$26-1+4+COLUMN(R_start)+MATCH(C$2,Revenue!$D$12:$AL$12,0)))</f>
        <v>0.67361406493690623</v>
      </c>
      <c r="D37" s="65">
        <f ca="1">INDIRECT("Revenue!"&amp;ADDRESS(MATCH($B37,Revenue!$C$14:$C$34,0)+ROW(R_start),$A$26-1+4+COLUMN(R_start)+MATCH(D$2,Revenue!$D$12:$AL$12,0)))</f>
        <v>0.73500085660442016</v>
      </c>
      <c r="E37" s="65">
        <f ca="1">INDIRECT("Revenue!"&amp;ADDRESS(MATCH($B37,Revenue!$C$14:$C$34,0)+ROW(R_start),$A$26-1+4+COLUMN(R_start)+MATCH(E$2,Revenue!$D$12:$AL$12,0)))</f>
        <v>0.66666666666666663</v>
      </c>
      <c r="F37" s="65">
        <f ca="1">INDIRECT("Revenue!"&amp;ADDRESS(MATCH($B37,Revenue!$C$14:$C$34,0)+ROW(R_start),$A$26-1+4+COLUMN(R_start)+MATCH(F$2,Revenue!$D$12:$AL$12,0)))</f>
        <v>0.70049455323130394</v>
      </c>
      <c r="G37" s="65">
        <f ca="1">INDIRECT("Revenue!"&amp;ADDRESS(MATCH($B37,Revenue!$C$14:$C$34,0)+ROW(R_start),$A$26-1+4+COLUMN(R_start)+MATCH(G$2,Revenue!$D$12:$AL$12,0)))</f>
        <v>0.72157543707328631</v>
      </c>
      <c r="I37" s="44" t="str">
        <f t="shared" si="1"/>
        <v>Broadcast</v>
      </c>
      <c r="J37" s="6" t="str">
        <f t="shared" ca="1" si="0"/>
        <v/>
      </c>
    </row>
    <row r="38" spans="2:17" ht="15.5">
      <c r="B38" s="6" t="s">
        <v>10</v>
      </c>
      <c r="C38" s="63">
        <f ca="1">INDIRECT("Revenue!"&amp;ADDRESS(MATCH($B38,Revenue!$C$14:$C$34,0)+ROW(R_start),$A$26-1+4+COLUMN(R_start)+MATCH(C$2,Revenue!$D$12:$AL$12,0)))</f>
        <v>0.41585066044418517</v>
      </c>
      <c r="D38" s="63">
        <f ca="1">INDIRECT("Revenue!"&amp;ADDRESS(MATCH($B38,Revenue!$C$14:$C$34,0)+ROW(R_start),$A$26-1+4+COLUMN(R_start)+MATCH(D$2,Revenue!$D$12:$AL$12,0)))</f>
        <v>0.43057531215425948</v>
      </c>
      <c r="E38" s="63">
        <f ca="1">INDIRECT("Revenue!"&amp;ADDRESS(MATCH($B38,Revenue!$C$14:$C$34,0)+ROW(R_start),$A$26-1+4+COLUMN(R_start)+MATCH(E$2,Revenue!$D$12:$AL$12,0)))</f>
        <v>0.48833871546465735</v>
      </c>
      <c r="F38" s="63">
        <f ca="1">INDIRECT("Revenue!"&amp;ADDRESS(MATCH($B38,Revenue!$C$14:$C$34,0)+ROW(R_start),$A$26-1+4+COLUMN(R_start)+MATCH(F$2,Revenue!$D$12:$AL$12,0)))</f>
        <v>0.4942066747976494</v>
      </c>
      <c r="G38" s="63">
        <f ca="1">INDIRECT("Revenue!"&amp;ADDRESS(MATCH($B38,Revenue!$C$14:$C$34,0)+ROW(R_start),$A$26-1+4+COLUMN(R_start)+MATCH(G$2,Revenue!$D$12:$AL$12,0)))</f>
        <v>0.41681945237594298</v>
      </c>
      <c r="I38" s="44" t="str">
        <f t="shared" si="1"/>
        <v>Commercial</v>
      </c>
      <c r="J38" s="6" t="str">
        <f t="shared" ca="1" si="0"/>
        <v/>
      </c>
    </row>
    <row r="39" spans="2:17" ht="15.5">
      <c r="B39" s="60" t="s">
        <v>12</v>
      </c>
      <c r="C39" s="65">
        <f ca="1">INDIRECT("Revenue!"&amp;ADDRESS(MATCH($B39,Revenue!$C$14:$C$34,0)+ROW(R_start),$A$26-1+4+COLUMN(R_start)+MATCH(C$2,Revenue!$D$12:$AL$12,0)))</f>
        <v>0.60964056840345493</v>
      </c>
      <c r="D39" s="65">
        <f ca="1">INDIRECT("Revenue!"&amp;ADDRESS(MATCH($B39,Revenue!$C$14:$C$34,0)+ROW(R_start),$A$26-1+4+COLUMN(R_start)+MATCH(D$2,Revenue!$D$12:$AL$12,0)))</f>
        <v>0.5897511498997523</v>
      </c>
      <c r="E39" s="65">
        <f ca="1">INDIRECT("Revenue!"&amp;ADDRESS(MATCH($B39,Revenue!$C$14:$C$34,0)+ROW(R_start),$A$26-1+4+COLUMN(R_start)+MATCH(E$2,Revenue!$D$12:$AL$12,0)))</f>
        <v>0.51971498982106512</v>
      </c>
      <c r="F39" s="65">
        <f ca="1">INDIRECT("Revenue!"&amp;ADDRESS(MATCH($B39,Revenue!$C$14:$C$34,0)+ROW(R_start),$A$26-1+4+COLUMN(R_start)+MATCH(F$2,Revenue!$D$12:$AL$12,0)))</f>
        <v>0.56793490409978986</v>
      </c>
      <c r="G39" s="65">
        <f ca="1">INDIRECT("Revenue!"&amp;ADDRESS(MATCH($B39,Revenue!$C$14:$C$34,0)+ROW(R_start),$A$26-1+4+COLUMN(R_start)+MATCH(G$2,Revenue!$D$12:$AL$12,0)))</f>
        <v>0.59940104816571005</v>
      </c>
      <c r="I39" s="44" t="str">
        <f t="shared" si="1"/>
        <v>Matchday</v>
      </c>
      <c r="J39" s="6" t="str">
        <f t="shared" ca="1" si="0"/>
        <v>Manlisgamncent</v>
      </c>
    </row>
    <row r="40" spans="2:17" ht="15.5">
      <c r="B40" s="6" t="s">
        <v>23</v>
      </c>
      <c r="C40" s="63">
        <f ca="1">INDIRECT("Revenue!"&amp;ADDRESS(MATCH($B40,Revenue!$C$14:$C$34,0)+ROW(R_start),$A$26-1+4+COLUMN(R_start)+MATCH(C$2,Revenue!$D$12:$AL$12,0)))</f>
        <v>0.2922479391249207</v>
      </c>
      <c r="D40" s="63">
        <f ca="1">INDIRECT("Revenue!"&amp;ADDRESS(MATCH($B40,Revenue!$C$14:$C$34,0)+ROW(R_start),$A$26-1+4+COLUMN(R_start)+MATCH(D$2,Revenue!$D$12:$AL$12,0)))</f>
        <v>0.37838559930534682</v>
      </c>
      <c r="E40" s="63">
        <f ca="1">INDIRECT("Revenue!"&amp;ADDRESS(MATCH($B40,Revenue!$C$14:$C$34,0)+ROW(R_start),$A$26-1+4+COLUMN(R_start)+MATCH(E$2,Revenue!$D$12:$AL$12,0)))</f>
        <v>0.38485343718488124</v>
      </c>
      <c r="F40" s="63">
        <f ca="1">INDIRECT("Revenue!"&amp;ADDRESS(MATCH($B40,Revenue!$C$14:$C$34,0)+ROW(R_start),$A$26-1+4+COLUMN(R_start)+MATCH(F$2,Revenue!$D$12:$AL$12,0)))</f>
        <v>0.44892005775407368</v>
      </c>
      <c r="G40" s="63">
        <f ca="1">INDIRECT("Revenue!"&amp;ADDRESS(MATCH($B40,Revenue!$C$14:$C$34,0)+ROW(R_start),$A$26-1+4+COLUMN(R_start)+MATCH(G$2,Revenue!$D$12:$AL$12,0)))</f>
        <v>0.46448804341344146</v>
      </c>
      <c r="I40" s="44" t="str">
        <f t="shared" si="1"/>
        <v>Broadcast</v>
      </c>
      <c r="J40" s="6" t="str">
        <f t="shared" ca="1" si="0"/>
        <v/>
      </c>
    </row>
    <row r="41" spans="2:17" ht="15.5">
      <c r="B41" s="6" t="s">
        <v>11</v>
      </c>
      <c r="C41" s="63">
        <f ca="1">INDIRECT("Revenue!"&amp;ADDRESS(MATCH($B41,Revenue!$C$14:$C$34,0)+ROW(R_start),$A$26-1+4+COLUMN(R_start)+MATCH(C$2,Revenue!$D$12:$AL$12,0)))</f>
        <v>0.24957399941814554</v>
      </c>
      <c r="D41" s="63">
        <f ca="1">INDIRECT("Revenue!"&amp;ADDRESS(MATCH($B41,Revenue!$C$14:$C$34,0)+ROW(R_start),$A$26-1+4+COLUMN(R_start)+MATCH(D$2,Revenue!$D$12:$AL$12,0)))</f>
        <v>0.25</v>
      </c>
      <c r="E41" s="63">
        <f ca="1">INDIRECT("Revenue!"&amp;ADDRESS(MATCH($B41,Revenue!$C$14:$C$34,0)+ROW(R_start),$A$26-1+4+COLUMN(R_start)+MATCH(E$2,Revenue!$D$12:$AL$12,0)))</f>
        <v>0.28094844223876481</v>
      </c>
      <c r="F41" s="63">
        <f ca="1">INDIRECT("Revenue!"&amp;ADDRESS(MATCH($B41,Revenue!$C$14:$C$34,0)+ROW(R_start),$A$26-1+4+COLUMN(R_start)+MATCH(F$2,Revenue!$D$12:$AL$12,0)))</f>
        <v>0.31971815064621878</v>
      </c>
      <c r="G41" s="63">
        <f ca="1">INDIRECT("Revenue!"&amp;ADDRESS(MATCH($B41,Revenue!$C$14:$C$34,0)+ROW(R_start),$A$26-1+4+COLUMN(R_start)+MATCH(G$2,Revenue!$D$12:$AL$12,0)))</f>
        <v>0.32018233259981138</v>
      </c>
      <c r="I41" s="44" t="str">
        <f t="shared" si="1"/>
        <v>Commercial</v>
      </c>
      <c r="J41" s="6" t="str">
        <f t="shared" ca="1" si="0"/>
        <v/>
      </c>
    </row>
    <row r="42" spans="2:17" ht="15.5">
      <c r="B42" s="6" t="s">
        <v>19</v>
      </c>
      <c r="C42" s="63">
        <f ca="1">INDIRECT("Revenue!"&amp;ADDRESS(MATCH($B42,Revenue!$C$14:$C$34,0)+ROW(R_start),$A$26-1+4+COLUMN(R_start)+MATCH(C$2,Revenue!$D$12:$AL$12,0)))</f>
        <v>0.41143824027072756</v>
      </c>
      <c r="D42" s="63">
        <f ca="1">INDIRECT("Revenue!"&amp;ADDRESS(MATCH($B42,Revenue!$C$14:$C$34,0)+ROW(R_start),$A$26-1+4+COLUMN(R_start)+MATCH(D$2,Revenue!$D$12:$AL$12,0)))</f>
        <v>0.44887113698676506</v>
      </c>
      <c r="E42" s="63">
        <f ca="1">INDIRECT("Revenue!"&amp;ADDRESS(MATCH($B42,Revenue!$C$14:$C$34,0)+ROW(R_start),$A$26-1+4+COLUMN(R_start)+MATCH(E$2,Revenue!$D$12:$AL$12,0)))</f>
        <v>0.42003664855301404</v>
      </c>
      <c r="F42" s="63">
        <f ca="1">INDIRECT("Revenue!"&amp;ADDRESS(MATCH($B42,Revenue!$C$14:$C$34,0)+ROW(R_start),$A$26-1+4+COLUMN(R_start)+MATCH(F$2,Revenue!$D$12:$AL$12,0)))</f>
        <v>0.470499243570348</v>
      </c>
      <c r="G42" s="63">
        <f ca="1">INDIRECT("Revenue!"&amp;ADDRESS(MATCH($B42,Revenue!$C$14:$C$34,0)+ROW(R_start),$A$26-1+4+COLUMN(R_start)+MATCH(G$2,Revenue!$D$12:$AL$12,0)))</f>
        <v>0.39454792073311945</v>
      </c>
      <c r="I42" s="44" t="str">
        <f t="shared" si="1"/>
        <v>Matchday</v>
      </c>
      <c r="J42" s="6" t="str">
        <f t="shared" ca="1" si="0"/>
        <v>Esia</v>
      </c>
    </row>
    <row r="43" spans="2:17" ht="15.5">
      <c r="B43" s="6" t="s">
        <v>21</v>
      </c>
      <c r="C43" s="63">
        <f ca="1">INDIRECT("Revenue!"&amp;ADDRESS(MATCH($B43,Revenue!$C$14:$C$34,0)+ROW(R_start),$A$26-1+4+COLUMN(R_start)+MATCH(C$2,Revenue!$D$12:$AL$12,0)))</f>
        <v>0.36841883936080744</v>
      </c>
      <c r="D43" s="63">
        <f ca="1">INDIRECT("Revenue!"&amp;ADDRESS(MATCH($B43,Revenue!$C$14:$C$34,0)+ROW(R_start),$A$26-1+4+COLUMN(R_start)+MATCH(D$2,Revenue!$D$12:$AL$12,0)))</f>
        <v>0.39999999999999997</v>
      </c>
      <c r="E43" s="63">
        <f ca="1">INDIRECT("Revenue!"&amp;ADDRESS(MATCH($B43,Revenue!$C$14:$C$34,0)+ROW(R_start),$A$26-1+4+COLUMN(R_start)+MATCH(E$2,Revenue!$D$12:$AL$12,0)))</f>
        <v>0.42187647633145409</v>
      </c>
      <c r="F43" s="63">
        <f ca="1">INDIRECT("Revenue!"&amp;ADDRESS(MATCH($B43,Revenue!$C$14:$C$34,0)+ROW(R_start),$A$26-1+4+COLUMN(R_start)+MATCH(F$2,Revenue!$D$12:$AL$12,0)))</f>
        <v>0.49999999999999994</v>
      </c>
      <c r="G43" s="63">
        <f ca="1">INDIRECT("Revenue!"&amp;ADDRESS(MATCH($B43,Revenue!$C$14:$C$34,0)+ROW(R_start),$A$26-1+4+COLUMN(R_start)+MATCH(G$2,Revenue!$D$12:$AL$12,0)))</f>
        <v>0.52299039137567371</v>
      </c>
      <c r="I43" s="44" t="str">
        <f t="shared" si="1"/>
        <v>Broadcast</v>
      </c>
      <c r="J43" s="6" t="str">
        <f t="shared" ca="1" si="0"/>
        <v/>
      </c>
    </row>
    <row r="44" spans="2:17" ht="15.5">
      <c r="B44" s="6" t="s">
        <v>22</v>
      </c>
      <c r="C44" s="63">
        <f ca="1">INDIRECT("Revenue!"&amp;ADDRESS(MATCH($B44,Revenue!$C$14:$C$34,0)+ROW(R_start),$A$26-1+4+COLUMN(R_start)+MATCH(C$2,Revenue!$D$12:$AL$12,0)))</f>
        <v>0.20405067808708066</v>
      </c>
      <c r="D44" s="63">
        <f ca="1">INDIRECT("Revenue!"&amp;ADDRESS(MATCH($B44,Revenue!$C$14:$C$34,0)+ROW(R_start),$A$26-1+4+COLUMN(R_start)+MATCH(D$2,Revenue!$D$12:$AL$12,0)))</f>
        <v>8.2898046043722196E-2</v>
      </c>
      <c r="E44" s="63">
        <f ca="1">INDIRECT("Revenue!"&amp;ADDRESS(MATCH($B44,Revenue!$C$14:$C$34,0)+ROW(R_start),$A$26-1+4+COLUMN(R_start)+MATCH(E$2,Revenue!$D$12:$AL$12,0)))</f>
        <v>7.788259958071278E-2</v>
      </c>
      <c r="F44" s="63">
        <f ca="1">INDIRECT("Revenue!"&amp;ADDRESS(MATCH($B44,Revenue!$C$14:$C$34,0)+ROW(R_start),$A$26-1+4+COLUMN(R_start)+MATCH(F$2,Revenue!$D$12:$AL$12,0)))</f>
        <v>8.3309030815592489E-2</v>
      </c>
      <c r="G44" s="63">
        <f ca="1">INDIRECT("Revenue!"&amp;ADDRESS(MATCH($B44,Revenue!$C$14:$C$34,0)+ROW(R_start),$A$26-1+4+COLUMN(R_start)+MATCH(G$2,Revenue!$D$12:$AL$12,0)))</f>
        <v>0.19830508474576272</v>
      </c>
      <c r="I44" s="44" t="str">
        <f t="shared" si="1"/>
        <v>Commercial</v>
      </c>
      <c r="J44" s="6" t="str">
        <f t="shared" ca="1" si="0"/>
        <v/>
      </c>
    </row>
    <row r="45" spans="2:17" ht="15.5">
      <c r="B45" s="6" t="s">
        <v>24</v>
      </c>
      <c r="C45" s="63">
        <f ca="1">INDIRECT("Revenue!"&amp;ADDRESS(MATCH($B45,Revenue!$C$14:$C$34,0)+ROW(R_start),$A$26-1+4+COLUMN(R_start)+MATCH(C$2,Revenue!$D$12:$AL$12,0)))</f>
        <v>0.52669457296027022</v>
      </c>
      <c r="D45" s="63">
        <f ca="1">INDIRECT("Revenue!"&amp;ADDRESS(MATCH($B45,Revenue!$C$14:$C$34,0)+ROW(R_start),$A$26-1+4+COLUMN(R_start)+MATCH(D$2,Revenue!$D$12:$AL$12,0)))</f>
        <v>0.608346709470305</v>
      </c>
      <c r="E45" s="63">
        <f ca="1">INDIRECT("Revenue!"&amp;ADDRESS(MATCH($B45,Revenue!$C$14:$C$34,0)+ROW(R_start),$A$26-1+4+COLUMN(R_start)+MATCH(E$2,Revenue!$D$12:$AL$12,0)))</f>
        <v>0.52912878241208439</v>
      </c>
      <c r="F45" s="63">
        <f ca="1">INDIRECT("Revenue!"&amp;ADDRESS(MATCH($B45,Revenue!$C$14:$C$34,0)+ROW(R_start),$A$26-1+4+COLUMN(R_start)+MATCH(F$2,Revenue!$D$12:$AL$12,0)))</f>
        <v>0.53065338550930863</v>
      </c>
      <c r="G45" s="63">
        <f ca="1">INDIRECT("Revenue!"&amp;ADDRESS(MATCH($B45,Revenue!$C$14:$C$34,0)+ROW(R_start),$A$26-1+4+COLUMN(R_start)+MATCH(G$2,Revenue!$D$12:$AL$12,0)))</f>
        <v>0.34751445086705207</v>
      </c>
      <c r="I45" s="44" t="str">
        <f t="shared" si="1"/>
        <v>Matchday</v>
      </c>
      <c r="J45" s="6" t="str">
        <f t="shared" ca="1" si="0"/>
        <v>Byasier Pujan</v>
      </c>
    </row>
    <row r="46" spans="2:17" ht="15.5">
      <c r="B46" s="60" t="s">
        <v>20</v>
      </c>
      <c r="C46" s="65">
        <f ca="1">INDIRECT("Revenue!"&amp;ADDRESS(MATCH($B46,Revenue!$C$14:$C$34,0)+ROW(R_start),$A$26-1+4+COLUMN(R_start)+MATCH(C$2,Revenue!$D$12:$AL$12,0)))</f>
        <v>0.68711796195755348</v>
      </c>
      <c r="D46" s="65">
        <f ca="1">INDIRECT("Revenue!"&amp;ADDRESS(MATCH($B46,Revenue!$C$14:$C$34,0)+ROW(R_start),$A$26-1+4+COLUMN(R_start)+MATCH(D$2,Revenue!$D$12:$AL$12,0)))</f>
        <v>0.76001773892109348</v>
      </c>
      <c r="E46" s="65">
        <f ca="1">INDIRECT("Revenue!"&amp;ADDRESS(MATCH($B46,Revenue!$C$14:$C$34,0)+ROW(R_start),$A$26-1+4+COLUMN(R_start)+MATCH(E$2,Revenue!$D$12:$AL$12,0)))</f>
        <v>0.75116854550453671</v>
      </c>
      <c r="F46" s="65">
        <f ca="1">INDIRECT("Revenue!"&amp;ADDRESS(MATCH($B46,Revenue!$C$14:$C$34,0)+ROW(R_start),$A$26-1+4+COLUMN(R_start)+MATCH(F$2,Revenue!$D$12:$AL$12,0)))</f>
        <v>0.72036569987389665</v>
      </c>
      <c r="G46" s="65">
        <f ca="1">INDIRECT("Revenue!"&amp;ADDRESS(MATCH($B46,Revenue!$C$14:$C$34,0)+ROW(R_start),$A$26-1+4+COLUMN(R_start)+MATCH(G$2,Revenue!$D$12:$AL$12,0)))</f>
        <v>0.52581802024818303</v>
      </c>
      <c r="I46" s="44" t="str">
        <f t="shared" si="1"/>
        <v>Broadcast</v>
      </c>
      <c r="J46" s="6" t="str">
        <f t="shared" ca="1" si="0"/>
        <v/>
      </c>
    </row>
    <row r="47" spans="2:17" ht="15.5">
      <c r="B47" s="6" t="s">
        <v>9</v>
      </c>
      <c r="C47" s="63">
        <f ca="1">INDIRECT("Revenue!"&amp;ADDRESS(MATCH($B47,Revenue!$C$14:$C$34,0)+ROW(R_start),$A$26-1+4+COLUMN(R_start)+MATCH(C$2,Revenue!$D$12:$AL$12,0)))</f>
        <v>0.33482949940776757</v>
      </c>
      <c r="D47" s="63">
        <f ca="1">INDIRECT("Revenue!"&amp;ADDRESS(MATCH($B47,Revenue!$C$14:$C$34,0)+ROW(R_start),$A$26-1+4+COLUMN(R_start)+MATCH(D$2,Revenue!$D$12:$AL$12,0)))</f>
        <v>0.35652905474430618</v>
      </c>
      <c r="E47" s="63">
        <f ca="1">INDIRECT("Revenue!"&amp;ADDRESS(MATCH($B47,Revenue!$C$14:$C$34,0)+ROW(R_start),$A$26-1+4+COLUMN(R_start)+MATCH(E$2,Revenue!$D$12:$AL$12,0)))</f>
        <v>0.37295657547328803</v>
      </c>
      <c r="F47" s="63">
        <f ca="1">INDIRECT("Revenue!"&amp;ADDRESS(MATCH($B47,Revenue!$C$14:$C$34,0)+ROW(R_start),$A$26-1+4+COLUMN(R_start)+MATCH(F$2,Revenue!$D$12:$AL$12,0)))</f>
        <v>0.49537172774869109</v>
      </c>
      <c r="G47" s="63">
        <f ca="1">INDIRECT("Revenue!"&amp;ADDRESS(MATCH($B47,Revenue!$C$14:$C$34,0)+ROW(R_start),$A$26-1+4+COLUMN(R_start)+MATCH(G$2,Revenue!$D$12:$AL$12,0)))</f>
        <v>0.42601468179336288</v>
      </c>
      <c r="I47" s="44" t="str">
        <f t="shared" si="1"/>
        <v>Commercial</v>
      </c>
      <c r="J47" s="6" t="str">
        <f t="shared" ca="1" si="0"/>
        <v/>
      </c>
    </row>
    <row r="48" spans="2:17" ht="15.5">
      <c r="B48" s="26" t="s">
        <v>14</v>
      </c>
      <c r="C48" s="68">
        <f ca="1">INDIRECT("Revenue!"&amp;ADDRESS(MATCH($B48,Revenue!$C$14:$C$34,0)+ROW(R_start),$A$26-1+4+COLUMN(R_start)+MATCH(C$2,Revenue!$D$12:$AL$12,0)))</f>
        <v>0.38477844638949671</v>
      </c>
      <c r="D48" s="68">
        <f ca="1">INDIRECT("Revenue!"&amp;ADDRESS(MATCH($B48,Revenue!$C$14:$C$34,0)+ROW(R_start),$A$26-1+4+COLUMN(R_start)+MATCH(D$2,Revenue!$D$12:$AL$12,0)))</f>
        <v>0.41242538989795269</v>
      </c>
      <c r="E48" s="68">
        <f ca="1">INDIRECT("Revenue!"&amp;ADDRESS(MATCH($B48,Revenue!$C$14:$C$34,0)+ROW(R_start),$A$26-1+4+COLUMN(R_start)+MATCH(E$2,Revenue!$D$12:$AL$12,0)))</f>
        <v>0.39930407179048893</v>
      </c>
      <c r="F48" s="68">
        <f ca="1">INDIRECT("Revenue!"&amp;ADDRESS(MATCH($B48,Revenue!$C$14:$C$34,0)+ROW(R_start),$A$26-1+4+COLUMN(R_start)+MATCH(F$2,Revenue!$D$12:$AL$12,0)))</f>
        <v>0.42739085521665848</v>
      </c>
      <c r="G48" s="68">
        <f ca="1">INDIRECT("Revenue!"&amp;ADDRESS(MATCH($B48,Revenue!$C$14:$C$34,0)+ROW(R_start),$A$26-1+4+COLUMN(R_start)+MATCH(G$2,Revenue!$D$12:$AL$12,0)))</f>
        <v>0.38889229448905782</v>
      </c>
      <c r="I48" s="44" t="str">
        <f t="shared" si="1"/>
        <v>Matchday</v>
      </c>
      <c r="J48" s="6" t="str">
        <f t="shared" ca="1" si="0"/>
        <v>Djipines</v>
      </c>
    </row>
    <row r="49" spans="1:10" ht="15.5">
      <c r="I49" s="44" t="str">
        <f t="shared" si="1"/>
        <v>Broadcast</v>
      </c>
      <c r="J49" s="6" t="str">
        <f t="shared" ca="1" si="0"/>
        <v/>
      </c>
    </row>
    <row r="50" spans="1:10" ht="15.5">
      <c r="I50" s="44" t="str">
        <f t="shared" si="1"/>
        <v>Commercial</v>
      </c>
      <c r="J50" s="6" t="str">
        <f t="shared" ca="1" si="0"/>
        <v/>
      </c>
    </row>
    <row r="51" spans="1:10" ht="15.5">
      <c r="A51">
        <v>3</v>
      </c>
      <c r="B51" s="44" t="s">
        <v>30</v>
      </c>
      <c r="I51" s="44" t="str">
        <f t="shared" si="1"/>
        <v>Matchday</v>
      </c>
      <c r="J51" s="6" t="str">
        <f t="shared" ca="1" si="0"/>
        <v>Eastern Sleboube</v>
      </c>
    </row>
    <row r="52" spans="1:10" ht="15.5">
      <c r="B52" s="7" t="s">
        <v>26</v>
      </c>
      <c r="C52" s="18">
        <v>2016</v>
      </c>
      <c r="D52" s="18">
        <v>2017</v>
      </c>
      <c r="E52" s="18">
        <v>2018</v>
      </c>
      <c r="F52" s="18">
        <v>2019</v>
      </c>
      <c r="G52" s="18">
        <v>2020</v>
      </c>
      <c r="I52" s="44" t="str">
        <f t="shared" si="1"/>
        <v>Broadcast</v>
      </c>
      <c r="J52" s="6" t="str">
        <f t="shared" ca="1" si="0"/>
        <v/>
      </c>
    </row>
    <row r="53" spans="1:10" ht="15.5">
      <c r="B53" s="6" t="s">
        <v>3</v>
      </c>
      <c r="C53" s="63">
        <f ca="1">INDIRECT("Revenue!"&amp;ADDRESS(MATCH($B53,Revenue!$C$14:$C$34,0)+ROW(R_start),$A$51-1+4+COLUMN(R_start)+MATCH(C$2,Revenue!$D$12:$AL$12,0)))</f>
        <v>0.29410805965284004</v>
      </c>
      <c r="D53" s="63">
        <f ca="1">INDIRECT("Revenue!"&amp;ADDRESS(MATCH($B53,Revenue!$C$14:$C$34,0)+ROW(R_start),$A$51-1+4+COLUMN(R_start)+MATCH(D$2,Revenue!$D$12:$AL$12,0)))</f>
        <v>0.29729913445416234</v>
      </c>
      <c r="E53" s="63">
        <f ca="1">INDIRECT("Revenue!"&amp;ADDRESS(MATCH($B53,Revenue!$C$14:$C$34,0)+ROW(R_start),$A$51-1+4+COLUMN(R_start)+MATCH(E$2,Revenue!$D$12:$AL$12,0)))</f>
        <v>0.36293977479792555</v>
      </c>
      <c r="F53" s="63">
        <f ca="1">INDIRECT("Revenue!"&amp;ADDRESS(MATCH($B53,Revenue!$C$14:$C$34,0)+ROW(R_start),$A$51-1+4+COLUMN(R_start)+MATCH(F$2,Revenue!$D$12:$AL$12,0)))</f>
        <v>0.4034658350767773</v>
      </c>
      <c r="G53" s="63">
        <f ca="1">INDIRECT("Revenue!"&amp;ADDRESS(MATCH($B53,Revenue!$C$14:$C$34,0)+ROW(R_start),$A$51-1+4+COLUMN(R_start)+MATCH(G$2,Revenue!$D$12:$AL$12,0)))</f>
        <v>0.47488032824253473</v>
      </c>
      <c r="I53" s="44" t="str">
        <f t="shared" si="1"/>
        <v>Commercial</v>
      </c>
      <c r="J53" s="6" t="str">
        <f t="shared" ca="1" si="0"/>
        <v/>
      </c>
    </row>
    <row r="54" spans="1:10" ht="15.5">
      <c r="B54" s="6" t="s">
        <v>5</v>
      </c>
      <c r="C54" s="63">
        <f ca="1">INDIRECT("Revenue!"&amp;ADDRESS(MATCH($B54,Revenue!$C$14:$C$34,0)+ROW(R_start),$A$51-1+4+COLUMN(R_start)+MATCH(C$2,Revenue!$D$12:$AL$12,0)))</f>
        <v>0.52830872168595111</v>
      </c>
      <c r="D54" s="63">
        <f ca="1">INDIRECT("Revenue!"&amp;ADDRESS(MATCH($B54,Revenue!$C$14:$C$34,0)+ROW(R_start),$A$51-1+4+COLUMN(R_start)+MATCH(D$2,Revenue!$D$12:$AL$12,0)))</f>
        <v>0.48077175482346768</v>
      </c>
      <c r="E54" s="63">
        <f ca="1">INDIRECT("Revenue!"&amp;ADDRESS(MATCH($B54,Revenue!$C$14:$C$34,0)+ROW(R_start),$A$51-1+4+COLUMN(R_start)+MATCH(E$2,Revenue!$D$12:$AL$12,0)))</f>
        <v>0.47447816564609124</v>
      </c>
      <c r="F54" s="63">
        <f ca="1">INDIRECT("Revenue!"&amp;ADDRESS(MATCH($B54,Revenue!$C$14:$C$34,0)+ROW(R_start),$A$51-1+4+COLUMN(R_start)+MATCH(F$2,Revenue!$D$12:$AL$12,0)))</f>
        <v>0.44522002396821059</v>
      </c>
      <c r="G54" s="63">
        <f ca="1">INDIRECT("Revenue!"&amp;ADDRESS(MATCH($B54,Revenue!$C$14:$C$34,0)+ROW(R_start),$A$51-1+4+COLUMN(R_start)+MATCH(G$2,Revenue!$D$12:$AL$12,0)))</f>
        <v>0.5542162428389974</v>
      </c>
      <c r="I54" s="44" t="str">
        <f t="shared" si="1"/>
        <v>Matchday</v>
      </c>
      <c r="J54" s="6" t="str">
        <f t="shared" ca="1" si="0"/>
        <v>Nkasland Cronestan</v>
      </c>
    </row>
    <row r="55" spans="1:10" ht="15.5">
      <c r="B55" s="6" t="s">
        <v>0</v>
      </c>
      <c r="C55" s="63">
        <f ca="1">INDIRECT("Revenue!"&amp;ADDRESS(MATCH($B55,Revenue!$C$14:$C$34,0)+ROW(R_start),$A$51-1+4+COLUMN(R_start)+MATCH(C$2,Revenue!$D$12:$AL$12,0)))</f>
        <v>0.47742018207462494</v>
      </c>
      <c r="D55" s="63">
        <f ca="1">INDIRECT("Revenue!"&amp;ADDRESS(MATCH($B55,Revenue!$C$14:$C$34,0)+ROW(R_start),$A$51-1+4+COLUMN(R_start)+MATCH(D$2,Revenue!$D$12:$AL$12,0)))</f>
        <v>0.45453429266016743</v>
      </c>
      <c r="E55" s="63">
        <f ca="1">INDIRECT("Revenue!"&amp;ADDRESS(MATCH($B55,Revenue!$C$14:$C$34,0)+ROW(R_start),$A$51-1+4+COLUMN(R_start)+MATCH(E$2,Revenue!$D$12:$AL$12,0)))</f>
        <v>0.4674310864025944</v>
      </c>
      <c r="F55" s="63">
        <f ca="1">INDIRECT("Revenue!"&amp;ADDRESS(MATCH($B55,Revenue!$C$14:$C$34,0)+ROW(R_start),$A$51-1+4+COLUMN(R_start)+MATCH(F$2,Revenue!$D$12:$AL$12,0)))</f>
        <v>0.45660883734304603</v>
      </c>
      <c r="G55" s="63">
        <f ca="1">INDIRECT("Revenue!"&amp;ADDRESS(MATCH($B55,Revenue!$C$14:$C$34,0)+ROW(R_start),$A$51-1+4+COLUMN(R_start)+MATCH(G$2,Revenue!$D$12:$AL$12,0)))</f>
        <v>0.47574288820438482</v>
      </c>
      <c r="I55" s="44" t="str">
        <f t="shared" si="1"/>
        <v>Broadcast</v>
      </c>
      <c r="J55" s="6" t="str">
        <f t="shared" ca="1" si="0"/>
        <v/>
      </c>
    </row>
    <row r="56" spans="1:10" ht="15.5">
      <c r="B56" s="6" t="s">
        <v>13</v>
      </c>
      <c r="C56" s="63">
        <f ca="1">INDIRECT("Revenue!"&amp;ADDRESS(MATCH($B56,Revenue!$C$14:$C$34,0)+ROW(R_start),$A$51-1+4+COLUMN(R_start)+MATCH(C$2,Revenue!$D$12:$AL$12,0)))</f>
        <v>0.3646647812344036</v>
      </c>
      <c r="D56" s="63">
        <f ca="1">INDIRECT("Revenue!"&amp;ADDRESS(MATCH($B56,Revenue!$C$14:$C$34,0)+ROW(R_start),$A$51-1+4+COLUMN(R_start)+MATCH(D$2,Revenue!$D$12:$AL$12,0)))</f>
        <v>0.38083937047214583</v>
      </c>
      <c r="E56" s="63">
        <f ca="1">INDIRECT("Revenue!"&amp;ADDRESS(MATCH($B56,Revenue!$C$14:$C$34,0)+ROW(R_start),$A$51-1+4+COLUMN(R_start)+MATCH(E$2,Revenue!$D$12:$AL$12,0)))</f>
        <v>0.37945679641545094</v>
      </c>
      <c r="F56" s="63">
        <f ca="1">INDIRECT("Revenue!"&amp;ADDRESS(MATCH($B56,Revenue!$C$14:$C$34,0)+ROW(R_start),$A$51-1+4+COLUMN(R_start)+MATCH(F$2,Revenue!$D$12:$AL$12,0)))</f>
        <v>0.40935844614479105</v>
      </c>
      <c r="G56" s="63">
        <f ca="1">INDIRECT("Revenue!"&amp;ADDRESS(MATCH($B56,Revenue!$C$14:$C$34,0)+ROW(R_start),$A$51-1+4+COLUMN(R_start)+MATCH(G$2,Revenue!$D$12:$AL$12,0)))</f>
        <v>0.42430531534647759</v>
      </c>
      <c r="I56" s="44" t="str">
        <f t="shared" si="1"/>
        <v>Commercial</v>
      </c>
      <c r="J56" s="6" t="str">
        <f t="shared" ca="1" si="0"/>
        <v/>
      </c>
    </row>
    <row r="57" spans="1:10" ht="15.5">
      <c r="B57" s="6" t="s">
        <v>7</v>
      </c>
      <c r="C57" s="63">
        <f ca="1">INDIRECT("Revenue!"&amp;ADDRESS(MATCH($B57,Revenue!$C$14:$C$34,0)+ROW(R_start),$A$51-1+4+COLUMN(R_start)+MATCH(C$2,Revenue!$D$12:$AL$12,0)))</f>
        <v>0.30490239904634181</v>
      </c>
      <c r="D57" s="63">
        <f ca="1">INDIRECT("Revenue!"&amp;ADDRESS(MATCH($B57,Revenue!$C$14:$C$34,0)+ROW(R_start),$A$51-1+4+COLUMN(R_start)+MATCH(D$2,Revenue!$D$12:$AL$12,0)))</f>
        <v>0.28072964847363552</v>
      </c>
      <c r="E57" s="63">
        <f ca="1">INDIRECT("Revenue!"&amp;ADDRESS(MATCH($B57,Revenue!$C$14:$C$34,0)+ROW(R_start),$A$51-1+4+COLUMN(R_start)+MATCH(E$2,Revenue!$D$12:$AL$12,0)))</f>
        <v>0.27499999999999997</v>
      </c>
      <c r="F57" s="63">
        <f ca="1">INDIRECT("Revenue!"&amp;ADDRESS(MATCH($B57,Revenue!$C$14:$C$34,0)+ROW(R_start),$A$51-1+4+COLUMN(R_start)+MATCH(F$2,Revenue!$D$12:$AL$12,0)))</f>
        <v>0.28251869443820404</v>
      </c>
      <c r="G57" s="63">
        <f ca="1">INDIRECT("Revenue!"&amp;ADDRESS(MATCH($B57,Revenue!$C$14:$C$34,0)+ROW(R_start),$A$51-1+4+COLUMN(R_start)+MATCH(G$2,Revenue!$D$12:$AL$12,0)))</f>
        <v>0.41751504793044514</v>
      </c>
      <c r="I57" s="44" t="str">
        <f t="shared" si="1"/>
        <v>Matchday</v>
      </c>
      <c r="J57" s="6" t="str">
        <f t="shared" ca="1" si="0"/>
        <v>Cuandbo</v>
      </c>
    </row>
    <row r="58" spans="1:10" ht="15.5">
      <c r="B58" s="60" t="s">
        <v>6</v>
      </c>
      <c r="C58" s="65">
        <f ca="1">INDIRECT("Revenue!"&amp;ADDRESS(MATCH($B58,Revenue!$C$14:$C$34,0)+ROW(R_start),$A$51-1+4+COLUMN(R_start)+MATCH(C$2,Revenue!$D$12:$AL$12,0)))</f>
        <v>0.42419613157570529</v>
      </c>
      <c r="D58" s="65">
        <f ca="1">INDIRECT("Revenue!"&amp;ADDRESS(MATCH($B58,Revenue!$C$14:$C$34,0)+ROW(R_start),$A$51-1+4+COLUMN(R_start)+MATCH(D$2,Revenue!$D$12:$AL$12,0)))</f>
        <v>0.44658581537691416</v>
      </c>
      <c r="E58" s="65">
        <f ca="1">INDIRECT("Revenue!"&amp;ADDRESS(MATCH($B58,Revenue!$C$14:$C$34,0)+ROW(R_start),$A$51-1+4+COLUMN(R_start)+MATCH(E$2,Revenue!$D$12:$AL$12,0)))</f>
        <v>0.47466261323254522</v>
      </c>
      <c r="F58" s="65">
        <f ca="1">INDIRECT("Revenue!"&amp;ADDRESS(MATCH($B58,Revenue!$C$14:$C$34,0)+ROW(R_start),$A$51-1+4+COLUMN(R_start)+MATCH(F$2,Revenue!$D$12:$AL$12,0)))</f>
        <v>0.46833684124486585</v>
      </c>
      <c r="G58" s="65">
        <f ca="1">INDIRECT("Revenue!"&amp;ADDRESS(MATCH($B58,Revenue!$C$14:$C$34,0)+ROW(R_start),$A$51-1+4+COLUMN(R_start)+MATCH(G$2,Revenue!$D$12:$AL$12,0)))</f>
        <v>0.52022874124772045</v>
      </c>
      <c r="I58" s="44" t="str">
        <f t="shared" si="1"/>
        <v>Broadcast</v>
      </c>
      <c r="J58" s="6" t="str">
        <f t="shared" ca="1" si="0"/>
        <v/>
      </c>
    </row>
    <row r="59" spans="1:10" ht="15.5">
      <c r="B59" s="6" t="s">
        <v>4</v>
      </c>
      <c r="C59" s="63">
        <f ca="1">INDIRECT("Revenue!"&amp;ADDRESS(MATCH($B59,Revenue!$C$14:$C$34,0)+ROW(R_start),$A$51-1+4+COLUMN(R_start)+MATCH(C$2,Revenue!$D$12:$AL$12,0)))</f>
        <v>0.3062677353512222</v>
      </c>
      <c r="D59" s="63">
        <f ca="1">INDIRECT("Revenue!"&amp;ADDRESS(MATCH($B59,Revenue!$C$14:$C$34,0)+ROW(R_start),$A$51-1+4+COLUMN(R_start)+MATCH(D$2,Revenue!$D$12:$AL$12,0)))</f>
        <v>0.2777912229751533</v>
      </c>
      <c r="E59" s="63">
        <f ca="1">INDIRECT("Revenue!"&amp;ADDRESS(MATCH($B59,Revenue!$C$14:$C$34,0)+ROW(R_start),$A$51-1+4+COLUMN(R_start)+MATCH(E$2,Revenue!$D$12:$AL$12,0)))</f>
        <v>0.37804163002052182</v>
      </c>
      <c r="F59" s="63">
        <f ca="1">INDIRECT("Revenue!"&amp;ADDRESS(MATCH($B59,Revenue!$C$14:$C$34,0)+ROW(R_start),$A$51-1+4+COLUMN(R_start)+MATCH(F$2,Revenue!$D$12:$AL$12,0)))</f>
        <v>0.25114792638577671</v>
      </c>
      <c r="G59" s="63">
        <f ca="1">INDIRECT("Revenue!"&amp;ADDRESS(MATCH($B59,Revenue!$C$14:$C$34,0)+ROW(R_start),$A$51-1+4+COLUMN(R_start)+MATCH(G$2,Revenue!$D$12:$AL$12,0)))</f>
        <v>0.26924269951699387</v>
      </c>
      <c r="I59" s="44" t="str">
        <f t="shared" si="1"/>
        <v>Commercial</v>
      </c>
      <c r="J59" s="6" t="str">
        <f t="shared" ca="1" si="0"/>
        <v/>
      </c>
    </row>
    <row r="60" spans="1:10" ht="15.5">
      <c r="B60" s="26" t="s">
        <v>8</v>
      </c>
      <c r="C60" s="63">
        <f ca="1">INDIRECT("Revenue!"&amp;ADDRESS(MATCH($B60,Revenue!$C$14:$C$34,0)+ROW(R_start),$A$51-1+4+COLUMN(R_start)+MATCH(C$2,Revenue!$D$12:$AL$12,0)))</f>
        <v>0.30552892297858741</v>
      </c>
      <c r="D60" s="63">
        <f ca="1">INDIRECT("Revenue!"&amp;ADDRESS(MATCH($B60,Revenue!$C$14:$C$34,0)+ROW(R_start),$A$51-1+4+COLUMN(R_start)+MATCH(D$2,Revenue!$D$12:$AL$12,0)))</f>
        <v>0.49617764834364758</v>
      </c>
      <c r="E60" s="63">
        <f ca="1">INDIRECT("Revenue!"&amp;ADDRESS(MATCH($B60,Revenue!$C$14:$C$34,0)+ROW(R_start),$A$51-1+4+COLUMN(R_start)+MATCH(E$2,Revenue!$D$12:$AL$12,0)))</f>
        <v>0.5267000135189942</v>
      </c>
      <c r="F60" s="63">
        <f ca="1">INDIRECT("Revenue!"&amp;ADDRESS(MATCH($B60,Revenue!$C$14:$C$34,0)+ROW(R_start),$A$51-1+4+COLUMN(R_start)+MATCH(F$2,Revenue!$D$12:$AL$12,0)))</f>
        <v>0.42465469970513686</v>
      </c>
      <c r="G60" s="63">
        <f ca="1">INDIRECT("Revenue!"&amp;ADDRESS(MATCH($B60,Revenue!$C$14:$C$34,0)+ROW(R_start),$A$51-1+4+COLUMN(R_start)+MATCH(G$2,Revenue!$D$12:$AL$12,0)))</f>
        <v>0.33904835291851276</v>
      </c>
      <c r="I60" s="44" t="str">
        <f t="shared" si="1"/>
        <v>Matchday</v>
      </c>
      <c r="J60" s="6" t="str">
        <f t="shared" ca="1" si="0"/>
        <v>Unicorporated Tiagascar</v>
      </c>
    </row>
    <row r="61" spans="1:10" ht="15.5">
      <c r="B61" s="60" t="s">
        <v>1</v>
      </c>
      <c r="C61" s="65">
        <f ca="1">INDIRECT("Revenue!"&amp;ADDRESS(MATCH($B61,Revenue!$C$14:$C$34,0)+ROW(R_start),$A$51-1+4+COLUMN(R_start)+MATCH(C$2,Revenue!$D$12:$AL$12,0)))</f>
        <v>0.58542438680077635</v>
      </c>
      <c r="D61" s="65">
        <f ca="1">INDIRECT("Revenue!"&amp;ADDRESS(MATCH($B61,Revenue!$C$14:$C$34,0)+ROW(R_start),$A$51-1+4+COLUMN(R_start)+MATCH(D$2,Revenue!$D$12:$AL$12,0)))</f>
        <v>0.56376399165243785</v>
      </c>
      <c r="E61" s="65">
        <f ca="1">INDIRECT("Revenue!"&amp;ADDRESS(MATCH($B61,Revenue!$C$14:$C$34,0)+ROW(R_start),$A$51-1+4+COLUMN(R_start)+MATCH(E$2,Revenue!$D$12:$AL$12,0)))</f>
        <v>0.5774965030193443</v>
      </c>
      <c r="F61" s="65">
        <f ca="1">INDIRECT("Revenue!"&amp;ADDRESS(MATCH($B61,Revenue!$C$14:$C$34,0)+ROW(R_start),$A$51-1+4+COLUMN(R_start)+MATCH(F$2,Revenue!$D$12:$AL$12,0)))</f>
        <v>0.57076255135639153</v>
      </c>
      <c r="G61" s="65">
        <f ca="1">INDIRECT("Revenue!"&amp;ADDRESS(MATCH($B61,Revenue!$C$14:$C$34,0)+ROW(R_start),$A$51-1+4+COLUMN(R_start)+MATCH(G$2,Revenue!$D$12:$AL$12,0)))</f>
        <v>0.55267584360303457</v>
      </c>
      <c r="I61" s="44" t="str">
        <f t="shared" si="1"/>
        <v>Broadcast</v>
      </c>
      <c r="J61" s="6" t="str">
        <f t="shared" ca="1" si="0"/>
        <v/>
      </c>
    </row>
    <row r="62" spans="1:10" ht="15.5">
      <c r="B62" s="6" t="s">
        <v>2</v>
      </c>
      <c r="C62" s="63">
        <f ca="1">INDIRECT("Revenue!"&amp;ADDRESS(MATCH($B62,Revenue!$C$14:$C$34,0)+ROW(R_start),$A$51-1+4+COLUMN(R_start)+MATCH(C$2,Revenue!$D$12:$AL$12,0)))</f>
        <v>0.22222222222222224</v>
      </c>
      <c r="D62" s="63">
        <f ca="1">INDIRECT("Revenue!"&amp;ADDRESS(MATCH($B62,Revenue!$C$14:$C$34,0)+ROW(R_start),$A$51-1+4+COLUMN(R_start)+MATCH(D$2,Revenue!$D$12:$AL$12,0)))</f>
        <v>0.1699845811204386</v>
      </c>
      <c r="E62" s="63">
        <f ca="1">INDIRECT("Revenue!"&amp;ADDRESS(MATCH($B62,Revenue!$C$14:$C$34,0)+ROW(R_start),$A$51-1+4+COLUMN(R_start)+MATCH(E$2,Revenue!$D$12:$AL$12,0)))</f>
        <v>0.2295100474147663</v>
      </c>
      <c r="F62" s="63">
        <f ca="1">INDIRECT("Revenue!"&amp;ADDRESS(MATCH($B62,Revenue!$C$14:$C$34,0)+ROW(R_start),$A$51-1+4+COLUMN(R_start)+MATCH(F$2,Revenue!$D$12:$AL$12,0)))</f>
        <v>0.22221479649802847</v>
      </c>
      <c r="G62" s="63">
        <f ca="1">INDIRECT("Revenue!"&amp;ADDRESS(MATCH($B62,Revenue!$C$14:$C$34,0)+ROW(R_start),$A$51-1+4+COLUMN(R_start)+MATCH(G$2,Revenue!$D$12:$AL$12,0)))</f>
        <v>0.2045463514740124</v>
      </c>
      <c r="I62" s="44" t="str">
        <f t="shared" si="1"/>
        <v>Commercial</v>
      </c>
      <c r="J62" s="6" t="str">
        <f t="shared" ca="1" si="0"/>
        <v/>
      </c>
    </row>
    <row r="63" spans="1:10" ht="15.5">
      <c r="B63" s="6" t="s">
        <v>10</v>
      </c>
      <c r="C63" s="63">
        <f ca="1">INDIRECT("Revenue!"&amp;ADDRESS(MATCH($B63,Revenue!$C$14:$C$34,0)+ROW(R_start),$A$51-1+4+COLUMN(R_start)+MATCH(C$2,Revenue!$D$12:$AL$12,0)))</f>
        <v>0.39601650068752864</v>
      </c>
      <c r="D63" s="63">
        <f ca="1">INDIRECT("Revenue!"&amp;ADDRESS(MATCH($B63,Revenue!$C$14:$C$34,0)+ROW(R_start),$A$51-1+4+COLUMN(R_start)+MATCH(D$2,Revenue!$D$12:$AL$12,0)))</f>
        <v>0.38118381539434171</v>
      </c>
      <c r="E63" s="63">
        <f ca="1">INDIRECT("Revenue!"&amp;ADDRESS(MATCH($B63,Revenue!$C$14:$C$34,0)+ROW(R_start),$A$51-1+4+COLUMN(R_start)+MATCH(E$2,Revenue!$D$12:$AL$12,0)))</f>
        <v>0.33268095377890855</v>
      </c>
      <c r="F63" s="63">
        <f ca="1">INDIRECT("Revenue!"&amp;ADDRESS(MATCH($B63,Revenue!$C$14:$C$34,0)+ROW(R_start),$A$51-1+4+COLUMN(R_start)+MATCH(F$2,Revenue!$D$12:$AL$12,0)))</f>
        <v>0.348763721033374</v>
      </c>
      <c r="G63" s="63">
        <f ca="1">INDIRECT("Revenue!"&amp;ADDRESS(MATCH($B63,Revenue!$C$14:$C$34,0)+ROW(R_start),$A$51-1+4+COLUMN(R_start)+MATCH(G$2,Revenue!$D$12:$AL$12,0)))</f>
        <v>0.43470289441255139</v>
      </c>
      <c r="I63" s="44" t="str">
        <f t="shared" si="1"/>
        <v>Matchday</v>
      </c>
      <c r="J63" s="6" t="str">
        <f t="shared" ca="1" si="0"/>
        <v>Rarita</v>
      </c>
    </row>
    <row r="64" spans="1:10" ht="15.5">
      <c r="B64" s="6" t="s">
        <v>12</v>
      </c>
      <c r="C64" s="63">
        <f ca="1">INDIRECT("Revenue!"&amp;ADDRESS(MATCH($B64,Revenue!$C$14:$C$34,0)+ROW(R_start),$A$51-1+4+COLUMN(R_start)+MATCH(C$2,Revenue!$D$12:$AL$12,0)))</f>
        <v>0.23244636388966283</v>
      </c>
      <c r="D64" s="63">
        <f ca="1">INDIRECT("Revenue!"&amp;ADDRESS(MATCH($B64,Revenue!$C$14:$C$34,0)+ROW(R_start),$A$51-1+4+COLUMN(R_start)+MATCH(D$2,Revenue!$D$12:$AL$12,0)))</f>
        <v>0.26005425168062268</v>
      </c>
      <c r="E64" s="63">
        <f ca="1">INDIRECT("Revenue!"&amp;ADDRESS(MATCH($B64,Revenue!$C$14:$C$34,0)+ROW(R_start),$A$51-1+4+COLUMN(R_start)+MATCH(E$2,Revenue!$D$12:$AL$12,0)))</f>
        <v>0.29277831351119682</v>
      </c>
      <c r="F64" s="63">
        <f ca="1">INDIRECT("Revenue!"&amp;ADDRESS(MATCH($B64,Revenue!$C$14:$C$34,0)+ROW(R_start),$A$51-1+4+COLUMN(R_start)+MATCH(F$2,Revenue!$D$12:$AL$12,0)))</f>
        <v>0.2717396163991595</v>
      </c>
      <c r="G64" s="63">
        <f ca="1">INDIRECT("Revenue!"&amp;ADDRESS(MATCH($B64,Revenue!$C$14:$C$34,0)+ROW(R_start),$A$51-1+4+COLUMN(R_start)+MATCH(G$2,Revenue!$D$12:$AL$12,0)))</f>
        <v>0.25001247816321442</v>
      </c>
      <c r="I64" s="44" t="str">
        <f t="shared" si="1"/>
        <v>Broadcast</v>
      </c>
      <c r="J64" s="6" t="str">
        <f t="shared" ca="1" si="0"/>
        <v/>
      </c>
    </row>
    <row r="65" spans="2:10" ht="15.5">
      <c r="B65" s="6" t="s">
        <v>23</v>
      </c>
      <c r="C65" s="63">
        <f ca="1">INDIRECT("Revenue!"&amp;ADDRESS(MATCH($B65,Revenue!$C$14:$C$34,0)+ROW(R_start),$A$51-1+4+COLUMN(R_start)+MATCH(C$2,Revenue!$D$12:$AL$12,0)))</f>
        <v>0.49294546607482559</v>
      </c>
      <c r="D65" s="63">
        <f ca="1">INDIRECT("Revenue!"&amp;ADDRESS(MATCH($B65,Revenue!$C$14:$C$34,0)+ROW(R_start),$A$51-1+4+COLUMN(R_start)+MATCH(D$2,Revenue!$D$12:$AL$12,0)))</f>
        <v>0.44444444444444448</v>
      </c>
      <c r="E65" s="63">
        <f ca="1">INDIRECT("Revenue!"&amp;ADDRESS(MATCH($B65,Revenue!$C$14:$C$34,0)+ROW(R_start),$A$51-1+4+COLUMN(R_start)+MATCH(E$2,Revenue!$D$12:$AL$12,0)))</f>
        <v>0.43534197990194368</v>
      </c>
      <c r="F65" s="63">
        <f ca="1">INDIRECT("Revenue!"&amp;ADDRESS(MATCH($B65,Revenue!$C$14:$C$34,0)+ROW(R_start),$A$51-1+4+COLUMN(R_start)+MATCH(F$2,Revenue!$D$12:$AL$12,0)))</f>
        <v>0.38978106491440023</v>
      </c>
      <c r="G65" s="63">
        <f ca="1">INDIRECT("Revenue!"&amp;ADDRESS(MATCH($B65,Revenue!$C$14:$C$34,0)+ROW(R_start),$A$51-1+4+COLUMN(R_start)+MATCH(G$2,Revenue!$D$12:$AL$12,0)))</f>
        <v>0.40983362156359948</v>
      </c>
      <c r="I65" s="44" t="str">
        <f t="shared" si="1"/>
        <v>Commercial</v>
      </c>
      <c r="J65" s="6" t="str">
        <f t="shared" ca="1" si="0"/>
        <v/>
      </c>
    </row>
    <row r="66" spans="2:10">
      <c r="B66" s="60" t="s">
        <v>11</v>
      </c>
      <c r="C66" s="65">
        <f ca="1">INDIRECT("Revenue!"&amp;ADDRESS(MATCH($B66,Revenue!$C$14:$C$34,0)+ROW(R_start),$A$51-1+4+COLUMN(R_start)+MATCH(C$2,Revenue!$D$12:$AL$12,0)))</f>
        <v>0.57840488757740738</v>
      </c>
      <c r="D66" s="65">
        <f ca="1">INDIRECT("Revenue!"&amp;ADDRESS(MATCH($B66,Revenue!$C$14:$C$34,0)+ROW(R_start),$A$51-1+4+COLUMN(R_start)+MATCH(D$2,Revenue!$D$12:$AL$12,0)))</f>
        <v>0.58334735779198921</v>
      </c>
      <c r="E66" s="65">
        <f ca="1">INDIRECT("Revenue!"&amp;ADDRESS(MATCH($B66,Revenue!$C$14:$C$34,0)+ROW(R_start),$A$51-1+4+COLUMN(R_start)+MATCH(E$2,Revenue!$D$12:$AL$12,0)))</f>
        <v>0.55398007010910244</v>
      </c>
      <c r="F66" s="65">
        <f ca="1">INDIRECT("Revenue!"&amp;ADDRESS(MATCH($B66,Revenue!$C$14:$C$34,0)+ROW(R_start),$A$51-1+4+COLUMN(R_start)+MATCH(F$2,Revenue!$D$12:$AL$12,0)))</f>
        <v>0.54090206865367951</v>
      </c>
      <c r="G66" s="65">
        <f ca="1">INDIRECT("Revenue!"&amp;ADDRESS(MATCH($B66,Revenue!$C$14:$C$34,0)+ROW(R_start),$A$51-1+4+COLUMN(R_start)+MATCH(G$2,Revenue!$D$12:$AL$12,0)))</f>
        <v>0.56939641622131398</v>
      </c>
      <c r="J66" s="6"/>
    </row>
    <row r="67" spans="2:10">
      <c r="B67" s="6" t="s">
        <v>19</v>
      </c>
      <c r="C67" s="63">
        <f ca="1">INDIRECT("Revenue!"&amp;ADDRESS(MATCH($B67,Revenue!$C$14:$C$34,0)+ROW(R_start),$A$51-1+4+COLUMN(R_start)+MATCH(C$2,Revenue!$D$12:$AL$12,0)))</f>
        <v>0.45522842639593913</v>
      </c>
      <c r="D67" s="63">
        <f ca="1">INDIRECT("Revenue!"&amp;ADDRESS(MATCH($B67,Revenue!$C$14:$C$34,0)+ROW(R_start),$A$51-1+4+COLUMN(R_start)+MATCH(D$2,Revenue!$D$12:$AL$12,0)))</f>
        <v>0.43749788443963034</v>
      </c>
      <c r="E67" s="63">
        <f ca="1">INDIRECT("Revenue!"&amp;ADDRESS(MATCH($B67,Revenue!$C$14:$C$34,0)+ROW(R_start),$A$51-1+4+COLUMN(R_start)+MATCH(E$2,Revenue!$D$12:$AL$12,0)))</f>
        <v>0.46749020599014285</v>
      </c>
      <c r="F67" s="63">
        <f ca="1">INDIRECT("Revenue!"&amp;ADDRESS(MATCH($B67,Revenue!$C$14:$C$34,0)+ROW(R_start),$A$51-1+4+COLUMN(R_start)+MATCH(F$2,Revenue!$D$12:$AL$12,0)))</f>
        <v>0.42787220788466673</v>
      </c>
      <c r="G67" s="63">
        <f ca="1">INDIRECT("Revenue!"&amp;ADDRESS(MATCH($B67,Revenue!$C$14:$C$34,0)+ROW(R_start),$A$51-1+4+COLUMN(R_start)+MATCH(G$2,Revenue!$D$12:$AL$12,0)))</f>
        <v>0.51817911139047867</v>
      </c>
      <c r="J67" s="6"/>
    </row>
    <row r="68" spans="2:10">
      <c r="B68" s="6" t="s">
        <v>21</v>
      </c>
      <c r="C68" s="63">
        <f ca="1">INDIRECT("Revenue!"&amp;ADDRESS(MATCH($B68,Revenue!$C$14:$C$34,0)+ROW(R_start),$A$51-1+4+COLUMN(R_start)+MATCH(C$2,Revenue!$D$12:$AL$12,0)))</f>
        <v>0.29474348191757782</v>
      </c>
      <c r="D68" s="63">
        <f ca="1">INDIRECT("Revenue!"&amp;ADDRESS(MATCH($B68,Revenue!$C$14:$C$34,0)+ROW(R_start),$A$51-1+4+COLUMN(R_start)+MATCH(D$2,Revenue!$D$12:$AL$12,0)))</f>
        <v>0.26666666666666666</v>
      </c>
      <c r="E68" s="63">
        <f ca="1">INDIRECT("Revenue!"&amp;ADDRESS(MATCH($B68,Revenue!$C$14:$C$34,0)+ROW(R_start),$A$51-1+4+COLUMN(R_start)+MATCH(E$2,Revenue!$D$12:$AL$12,0)))</f>
        <v>0.28906176183427296</v>
      </c>
      <c r="F68" s="63">
        <f ca="1">INDIRECT("Revenue!"&amp;ADDRESS(MATCH($B68,Revenue!$C$14:$C$34,0)+ROW(R_start),$A$51-1+4+COLUMN(R_start)+MATCH(F$2,Revenue!$D$12:$AL$12,0)))</f>
        <v>0.22527374699545977</v>
      </c>
      <c r="G68" s="63">
        <f ca="1">INDIRECT("Revenue!"&amp;ADDRESS(MATCH($B68,Revenue!$C$14:$C$34,0)+ROW(R_start),$A$51-1+4+COLUMN(R_start)+MATCH(G$2,Revenue!$D$12:$AL$12,0)))</f>
        <v>0.25287086946332316</v>
      </c>
      <c r="J68" s="6"/>
    </row>
    <row r="69" spans="2:10">
      <c r="B69" s="60" t="s">
        <v>22</v>
      </c>
      <c r="C69" s="65">
        <f ca="1">INDIRECT("Revenue!"&amp;ADDRESS(MATCH($B69,Revenue!$C$14:$C$34,0)+ROW(R_start),$A$51-1+4+COLUMN(R_start)+MATCH(C$2,Revenue!$D$12:$AL$12,0)))</f>
        <v>0.74491434689507496</v>
      </c>
      <c r="D69" s="65">
        <f ca="1">INDIRECT("Revenue!"&amp;ADDRESS(MATCH($B69,Revenue!$C$14:$C$34,0)+ROW(R_start),$A$51-1+4+COLUMN(R_start)+MATCH(D$2,Revenue!$D$12:$AL$12,0)))</f>
        <v>0.86186883343006382</v>
      </c>
      <c r="E69" s="65">
        <f ca="1">INDIRECT("Revenue!"&amp;ADDRESS(MATCH($B69,Revenue!$C$14:$C$34,0)+ROW(R_start),$A$51-1+4+COLUMN(R_start)+MATCH(E$2,Revenue!$D$12:$AL$12,0)))</f>
        <v>0.8682389937106918</v>
      </c>
      <c r="F69" s="65">
        <f ca="1">INDIRECT("Revenue!"&amp;ADDRESS(MATCH($B69,Revenue!$C$14:$C$34,0)+ROW(R_start),$A$51-1+4+COLUMN(R_start)+MATCH(F$2,Revenue!$D$12:$AL$12,0)))</f>
        <v>0.85554583454845923</v>
      </c>
      <c r="G69" s="65">
        <f ca="1">INDIRECT("Revenue!"&amp;ADDRESS(MATCH($B69,Revenue!$C$14:$C$34,0)+ROW(R_start),$A$51-1+4+COLUMN(R_start)+MATCH(G$2,Revenue!$D$12:$AL$12,0)))</f>
        <v>0.73839351510685347</v>
      </c>
      <c r="J69" s="6"/>
    </row>
    <row r="70" spans="2:10">
      <c r="B70" s="6" t="s">
        <v>24</v>
      </c>
      <c r="C70" s="63">
        <f ca="1">INDIRECT("Revenue!"&amp;ADDRESS(MATCH($B70,Revenue!$C$14:$C$34,0)+ROW(R_start),$A$51-1+4+COLUMN(R_start)+MATCH(C$2,Revenue!$D$12:$AL$12,0)))</f>
        <v>0.27759418374091205</v>
      </c>
      <c r="D70" s="63">
        <f ca="1">INDIRECT("Revenue!"&amp;ADDRESS(MATCH($B70,Revenue!$C$14:$C$34,0)+ROW(R_start),$A$51-1+4+COLUMN(R_start)+MATCH(D$2,Revenue!$D$12:$AL$12,0)))</f>
        <v>0.23331804631965147</v>
      </c>
      <c r="E70" s="63">
        <f ca="1">INDIRECT("Revenue!"&amp;ADDRESS(MATCH($B70,Revenue!$C$14:$C$34,0)+ROW(R_start),$A$51-1+4+COLUMN(R_start)+MATCH(E$2,Revenue!$D$12:$AL$12,0)))</f>
        <v>0.27271852600182805</v>
      </c>
      <c r="F70" s="63">
        <f ca="1">INDIRECT("Revenue!"&amp;ADDRESS(MATCH($B70,Revenue!$C$14:$C$34,0)+ROW(R_start),$A$51-1+4+COLUMN(R_start)+MATCH(F$2,Revenue!$D$12:$AL$12,0)))</f>
        <v>0.29119728052492194</v>
      </c>
      <c r="G70" s="63">
        <f ca="1">INDIRECT("Revenue!"&amp;ADDRESS(MATCH($B70,Revenue!$C$14:$C$34,0)+ROW(R_start),$A$51-1+4+COLUMN(R_start)+MATCH(G$2,Revenue!$D$12:$AL$12,0)))</f>
        <v>0.41031213872832373</v>
      </c>
      <c r="J70" s="6"/>
    </row>
    <row r="71" spans="2:10">
      <c r="B71" s="6" t="s">
        <v>20</v>
      </c>
      <c r="C71" s="63">
        <f ca="1">INDIRECT("Revenue!"&amp;ADDRESS(MATCH($B71,Revenue!$C$14:$C$34,0)+ROW(R_start),$A$51-1+4+COLUMN(R_start)+MATCH(C$2,Revenue!$D$12:$AL$12,0)))</f>
        <v>0.16564789855347586</v>
      </c>
      <c r="D71" s="63">
        <f ca="1">INDIRECT("Revenue!"&amp;ADDRESS(MATCH($B71,Revenue!$C$14:$C$34,0)+ROW(R_start),$A$51-1+4+COLUMN(R_start)+MATCH(D$2,Revenue!$D$12:$AL$12,0)))</f>
        <v>0.1549938230542621</v>
      </c>
      <c r="E71" s="63">
        <f ca="1">INDIRECT("Revenue!"&amp;ADDRESS(MATCH($B71,Revenue!$C$14:$C$34,0)+ROW(R_start),$A$51-1+4+COLUMN(R_start)+MATCH(E$2,Revenue!$D$12:$AL$12,0)))</f>
        <v>0.15962484343017749</v>
      </c>
      <c r="F71" s="63">
        <f ca="1">INDIRECT("Revenue!"&amp;ADDRESS(MATCH($B71,Revenue!$C$14:$C$34,0)+ROW(R_start),$A$51-1+4+COLUMN(R_start)+MATCH(F$2,Revenue!$D$12:$AL$12,0)))</f>
        <v>0.19905422446406054</v>
      </c>
      <c r="G71" s="63">
        <f ca="1">INDIRECT("Revenue!"&amp;ADDRESS(MATCH($B71,Revenue!$C$14:$C$34,0)+ROW(R_start),$A$51-1+4+COLUMN(R_start)+MATCH(G$2,Revenue!$D$12:$AL$12,0)))</f>
        <v>0.40845472722079396</v>
      </c>
      <c r="J71" s="6"/>
    </row>
    <row r="72" spans="2:10">
      <c r="B72" s="6" t="s">
        <v>9</v>
      </c>
      <c r="C72" s="63">
        <f ca="1">INDIRECT("Revenue!"&amp;ADDRESS(MATCH($B72,Revenue!$C$14:$C$34,0)+ROW(R_start),$A$51-1+4+COLUMN(R_start)+MATCH(C$2,Revenue!$D$12:$AL$12,0)))</f>
        <v>0.43750389626581881</v>
      </c>
      <c r="D72" s="63">
        <f ca="1">INDIRECT("Revenue!"&amp;ADDRESS(MATCH($B72,Revenue!$C$14:$C$34,0)+ROW(R_start),$A$51-1+4+COLUMN(R_start)+MATCH(D$2,Revenue!$D$12:$AL$12,0)))</f>
        <v>0.41301604470885162</v>
      </c>
      <c r="E72" s="63">
        <f ca="1">INDIRECT("Revenue!"&amp;ADDRESS(MATCH($B72,Revenue!$C$14:$C$34,0)+ROW(R_start),$A$51-1+4+COLUMN(R_start)+MATCH(E$2,Revenue!$D$12:$AL$12,0)))</f>
        <v>0.43441379697769789</v>
      </c>
      <c r="F72" s="63">
        <f ca="1">INDIRECT("Revenue!"&amp;ADDRESS(MATCH($B72,Revenue!$C$14:$C$34,0)+ROW(R_start),$A$51-1+4+COLUMN(R_start)+MATCH(F$2,Revenue!$D$12:$AL$12,0)))</f>
        <v>0.3384712041884817</v>
      </c>
      <c r="G72" s="63">
        <f ca="1">INDIRECT("Revenue!"&amp;ADDRESS(MATCH($B72,Revenue!$C$14:$C$34,0)+ROW(R_start),$A$51-1+4+COLUMN(R_start)+MATCH(G$2,Revenue!$D$12:$AL$12,0)))</f>
        <v>0.41254625978280657</v>
      </c>
      <c r="J72" s="6"/>
    </row>
    <row r="73" spans="2:10">
      <c r="B73" s="26" t="s">
        <v>14</v>
      </c>
      <c r="C73" s="68">
        <f ca="1">INDIRECT("Revenue!"&amp;ADDRESS(MATCH($B73,Revenue!$C$14:$C$34,0)+ROW(R_start),$A$51-1+4+COLUMN(R_start)+MATCH(C$2,Revenue!$D$12:$AL$12,0)))</f>
        <v>0.42908916849015316</v>
      </c>
      <c r="D73" s="68">
        <f ca="1">INDIRECT("Revenue!"&amp;ADDRESS(MATCH($B73,Revenue!$C$14:$C$34,0)+ROW(R_start),$A$51-1+4+COLUMN(R_start)+MATCH(D$2,Revenue!$D$12:$AL$12,0)))</f>
        <v>0.41396572748860794</v>
      </c>
      <c r="E73" s="68">
        <f ca="1">INDIRECT("Revenue!"&amp;ADDRESS(MATCH($B73,Revenue!$C$14:$C$34,0)+ROW(R_start),$A$51-1+4+COLUMN(R_start)+MATCH(E$2,Revenue!$D$12:$AL$12,0)))</f>
        <v>0.42646969049508576</v>
      </c>
      <c r="F73" s="68">
        <f ca="1">INDIRECT("Revenue!"&amp;ADDRESS(MATCH($B73,Revenue!$C$14:$C$34,0)+ROW(R_start),$A$51-1+4+COLUMN(R_start)+MATCH(F$2,Revenue!$D$12:$AL$12,0)))</f>
        <v>0.41010166911324963</v>
      </c>
      <c r="G73" s="68">
        <f ca="1">INDIRECT("Revenue!"&amp;ADDRESS(MATCH($B73,Revenue!$C$14:$C$34,0)+ROW(R_start),$A$51-1+4+COLUMN(R_start)+MATCH(G$2,Revenue!$D$12:$AL$12,0)))</f>
        <v>0.46012382762214188</v>
      </c>
    </row>
  </sheetData>
  <conditionalFormatting sqref="B3:B21">
    <cfRule type="expression" dxfId="55" priority="28">
      <formula>ISODD(ROW())</formula>
    </cfRule>
  </conditionalFormatting>
  <conditionalFormatting sqref="B22">
    <cfRule type="expression" dxfId="54" priority="27">
      <formula>ISODD(ROW())</formula>
    </cfRule>
  </conditionalFormatting>
  <conditionalFormatting sqref="B28:B46">
    <cfRule type="expression" dxfId="53" priority="25">
      <formula>ISODD(ROW())</formula>
    </cfRule>
  </conditionalFormatting>
  <conditionalFormatting sqref="B47">
    <cfRule type="expression" dxfId="52" priority="24">
      <formula>ISODD(ROW())</formula>
    </cfRule>
  </conditionalFormatting>
  <conditionalFormatting sqref="B53:B71">
    <cfRule type="expression" dxfId="51" priority="22">
      <formula>ISODD(ROW())</formula>
    </cfRule>
  </conditionalFormatting>
  <conditionalFormatting sqref="B72">
    <cfRule type="expression" dxfId="50" priority="21">
      <formula>ISODD(ROW())</formula>
    </cfRule>
  </conditionalFormatting>
  <conditionalFormatting sqref="B73">
    <cfRule type="expression" dxfId="49" priority="20">
      <formula>ISODD(ROW())</formula>
    </cfRule>
  </conditionalFormatting>
  <conditionalFormatting sqref="B48">
    <cfRule type="expression" dxfId="48" priority="19">
      <formula>ISODD(ROW())</formula>
    </cfRule>
  </conditionalFormatting>
  <conditionalFormatting sqref="B23">
    <cfRule type="expression" dxfId="47" priority="18">
      <formula>ISODD(ROW())</formula>
    </cfRule>
  </conditionalFormatting>
  <conditionalFormatting sqref="C3:C23">
    <cfRule type="top10" dxfId="46" priority="17" rank="5"/>
  </conditionalFormatting>
  <conditionalFormatting sqref="D3:D23">
    <cfRule type="top10" dxfId="45" priority="16" rank="5"/>
  </conditionalFormatting>
  <conditionalFormatting sqref="E3:E23">
    <cfRule type="top10" dxfId="44" priority="15" rank="5"/>
  </conditionalFormatting>
  <conditionalFormatting sqref="F3:F23">
    <cfRule type="top10" dxfId="43" priority="14" rank="5"/>
  </conditionalFormatting>
  <conditionalFormatting sqref="G3:G23">
    <cfRule type="top10" dxfId="42" priority="13" rank="5"/>
  </conditionalFormatting>
  <conditionalFormatting sqref="C28:C48">
    <cfRule type="top10" dxfId="41" priority="12" rank="5"/>
  </conditionalFormatting>
  <conditionalFormatting sqref="D28:D48">
    <cfRule type="top10" dxfId="40" priority="11" rank="5"/>
  </conditionalFormatting>
  <conditionalFormatting sqref="E28:E48">
    <cfRule type="top10" dxfId="39" priority="10" rank="5"/>
  </conditionalFormatting>
  <conditionalFormatting sqref="F28:F48">
    <cfRule type="top10" dxfId="38" priority="9" rank="5"/>
  </conditionalFormatting>
  <conditionalFormatting sqref="G28:G48">
    <cfRule type="top10" dxfId="37" priority="8" rank="5"/>
  </conditionalFormatting>
  <conditionalFormatting sqref="C53:C73">
    <cfRule type="top10" dxfId="36" priority="7" rank="5"/>
  </conditionalFormatting>
  <conditionalFormatting sqref="D53:D73">
    <cfRule type="top10" dxfId="35" priority="6" rank="5"/>
  </conditionalFormatting>
  <conditionalFormatting sqref="E53:E73">
    <cfRule type="top10" dxfId="34" priority="5" rank="5"/>
  </conditionalFormatting>
  <conditionalFormatting sqref="F53:F73">
    <cfRule type="top10" dxfId="33" priority="4" rank="5"/>
  </conditionalFormatting>
  <conditionalFormatting sqref="G53:G73">
    <cfRule type="top10" dxfId="32" priority="3" rank="5"/>
  </conditionalFormatting>
  <conditionalFormatting sqref="J3:J72">
    <cfRule type="expression" dxfId="31" priority="1">
      <formula>ISODD(ROW())</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3FB42-31E0-4DAF-A4CE-2A2CFE92A2D1}">
  <sheetPr>
    <tabColor theme="4" tint="0.39997558519241921"/>
  </sheetPr>
  <dimension ref="A1:Q49"/>
  <sheetViews>
    <sheetView topLeftCell="A28" workbookViewId="0">
      <selection activeCell="C48" sqref="C48:G48"/>
    </sheetView>
  </sheetViews>
  <sheetFormatPr defaultRowHeight="14.5"/>
  <cols>
    <col min="2" max="2" width="21.08984375" bestFit="1" customWidth="1"/>
    <col min="8" max="14" width="8.7265625" style="101"/>
    <col min="16" max="16" width="11.08984375" bestFit="1" customWidth="1"/>
    <col min="17" max="19" width="11.81640625" bestFit="1" customWidth="1"/>
    <col min="20" max="20" width="11.08984375" bestFit="1" customWidth="1"/>
    <col min="21" max="21" width="11.81640625" bestFit="1" customWidth="1"/>
  </cols>
  <sheetData>
    <row r="1" spans="1:17" ht="15.5">
      <c r="B1" s="51" t="s">
        <v>79</v>
      </c>
      <c r="P1" s="69" t="s">
        <v>26</v>
      </c>
      <c r="Q1" t="s">
        <v>21</v>
      </c>
    </row>
    <row r="2" spans="1:17" ht="15.5">
      <c r="A2">
        <v>1</v>
      </c>
      <c r="B2" s="7" t="s">
        <v>26</v>
      </c>
      <c r="C2" s="18">
        <v>2016</v>
      </c>
      <c r="D2" s="18">
        <v>2017</v>
      </c>
      <c r="E2" s="18">
        <v>2018</v>
      </c>
      <c r="F2" s="18">
        <v>2019</v>
      </c>
      <c r="G2" s="18">
        <v>2020</v>
      </c>
      <c r="H2" s="103"/>
      <c r="I2" s="103"/>
      <c r="J2" s="103"/>
      <c r="K2" s="103"/>
      <c r="L2" s="103"/>
      <c r="M2" s="103"/>
      <c r="N2" s="103"/>
    </row>
    <row r="3" spans="1:17">
      <c r="B3" s="6" t="s">
        <v>3</v>
      </c>
      <c r="C3" s="42">
        <f ca="1">INDIRECT("Expense!"&amp;ADDRESS(MATCH($B3,Expense!$B$14:$B$34,0)+ROW(E_start),$A$2-1+3+COLUMN(E_start)+MATCH(C$2,Expense!$C$12:$AA$12,0)))</f>
        <v>0.75364049618614692</v>
      </c>
      <c r="D3" s="42">
        <f ca="1">INDIRECT("Expense!"&amp;ADDRESS(MATCH($B3,Expense!$B$14:$B$34,0)+ROW(E_start),$A$2-1+3+COLUMN(E_start)+MATCH(D$2,Expense!$C$12:$AA$12,0)))</f>
        <v>0.72476245137427464</v>
      </c>
      <c r="E3" s="42">
        <f ca="1">INDIRECT("Expense!"&amp;ADDRESS(MATCH($B3,Expense!$B$14:$B$34,0)+ROW(E_start),$A$2-1+3+COLUMN(E_start)+MATCH(E$2,Expense!$C$12:$AA$12,0)))</f>
        <v>0.71986199233940529</v>
      </c>
      <c r="F3" s="42">
        <f ca="1">INDIRECT("Expense!"&amp;ADDRESS(MATCH($B3,Expense!$B$14:$B$34,0)+ROW(E_start),$A$2-1+3+COLUMN(E_start)+MATCH(F$2,Expense!$C$12:$AA$12,0)))</f>
        <v>0.72030193727157643</v>
      </c>
      <c r="G3" s="42">
        <f ca="1">INDIRECT("Expense!"&amp;ADDRESS(MATCH($B3,Expense!$B$14:$B$34,0)+ROW(E_start),$A$2-1+3+COLUMN(E_start)+MATCH(G$2,Expense!$C$12:$AA$12,0)))</f>
        <v>0.67989944195811924</v>
      </c>
      <c r="H3" s="77"/>
      <c r="I3" s="77"/>
      <c r="J3" s="77"/>
      <c r="K3" s="77"/>
      <c r="L3" s="77"/>
      <c r="M3" s="77"/>
      <c r="N3" s="77"/>
      <c r="P3" s="69" t="s">
        <v>113</v>
      </c>
    </row>
    <row r="4" spans="1:17">
      <c r="B4" s="6" t="s">
        <v>5</v>
      </c>
      <c r="C4" s="42">
        <f ca="1">INDIRECT("Expense!"&amp;ADDRESS(MATCH($B4,Expense!$B$14:$B$34,0)+ROW(E_start),$A$2-1+3+COLUMN(E_start)+MATCH(C$2,Expense!$C$12:$AA$12,0)))</f>
        <v>0.66163535289564424</v>
      </c>
      <c r="D4" s="42">
        <f ca="1">INDIRECT("Expense!"&amp;ADDRESS(MATCH($B4,Expense!$B$14:$B$34,0)+ROW(E_start),$A$2-1+3+COLUMN(E_start)+MATCH(D$2,Expense!$C$12:$AA$12,0)))</f>
        <v>0.715597789352312</v>
      </c>
      <c r="E4" s="42">
        <f ca="1">INDIRECT("Expense!"&amp;ADDRESS(MATCH($B4,Expense!$B$14:$B$34,0)+ROW(E_start),$A$2-1+3+COLUMN(E_start)+MATCH(E$2,Expense!$C$12:$AA$12,0)))</f>
        <v>0.6874589625738674</v>
      </c>
      <c r="F4" s="42">
        <f ca="1">INDIRECT("Expense!"&amp;ADDRESS(MATCH($B4,Expense!$B$14:$B$34,0)+ROW(E_start),$A$2-1+3+COLUMN(E_start)+MATCH(F$2,Expense!$C$12:$AA$12,0)))</f>
        <v>0.73794409176968478</v>
      </c>
      <c r="G4" s="42">
        <f ca="1">INDIRECT("Expense!"&amp;ADDRESS(MATCH($B4,Expense!$B$14:$B$34,0)+ROW(E_start),$A$2-1+3+COLUMN(E_start)+MATCH(G$2,Expense!$C$12:$AA$12,0)))</f>
        <v>0.77935983597220637</v>
      </c>
      <c r="H4" s="77"/>
      <c r="I4" s="77"/>
      <c r="J4" s="77"/>
      <c r="K4" s="77"/>
      <c r="L4" s="77"/>
      <c r="M4" s="77"/>
      <c r="N4" s="77"/>
      <c r="P4" s="70" t="s">
        <v>108</v>
      </c>
      <c r="Q4" s="71">
        <v>0.56928561507477193</v>
      </c>
    </row>
    <row r="5" spans="1:17">
      <c r="B5" s="6" t="s">
        <v>0</v>
      </c>
      <c r="C5" s="42">
        <f ca="1">INDIRECT("Expense!"&amp;ADDRESS(MATCH($B5,Expense!$B$14:$B$34,0)+ROW(E_start),$A$2-1+3+COLUMN(E_start)+MATCH(C$2,Expense!$C$12:$AA$12,0)))</f>
        <v>0.80127473363774726</v>
      </c>
      <c r="D5" s="42">
        <f ca="1">INDIRECT("Expense!"&amp;ADDRESS(MATCH($B5,Expense!$B$14:$B$34,0)+ROW(E_start),$A$2-1+3+COLUMN(E_start)+MATCH(D$2,Expense!$C$12:$AA$12,0)))</f>
        <v>0.78655524731037274</v>
      </c>
      <c r="E5" s="42">
        <f ca="1">INDIRECT("Expense!"&amp;ADDRESS(MATCH($B5,Expense!$B$14:$B$34,0)+ROW(E_start),$A$2-1+3+COLUMN(E_start)+MATCH(E$2,Expense!$C$12:$AA$12,0)))</f>
        <v>0.70101090363307283</v>
      </c>
      <c r="F5" s="42">
        <f ca="1">INDIRECT("Expense!"&amp;ADDRESS(MATCH($B5,Expense!$B$14:$B$34,0)+ROW(E_start),$A$2-1+3+COLUMN(E_start)+MATCH(F$2,Expense!$C$12:$AA$12,0)))</f>
        <v>0.66846025569760981</v>
      </c>
      <c r="G5" s="42">
        <f ca="1">INDIRECT("Expense!"&amp;ADDRESS(MATCH($B5,Expense!$B$14:$B$34,0)+ROW(E_start),$A$2-1+3+COLUMN(E_start)+MATCH(G$2,Expense!$C$12:$AA$12,0)))</f>
        <v>0.69706855357471054</v>
      </c>
      <c r="H5" s="77"/>
      <c r="I5" s="77"/>
      <c r="J5" s="77"/>
      <c r="K5" s="77"/>
      <c r="L5" s="77"/>
      <c r="M5" s="77"/>
      <c r="N5" s="77"/>
      <c r="P5" s="70" t="s">
        <v>109</v>
      </c>
      <c r="Q5" s="71">
        <v>0.57580035291151999</v>
      </c>
    </row>
    <row r="6" spans="1:17">
      <c r="B6" s="6" t="s">
        <v>13</v>
      </c>
      <c r="C6" s="42">
        <f ca="1">INDIRECT("Expense!"&amp;ADDRESS(MATCH($B6,Expense!$B$14:$B$34,0)+ROW(E_start),$A$2-1+3+COLUMN(E_start)+MATCH(C$2,Expense!$C$12:$AA$12,0)))</f>
        <v>0.70661616696683971</v>
      </c>
      <c r="D6" s="42">
        <f ca="1">INDIRECT("Expense!"&amp;ADDRESS(MATCH($B6,Expense!$B$14:$B$34,0)+ROW(E_start),$A$2-1+3+COLUMN(E_start)+MATCH(D$2,Expense!$C$12:$AA$12,0)))</f>
        <v>0.71612707814498222</v>
      </c>
      <c r="E6" s="42">
        <f ca="1">INDIRECT("Expense!"&amp;ADDRESS(MATCH($B6,Expense!$B$14:$B$34,0)+ROW(E_start),$A$2-1+3+COLUMN(E_start)+MATCH(E$2,Expense!$C$12:$AA$12,0)))</f>
        <v>0.70194043321299637</v>
      </c>
      <c r="F6" s="42">
        <f ca="1">INDIRECT("Expense!"&amp;ADDRESS(MATCH($B6,Expense!$B$14:$B$34,0)+ROW(E_start),$A$2-1+3+COLUMN(E_start)+MATCH(F$2,Expense!$C$12:$AA$12,0)))</f>
        <v>0.70234389737785319</v>
      </c>
      <c r="G6" s="42">
        <f ca="1">INDIRECT("Expense!"&amp;ADDRESS(MATCH($B6,Expense!$B$14:$B$34,0)+ROW(E_start),$A$2-1+3+COLUMN(E_start)+MATCH(G$2,Expense!$C$12:$AA$12,0)))</f>
        <v>0.67079966564502647</v>
      </c>
      <c r="H6" s="77"/>
      <c r="I6" s="77"/>
      <c r="J6" s="77"/>
      <c r="K6" s="77"/>
      <c r="L6" s="77"/>
      <c r="M6" s="77"/>
      <c r="N6" s="77"/>
      <c r="P6" s="70" t="s">
        <v>110</v>
      </c>
      <c r="Q6" s="71">
        <v>0.53223010244286839</v>
      </c>
    </row>
    <row r="7" spans="1:17">
      <c r="B7" s="6" t="s">
        <v>7</v>
      </c>
      <c r="C7" s="42">
        <f ca="1">INDIRECT("Expense!"&amp;ADDRESS(MATCH($B7,Expense!$B$14:$B$34,0)+ROW(E_start),$A$2-1+3+COLUMN(E_start)+MATCH(C$2,Expense!$C$12:$AA$12,0)))</f>
        <v>0.72201899272068881</v>
      </c>
      <c r="D7" s="42">
        <f ca="1">INDIRECT("Expense!"&amp;ADDRESS(MATCH($B7,Expense!$B$14:$B$34,0)+ROW(E_start),$A$2-1+3+COLUMN(E_start)+MATCH(D$2,Expense!$C$12:$AA$12,0)))</f>
        <v>0.66962836009381199</v>
      </c>
      <c r="E7" s="42">
        <f ca="1">INDIRECT("Expense!"&amp;ADDRESS(MATCH($B7,Expense!$B$14:$B$34,0)+ROW(E_start),$A$2-1+3+COLUMN(E_start)+MATCH(E$2,Expense!$C$12:$AA$12,0)))</f>
        <v>0.70992253780892656</v>
      </c>
      <c r="F7" s="42">
        <f ca="1">INDIRECT("Expense!"&amp;ADDRESS(MATCH($B7,Expense!$B$14:$B$34,0)+ROW(E_start),$A$2-1+3+COLUMN(E_start)+MATCH(F$2,Expense!$C$12:$AA$12,0)))</f>
        <v>0.66971890119556965</v>
      </c>
      <c r="G7" s="42">
        <f ca="1">INDIRECT("Expense!"&amp;ADDRESS(MATCH($B7,Expense!$B$14:$B$34,0)+ROW(E_start),$A$2-1+3+COLUMN(E_start)+MATCH(G$2,Expense!$C$12:$AA$12,0)))</f>
        <v>0.73890286456220078</v>
      </c>
      <c r="H7" s="77"/>
      <c r="I7" s="77"/>
      <c r="J7" s="77"/>
      <c r="K7" s="77"/>
      <c r="L7" s="77"/>
      <c r="M7" s="77"/>
      <c r="N7" s="77"/>
      <c r="P7" s="70" t="s">
        <v>112</v>
      </c>
      <c r="Q7" s="71">
        <v>0.57875640493006508</v>
      </c>
    </row>
    <row r="8" spans="1:17">
      <c r="B8" s="6" t="s">
        <v>6</v>
      </c>
      <c r="C8" s="42">
        <f ca="1">INDIRECT("Expense!"&amp;ADDRESS(MATCH($B8,Expense!$B$14:$B$34,0)+ROW(E_start),$A$2-1+3+COLUMN(E_start)+MATCH(C$2,Expense!$C$12:$AA$12,0)))</f>
        <v>0.56620458096472859</v>
      </c>
      <c r="D8" s="42">
        <f ca="1">INDIRECT("Expense!"&amp;ADDRESS(MATCH($B8,Expense!$B$14:$B$34,0)+ROW(E_start),$A$2-1+3+COLUMN(E_start)+MATCH(D$2,Expense!$C$12:$AA$12,0)))</f>
        <v>0.64586619253821231</v>
      </c>
      <c r="E8" s="42">
        <f ca="1">INDIRECT("Expense!"&amp;ADDRESS(MATCH($B8,Expense!$B$14:$B$34,0)+ROW(E_start),$A$2-1+3+COLUMN(E_start)+MATCH(E$2,Expense!$C$12:$AA$12,0)))</f>
        <v>0.68684116490977321</v>
      </c>
      <c r="F8" s="42">
        <f ca="1">INDIRECT("Expense!"&amp;ADDRESS(MATCH($B8,Expense!$B$14:$B$34,0)+ROW(E_start),$A$2-1+3+COLUMN(E_start)+MATCH(F$2,Expense!$C$12:$AA$12,0)))</f>
        <v>0.57334648473888972</v>
      </c>
      <c r="G8" s="42">
        <f ca="1">INDIRECT("Expense!"&amp;ADDRESS(MATCH($B8,Expense!$B$14:$B$34,0)+ROW(E_start),$A$2-1+3+COLUMN(E_start)+MATCH(G$2,Expense!$C$12:$AA$12,0)))</f>
        <v>0.54095170705819917</v>
      </c>
      <c r="H8" s="77"/>
      <c r="I8" s="77"/>
      <c r="J8" s="77"/>
      <c r="K8" s="77"/>
      <c r="L8" s="77"/>
      <c r="M8" s="77"/>
      <c r="N8" s="77"/>
      <c r="P8" s="70" t="s">
        <v>111</v>
      </c>
      <c r="Q8" s="71">
        <v>0.53908362302047119</v>
      </c>
    </row>
    <row r="9" spans="1:17">
      <c r="B9" s="6" t="s">
        <v>4</v>
      </c>
      <c r="C9" s="42">
        <f ca="1">INDIRECT("Expense!"&amp;ADDRESS(MATCH($B9,Expense!$B$14:$B$34,0)+ROW(E_start),$A$2-1+3+COLUMN(E_start)+MATCH(C$2,Expense!$C$12:$AA$12,0)))</f>
        <v>0.64547115880230543</v>
      </c>
      <c r="D9" s="42">
        <f ca="1">INDIRECT("Expense!"&amp;ADDRESS(MATCH($B9,Expense!$B$14:$B$34,0)+ROW(E_start),$A$2-1+3+COLUMN(E_start)+MATCH(D$2,Expense!$C$12:$AA$12,0)))</f>
        <v>0.57535016427459795</v>
      </c>
      <c r="E9" s="42">
        <f ca="1">INDIRECT("Expense!"&amp;ADDRESS(MATCH($B9,Expense!$B$14:$B$34,0)+ROW(E_start),$A$2-1+3+COLUMN(E_start)+MATCH(E$2,Expense!$C$12:$AA$12,0)))</f>
        <v>0.52177744636138701</v>
      </c>
      <c r="F9" s="42">
        <f ca="1">INDIRECT("Expense!"&amp;ADDRESS(MATCH($B9,Expense!$B$14:$B$34,0)+ROW(E_start),$A$2-1+3+COLUMN(E_start)+MATCH(F$2,Expense!$C$12:$AA$12,0)))</f>
        <v>0.52921929423354319</v>
      </c>
      <c r="G9" s="42">
        <f ca="1">INDIRECT("Expense!"&amp;ADDRESS(MATCH($B9,Expense!$B$14:$B$34,0)+ROW(E_start),$A$2-1+3+COLUMN(E_start)+MATCH(G$2,Expense!$C$12:$AA$12,0)))</f>
        <v>0.59431711373002671</v>
      </c>
      <c r="H9" s="77"/>
      <c r="I9" s="77"/>
      <c r="J9" s="77"/>
      <c r="K9" s="77"/>
      <c r="L9" s="77"/>
      <c r="M9" s="77"/>
      <c r="N9" s="77"/>
    </row>
    <row r="10" spans="1:17">
      <c r="B10" s="6" t="s">
        <v>8</v>
      </c>
      <c r="C10" s="42">
        <f ca="1">INDIRECT("Expense!"&amp;ADDRESS(MATCH($B10,Expense!$B$14:$B$34,0)+ROW(E_start),$A$2-1+3+COLUMN(E_start)+MATCH(C$2,Expense!$C$12:$AA$12,0)))</f>
        <v>0.63081545953787177</v>
      </c>
      <c r="D10" s="42">
        <f ca="1">INDIRECT("Expense!"&amp;ADDRESS(MATCH($B10,Expense!$B$14:$B$34,0)+ROW(E_start),$A$2-1+3+COLUMN(E_start)+MATCH(D$2,Expense!$C$12:$AA$12,0)))</f>
        <v>0.68939318204538635</v>
      </c>
      <c r="E10" s="42">
        <f ca="1">INDIRECT("Expense!"&amp;ADDRESS(MATCH($B10,Expense!$B$14:$B$34,0)+ROW(E_start),$A$2-1+3+COLUMN(E_start)+MATCH(E$2,Expense!$C$12:$AA$12,0)))</f>
        <v>0.62394890038809825</v>
      </c>
      <c r="F10" s="42">
        <f ca="1">INDIRECT("Expense!"&amp;ADDRESS(MATCH($B10,Expense!$B$14:$B$34,0)+ROW(E_start),$A$2-1+3+COLUMN(E_start)+MATCH(F$2,Expense!$C$12:$AA$12,0)))</f>
        <v>0.55807568341888503</v>
      </c>
      <c r="G10" s="42">
        <f ca="1">INDIRECT("Expense!"&amp;ADDRESS(MATCH($B10,Expense!$B$14:$B$34,0)+ROW(E_start),$A$2-1+3+COLUMN(E_start)+MATCH(G$2,Expense!$C$12:$AA$12,0)))</f>
        <v>0.62989677077818951</v>
      </c>
      <c r="H10" s="77"/>
      <c r="I10" s="77"/>
      <c r="J10" s="77"/>
      <c r="K10" s="77"/>
      <c r="L10" s="77"/>
      <c r="M10" s="77"/>
      <c r="N10" s="77"/>
    </row>
    <row r="11" spans="1:17">
      <c r="B11" s="6" t="s">
        <v>1</v>
      </c>
      <c r="C11" s="42">
        <f ca="1">INDIRECT("Expense!"&amp;ADDRESS(MATCH($B11,Expense!$B$14:$B$34,0)+ROW(E_start),$A$2-1+3+COLUMN(E_start)+MATCH(C$2,Expense!$C$12:$AA$12,0)))</f>
        <v>0.75722419164249644</v>
      </c>
      <c r="D11" s="42">
        <f ca="1">INDIRECT("Expense!"&amp;ADDRESS(MATCH($B11,Expense!$B$14:$B$34,0)+ROW(E_start),$A$2-1+3+COLUMN(E_start)+MATCH(D$2,Expense!$C$12:$AA$12,0)))</f>
        <v>0.82840064995357476</v>
      </c>
      <c r="E11" s="42">
        <f ca="1">INDIRECT("Expense!"&amp;ADDRESS(MATCH($B11,Expense!$B$14:$B$34,0)+ROW(E_start),$A$2-1+3+COLUMN(E_start)+MATCH(E$2,Expense!$C$12:$AA$12,0)))</f>
        <v>0.7185122210414453</v>
      </c>
      <c r="F11" s="42">
        <f ca="1">INDIRECT("Expense!"&amp;ADDRESS(MATCH($B11,Expense!$B$14:$B$34,0)+ROW(E_start),$A$2-1+3+COLUMN(E_start)+MATCH(F$2,Expense!$C$12:$AA$12,0)))</f>
        <v>0.70156966353252004</v>
      </c>
      <c r="G11" s="42">
        <f ca="1">INDIRECT("Expense!"&amp;ADDRESS(MATCH($B11,Expense!$B$14:$B$34,0)+ROW(E_start),$A$2-1+3+COLUMN(E_start)+MATCH(G$2,Expense!$C$12:$AA$12,0)))</f>
        <v>0.78281068524970976</v>
      </c>
      <c r="H11" s="77"/>
      <c r="I11" s="77"/>
      <c r="J11" s="77"/>
      <c r="K11" s="77"/>
      <c r="L11" s="77"/>
      <c r="M11" s="77"/>
      <c r="N11" s="77"/>
    </row>
    <row r="12" spans="1:17">
      <c r="B12" s="6" t="s">
        <v>2</v>
      </c>
      <c r="C12" s="42">
        <f ca="1">INDIRECT("Expense!"&amp;ADDRESS(MATCH($B12,Expense!$B$14:$B$34,0)+ROW(E_start),$A$2-1+3+COLUMN(E_start)+MATCH(C$2,Expense!$C$12:$AA$12,0)))</f>
        <v>0.79653046959395046</v>
      </c>
      <c r="D12" s="42">
        <f ca="1">INDIRECT("Expense!"&amp;ADDRESS(MATCH($B12,Expense!$B$14:$B$34,0)+ROW(E_start),$A$2-1+3+COLUMN(E_start)+MATCH(D$2,Expense!$C$12:$AA$12,0)))</f>
        <v>0.75872220482305042</v>
      </c>
      <c r="E12" s="42">
        <f ca="1">INDIRECT("Expense!"&amp;ADDRESS(MATCH($B12,Expense!$B$14:$B$34,0)+ROW(E_start),$A$2-1+3+COLUMN(E_start)+MATCH(E$2,Expense!$C$12:$AA$12,0)))</f>
        <v>0.76688851189699425</v>
      </c>
      <c r="F12" s="42">
        <f ca="1">INDIRECT("Expense!"&amp;ADDRESS(MATCH($B12,Expense!$B$14:$B$34,0)+ROW(E_start),$A$2-1+3+COLUMN(E_start)+MATCH(F$2,Expense!$C$12:$AA$12,0)))</f>
        <v>0.78183384904625752</v>
      </c>
      <c r="G12" s="42">
        <f ca="1">INDIRECT("Expense!"&amp;ADDRESS(MATCH($B12,Expense!$B$14:$B$34,0)+ROW(E_start),$A$2-1+3+COLUMN(E_start)+MATCH(G$2,Expense!$C$12:$AA$12,0)))</f>
        <v>0.7975801466042568</v>
      </c>
      <c r="H12" s="77"/>
      <c r="I12" s="77"/>
      <c r="J12" s="77"/>
      <c r="K12" s="77"/>
      <c r="L12" s="77"/>
      <c r="M12" s="77"/>
      <c r="N12" s="77"/>
    </row>
    <row r="13" spans="1:17">
      <c r="B13" s="6" t="s">
        <v>10</v>
      </c>
      <c r="C13" s="42">
        <f ca="1">INDIRECT("Expense!"&amp;ADDRESS(MATCH($B13,Expense!$B$14:$B$34,0)+ROW(E_start),$A$2-1+3+COLUMN(E_start)+MATCH(C$2,Expense!$C$12:$AA$12,0)))</f>
        <v>0.79407271616254205</v>
      </c>
      <c r="D13" s="42">
        <f ca="1">INDIRECT("Expense!"&amp;ADDRESS(MATCH($B13,Expense!$B$14:$B$34,0)+ROW(E_start),$A$2-1+3+COLUMN(E_start)+MATCH(D$2,Expense!$C$12:$AA$12,0)))</f>
        <v>0.70431707180149328</v>
      </c>
      <c r="E13" s="42">
        <f ca="1">INDIRECT("Expense!"&amp;ADDRESS(MATCH($B13,Expense!$B$14:$B$34,0)+ROW(E_start),$A$2-1+3+COLUMN(E_start)+MATCH(E$2,Expense!$C$12:$AA$12,0)))</f>
        <v>0.73528963027005045</v>
      </c>
      <c r="F13" s="42">
        <f ca="1">INDIRECT("Expense!"&amp;ADDRESS(MATCH($B13,Expense!$B$14:$B$34,0)+ROW(E_start),$A$2-1+3+COLUMN(E_start)+MATCH(F$2,Expense!$C$12:$AA$12,0)))</f>
        <v>0.73117612865723691</v>
      </c>
      <c r="G13" s="42">
        <f ca="1">INDIRECT("Expense!"&amp;ADDRESS(MATCH($B13,Expense!$B$14:$B$34,0)+ROW(E_start),$A$2-1+3+COLUMN(E_start)+MATCH(G$2,Expense!$C$12:$AA$12,0)))</f>
        <v>0.69270565788508121</v>
      </c>
      <c r="H13" s="77"/>
      <c r="I13" s="77"/>
      <c r="J13" s="77"/>
      <c r="K13" s="77"/>
      <c r="L13" s="77"/>
      <c r="M13" s="77"/>
      <c r="N13" s="77"/>
    </row>
    <row r="14" spans="1:17">
      <c r="B14" s="6" t="s">
        <v>12</v>
      </c>
      <c r="C14" s="42">
        <f ca="1">INDIRECT("Expense!"&amp;ADDRESS(MATCH($B14,Expense!$B$14:$B$34,0)+ROW(E_start),$A$2-1+3+COLUMN(E_start)+MATCH(C$2,Expense!$C$12:$AA$12,0)))</f>
        <v>0.75093101613761304</v>
      </c>
      <c r="D14" s="42">
        <f ca="1">INDIRECT("Expense!"&amp;ADDRESS(MATCH($B14,Expense!$B$14:$B$34,0)+ROW(E_start),$A$2-1+3+COLUMN(E_start)+MATCH(D$2,Expense!$C$12:$AA$12,0)))</f>
        <v>0.62956096113912785</v>
      </c>
      <c r="E14" s="42">
        <f ca="1">INDIRECT("Expense!"&amp;ADDRESS(MATCH($B14,Expense!$B$14:$B$34,0)+ROW(E_start),$A$2-1+3+COLUMN(E_start)+MATCH(E$2,Expense!$C$12:$AA$12,0)))</f>
        <v>0.60628352490421455</v>
      </c>
      <c r="F14" s="42">
        <f ca="1">INDIRECT("Expense!"&amp;ADDRESS(MATCH($B14,Expense!$B$14:$B$34,0)+ROW(E_start),$A$2-1+3+COLUMN(E_start)+MATCH(F$2,Expense!$C$12:$AA$12,0)))</f>
        <v>0.63964295090574952</v>
      </c>
      <c r="G14" s="42">
        <f ca="1">INDIRECT("Expense!"&amp;ADDRESS(MATCH($B14,Expense!$B$14:$B$34,0)+ROW(E_start),$A$2-1+3+COLUMN(E_start)+MATCH(G$2,Expense!$C$12:$AA$12,0)))</f>
        <v>0.67012881217860587</v>
      </c>
      <c r="H14" s="77"/>
      <c r="I14" s="77"/>
      <c r="J14" s="77"/>
      <c r="K14" s="77"/>
      <c r="L14" s="77"/>
      <c r="M14" s="77"/>
      <c r="N14" s="77"/>
    </row>
    <row r="15" spans="1:17">
      <c r="B15" s="6" t="s">
        <v>23</v>
      </c>
      <c r="C15" s="42">
        <f ca="1">INDIRECT("Expense!"&amp;ADDRESS(MATCH($B15,Expense!$B$14:$B$34,0)+ROW(E_start),$A$2-1+3+COLUMN(E_start)+MATCH(C$2,Expense!$C$12:$AA$12,0)))</f>
        <v>0.63801333223602996</v>
      </c>
      <c r="D15" s="42">
        <f ca="1">INDIRECT("Expense!"&amp;ADDRESS(MATCH($B15,Expense!$B$14:$B$34,0)+ROW(E_start),$A$2-1+3+COLUMN(E_start)+MATCH(D$2,Expense!$C$12:$AA$12,0)))</f>
        <v>0.54387684711178885</v>
      </c>
      <c r="E15" s="42">
        <f ca="1">INDIRECT("Expense!"&amp;ADDRESS(MATCH($B15,Expense!$B$14:$B$34,0)+ROW(E_start),$A$2-1+3+COLUMN(E_start)+MATCH(E$2,Expense!$C$12:$AA$12,0)))</f>
        <v>0.50779195792984033</v>
      </c>
      <c r="F15" s="42">
        <f ca="1">INDIRECT("Expense!"&amp;ADDRESS(MATCH($B15,Expense!$B$14:$B$34,0)+ROW(E_start),$A$2-1+3+COLUMN(E_start)+MATCH(F$2,Expense!$C$12:$AA$12,0)))</f>
        <v>0.55997184994798355</v>
      </c>
      <c r="G15" s="42">
        <f ca="1">INDIRECT("Expense!"&amp;ADDRESS(MATCH($B15,Expense!$B$14:$B$34,0)+ROW(E_start),$A$2-1+3+COLUMN(E_start)+MATCH(G$2,Expense!$C$12:$AA$12,0)))</f>
        <v>0.59252937701043784</v>
      </c>
      <c r="H15" s="77"/>
      <c r="I15" s="77"/>
      <c r="J15" s="77"/>
      <c r="K15" s="77"/>
      <c r="L15" s="77"/>
      <c r="M15" s="77"/>
      <c r="N15" s="77"/>
    </row>
    <row r="16" spans="1:17">
      <c r="B16" s="6" t="s">
        <v>11</v>
      </c>
      <c r="C16" s="42">
        <f ca="1">INDIRECT("Expense!"&amp;ADDRESS(MATCH($B16,Expense!$B$14:$B$34,0)+ROW(E_start),$A$2-1+3+COLUMN(E_start)+MATCH(C$2,Expense!$C$12:$AA$12,0)))</f>
        <v>0.5465480902688532</v>
      </c>
      <c r="D16" s="42">
        <f ca="1">INDIRECT("Expense!"&amp;ADDRESS(MATCH($B16,Expense!$B$14:$B$34,0)+ROW(E_start),$A$2-1+3+COLUMN(E_start)+MATCH(D$2,Expense!$C$12:$AA$12,0)))</f>
        <v>0.52979731218330028</v>
      </c>
      <c r="E16" s="42">
        <f ca="1">INDIRECT("Expense!"&amp;ADDRESS(MATCH($B16,Expense!$B$14:$B$34,0)+ROW(E_start),$A$2-1+3+COLUMN(E_start)+MATCH(E$2,Expense!$C$12:$AA$12,0)))</f>
        <v>0.66341911764705885</v>
      </c>
      <c r="F16" s="42">
        <f ca="1">INDIRECT("Expense!"&amp;ADDRESS(MATCH($B16,Expense!$B$14:$B$34,0)+ROW(E_start),$A$2-1+3+COLUMN(E_start)+MATCH(F$2,Expense!$C$12:$AA$12,0)))</f>
        <v>0.65978644694804101</v>
      </c>
      <c r="G16" s="42">
        <f ca="1">INDIRECT("Expense!"&amp;ADDRESS(MATCH($B16,Expense!$B$14:$B$34,0)+ROW(E_start),$A$2-1+3+COLUMN(E_start)+MATCH(G$2,Expense!$C$12:$AA$12,0)))</f>
        <v>0.62192760942760938</v>
      </c>
      <c r="H16" s="77"/>
      <c r="I16" s="77"/>
      <c r="J16" s="77"/>
      <c r="K16" s="77"/>
      <c r="L16" s="77"/>
      <c r="M16" s="77"/>
      <c r="N16" s="77"/>
    </row>
    <row r="17" spans="1:14">
      <c r="B17" s="6" t="s">
        <v>19</v>
      </c>
      <c r="C17" s="42">
        <f ca="1">INDIRECT("Expense!"&amp;ADDRESS(MATCH($B17,Expense!$B$14:$B$34,0)+ROW(E_start),$A$2-1+3+COLUMN(E_start)+MATCH(C$2,Expense!$C$12:$AA$12,0)))</f>
        <v>0.76618335426418538</v>
      </c>
      <c r="D17" s="42">
        <f ca="1">INDIRECT("Expense!"&amp;ADDRESS(MATCH($B17,Expense!$B$14:$B$34,0)+ROW(E_start),$A$2-1+3+COLUMN(E_start)+MATCH(D$2,Expense!$C$12:$AA$12,0)))</f>
        <v>0.67735064408154988</v>
      </c>
      <c r="E17" s="42">
        <f ca="1">INDIRECT("Expense!"&amp;ADDRESS(MATCH($B17,Expense!$B$14:$B$34,0)+ROW(E_start),$A$2-1+3+COLUMN(E_start)+MATCH(E$2,Expense!$C$12:$AA$12,0)))</f>
        <v>0.70164269051321937</v>
      </c>
      <c r="F17" s="42">
        <f ca="1">INDIRECT("Expense!"&amp;ADDRESS(MATCH($B17,Expense!$B$14:$B$34,0)+ROW(E_start),$A$2-1+3+COLUMN(E_start)+MATCH(F$2,Expense!$C$12:$AA$12,0)))</f>
        <v>0.6297559890232145</v>
      </c>
      <c r="G17" s="42">
        <f ca="1">INDIRECT("Expense!"&amp;ADDRESS(MATCH($B17,Expense!$B$14:$B$34,0)+ROW(E_start),$A$2-1+3+COLUMN(E_start)+MATCH(G$2,Expense!$C$12:$AA$12,0)))</f>
        <v>0.70658730158730154</v>
      </c>
      <c r="H17" s="77"/>
      <c r="I17" s="77"/>
      <c r="J17" s="77"/>
      <c r="K17" s="77"/>
      <c r="L17" s="77"/>
      <c r="M17" s="77"/>
      <c r="N17" s="77"/>
    </row>
    <row r="18" spans="1:14">
      <c r="B18" s="6" t="s">
        <v>21</v>
      </c>
      <c r="C18" s="42">
        <f ca="1">INDIRECT("Expense!"&amp;ADDRESS(MATCH($B18,Expense!$B$14:$B$34,0)+ROW(E_start),$A$2-1+3+COLUMN(E_start)+MATCH(C$2,Expense!$C$12:$AA$12,0)))</f>
        <v>0.56928561507477193</v>
      </c>
      <c r="D18" s="42">
        <f ca="1">INDIRECT("Expense!"&amp;ADDRESS(MATCH($B18,Expense!$B$14:$B$34,0)+ROW(E_start),$A$2-1+3+COLUMN(E_start)+MATCH(D$2,Expense!$C$12:$AA$12,0)))</f>
        <v>0.57580035291151999</v>
      </c>
      <c r="E18" s="42">
        <f ca="1">INDIRECT("Expense!"&amp;ADDRESS(MATCH($B18,Expense!$B$14:$B$34,0)+ROW(E_start),$A$2-1+3+COLUMN(E_start)+MATCH(E$2,Expense!$C$12:$AA$12,0)))</f>
        <v>0.53223010244286839</v>
      </c>
      <c r="F18" s="42">
        <f ca="1">INDIRECT("Expense!"&amp;ADDRESS(MATCH($B18,Expense!$B$14:$B$34,0)+ROW(E_start),$A$2-1+3+COLUMN(E_start)+MATCH(F$2,Expense!$C$12:$AA$12,0)))</f>
        <v>0.57875640493006508</v>
      </c>
      <c r="G18" s="42">
        <f ca="1">INDIRECT("Expense!"&amp;ADDRESS(MATCH($B18,Expense!$B$14:$B$34,0)+ROW(E_start),$A$2-1+3+COLUMN(E_start)+MATCH(G$2,Expense!$C$12:$AA$12,0)))</f>
        <v>0.53908362302047119</v>
      </c>
      <c r="H18" s="77"/>
      <c r="I18" s="77"/>
      <c r="J18" s="77"/>
      <c r="K18" s="77"/>
      <c r="L18" s="77"/>
      <c r="M18" s="77"/>
      <c r="N18" s="77"/>
    </row>
    <row r="19" spans="1:14">
      <c r="B19" s="6" t="s">
        <v>22</v>
      </c>
      <c r="C19" s="42">
        <f ca="1">INDIRECT("Expense!"&amp;ADDRESS(MATCH($B19,Expense!$B$14:$B$34,0)+ROW(E_start),$A$2-1+3+COLUMN(E_start)+MATCH(C$2,Expense!$C$12:$AA$12,0)))</f>
        <v>0</v>
      </c>
      <c r="D19" s="42">
        <f ca="1">INDIRECT("Expense!"&amp;ADDRESS(MATCH($B19,Expense!$B$14:$B$34,0)+ROW(E_start),$A$2-1+3+COLUMN(E_start)+MATCH(D$2,Expense!$C$12:$AA$12,0)))</f>
        <v>0</v>
      </c>
      <c r="E19" s="42">
        <f ca="1">INDIRECT("Expense!"&amp;ADDRESS(MATCH($B19,Expense!$B$14:$B$34,0)+ROW(E_start),$A$2-1+3+COLUMN(E_start)+MATCH(E$2,Expense!$C$12:$AA$12,0)))</f>
        <v>0</v>
      </c>
      <c r="F19" s="42">
        <f ca="1">INDIRECT("Expense!"&amp;ADDRESS(MATCH($B19,Expense!$B$14:$B$34,0)+ROW(E_start),$A$2-1+3+COLUMN(E_start)+MATCH(F$2,Expense!$C$12:$AA$12,0)))</f>
        <v>0</v>
      </c>
      <c r="G19" s="42">
        <f ca="1">INDIRECT("Expense!"&amp;ADDRESS(MATCH($B19,Expense!$B$14:$B$34,0)+ROW(E_start),$A$2-1+3+COLUMN(E_start)+MATCH(G$2,Expense!$C$12:$AA$12,0)))</f>
        <v>0</v>
      </c>
      <c r="H19" s="77"/>
      <c r="I19" s="77"/>
      <c r="J19" s="77"/>
      <c r="K19" s="77"/>
      <c r="L19" s="77"/>
      <c r="M19" s="77"/>
      <c r="N19" s="77"/>
    </row>
    <row r="20" spans="1:14">
      <c r="B20" s="6" t="s">
        <v>24</v>
      </c>
      <c r="C20" s="42">
        <f ca="1">INDIRECT("Expense!"&amp;ADDRESS(MATCH($B20,Expense!$B$14:$B$34,0)+ROW(E_start),$A$2-1+3+COLUMN(E_start)+MATCH(C$2,Expense!$C$12:$AA$12,0)))</f>
        <v>0.65952537903757424</v>
      </c>
      <c r="D20" s="42">
        <f ca="1">INDIRECT("Expense!"&amp;ADDRESS(MATCH($B20,Expense!$B$14:$B$34,0)+ROW(E_start),$A$2-1+3+COLUMN(E_start)+MATCH(D$2,Expense!$C$12:$AA$12,0)))</f>
        <v>0.54038125057555941</v>
      </c>
      <c r="E20" s="42">
        <f ca="1">INDIRECT("Expense!"&amp;ADDRESS(MATCH($B20,Expense!$B$14:$B$34,0)+ROW(E_start),$A$2-1+3+COLUMN(E_start)+MATCH(E$2,Expense!$C$12:$AA$12,0)))</f>
        <v>0.59764637230110884</v>
      </c>
      <c r="F20" s="42">
        <f ca="1">INDIRECT("Expense!"&amp;ADDRESS(MATCH($B20,Expense!$B$14:$B$34,0)+ROW(E_start),$A$2-1+3+COLUMN(E_start)+MATCH(F$2,Expense!$C$12:$AA$12,0)))</f>
        <v>0.59641572003104493</v>
      </c>
      <c r="G20" s="42">
        <f ca="1">INDIRECT("Expense!"&amp;ADDRESS(MATCH($B20,Expense!$B$14:$B$34,0)+ROW(E_start),$A$2-1+3+COLUMN(E_start)+MATCH(G$2,Expense!$C$12:$AA$12,0)))</f>
        <v>0.52575896964121427</v>
      </c>
      <c r="H20" s="77"/>
      <c r="I20" s="77"/>
      <c r="J20" s="77"/>
      <c r="K20" s="77"/>
      <c r="L20" s="77"/>
      <c r="M20" s="77"/>
      <c r="N20" s="77"/>
    </row>
    <row r="21" spans="1:14">
      <c r="B21" s="6" t="s">
        <v>20</v>
      </c>
      <c r="C21" s="42">
        <f ca="1">INDIRECT("Expense!"&amp;ADDRESS(MATCH($B21,Expense!$B$14:$B$34,0)+ROW(E_start),$A$2-1+3+COLUMN(E_start)+MATCH(C$2,Expense!$C$12:$AA$12,0)))</f>
        <v>0.76278212805158918</v>
      </c>
      <c r="D21" s="42">
        <f ca="1">INDIRECT("Expense!"&amp;ADDRESS(MATCH($B21,Expense!$B$14:$B$34,0)+ROW(E_start),$A$2-1+3+COLUMN(E_start)+MATCH(D$2,Expense!$C$12:$AA$12,0)))</f>
        <v>0.78683978873239435</v>
      </c>
      <c r="E21" s="42">
        <f ca="1">INDIRECT("Expense!"&amp;ADDRESS(MATCH($B21,Expense!$B$14:$B$34,0)+ROW(E_start),$A$2-1+3+COLUMN(E_start)+MATCH(E$2,Expense!$C$12:$AA$12,0)))</f>
        <v>0.62557053391359729</v>
      </c>
      <c r="F21" s="42">
        <f ca="1">INDIRECT("Expense!"&amp;ADDRESS(MATCH($B21,Expense!$B$14:$B$34,0)+ROW(E_start),$A$2-1+3+COLUMN(E_start)+MATCH(F$2,Expense!$C$12:$AA$12,0)))</f>
        <v>0.70139862225270633</v>
      </c>
      <c r="G21" s="42">
        <f ca="1">INDIRECT("Expense!"&amp;ADDRESS(MATCH($B21,Expense!$B$14:$B$34,0)+ROW(E_start),$A$2-1+3+COLUMN(E_start)+MATCH(G$2,Expense!$C$12:$AA$12,0)))</f>
        <v>0.67844619023024444</v>
      </c>
      <c r="H21" s="77"/>
      <c r="I21" s="77"/>
      <c r="J21" s="77"/>
      <c r="K21" s="77"/>
      <c r="L21" s="77"/>
      <c r="M21" s="77"/>
      <c r="N21" s="77"/>
    </row>
    <row r="22" spans="1:14">
      <c r="B22" s="6" t="s">
        <v>9</v>
      </c>
      <c r="C22" s="42">
        <f ca="1">INDIRECT("Expense!"&amp;ADDRESS(MATCH($B22,Expense!$B$14:$B$34,0)+ROW(E_start),$A$2-1+3+COLUMN(E_start)+MATCH(C$2,Expense!$C$12:$AA$12,0)))</f>
        <v>0.45339652448657192</v>
      </c>
      <c r="D22" s="42">
        <f ca="1">INDIRECT("Expense!"&amp;ADDRESS(MATCH($B22,Expense!$B$14:$B$34,0)+ROW(E_start),$A$2-1+3+COLUMN(E_start)+MATCH(D$2,Expense!$C$12:$AA$12,0)))</f>
        <v>0.5071566198733829</v>
      </c>
      <c r="E22" s="42">
        <f ca="1">INDIRECT("Expense!"&amp;ADDRESS(MATCH($B22,Expense!$B$14:$B$34,0)+ROW(E_start),$A$2-1+3+COLUMN(E_start)+MATCH(E$2,Expense!$C$12:$AA$12,0)))</f>
        <v>0.48040956439393939</v>
      </c>
      <c r="F22" s="42">
        <f ca="1">INDIRECT("Expense!"&amp;ADDRESS(MATCH($B22,Expense!$B$14:$B$34,0)+ROW(E_start),$A$2-1+3+COLUMN(E_start)+MATCH(F$2,Expense!$C$12:$AA$12,0)))</f>
        <v>0.46272942939193407</v>
      </c>
      <c r="G22" s="42">
        <f ca="1">INDIRECT("Expense!"&amp;ADDRESS(MATCH($B22,Expense!$B$14:$B$34,0)+ROW(E_start),$A$2-1+3+COLUMN(E_start)+MATCH(G$2,Expense!$C$12:$AA$12,0)))</f>
        <v>0.52960204618972395</v>
      </c>
      <c r="H22" s="77"/>
      <c r="I22" s="77"/>
      <c r="J22" s="77"/>
      <c r="K22" s="77"/>
      <c r="L22" s="77"/>
      <c r="M22" s="77"/>
      <c r="N22" s="77"/>
    </row>
    <row r="23" spans="1:14">
      <c r="B23" s="26" t="s">
        <v>14</v>
      </c>
      <c r="C23" s="68">
        <f ca="1">INDIRECT("Expense!"&amp;ADDRESS(MATCH($B23,Expense!$B$14:$B$34,0)+ROW(E_start),$A$2-1+3+COLUMN(E_start)+MATCH(C$2,Expense!$C$12:$AA$12,0)))</f>
        <v>0.68491022099447518</v>
      </c>
      <c r="D23" s="68">
        <f ca="1">INDIRECT("Expense!"&amp;ADDRESS(MATCH($B23,Expense!$B$14:$B$34,0)+ROW(E_start),$A$2-1+3+COLUMN(E_start)+MATCH(D$2,Expense!$C$12:$AA$12,0)))</f>
        <v>0.66733589385474856</v>
      </c>
      <c r="E23" s="68">
        <f ca="1">INDIRECT("Expense!"&amp;ADDRESS(MATCH($B23,Expense!$B$14:$B$34,0)+ROW(E_start),$A$2-1+3+COLUMN(E_start)+MATCH(E$2,Expense!$C$12:$AA$12,0)))</f>
        <v>0.66177508113447148</v>
      </c>
      <c r="F23" s="68">
        <f ca="1">INDIRECT("Expense!"&amp;ADDRESS(MATCH($B23,Expense!$B$14:$B$34,0)+ROW(E_start),$A$2-1+3+COLUMN(E_start)+MATCH(F$2,Expense!$C$12:$AA$12,0)))</f>
        <v>0.64922647898545904</v>
      </c>
      <c r="G23" s="68">
        <f ca="1">INDIRECT("Expense!"&amp;ADDRESS(MATCH($B23,Expense!$B$14:$B$34,0)+ROW(E_start),$A$2-1+3+COLUMN(E_start)+MATCH(G$2,Expense!$C$12:$AA$12,0)))</f>
        <v>0.66077073105118034</v>
      </c>
      <c r="H23" s="77"/>
      <c r="I23" s="77"/>
      <c r="J23" s="77"/>
      <c r="K23" s="77"/>
      <c r="L23" s="77"/>
      <c r="M23" s="77"/>
      <c r="N23" s="77"/>
    </row>
    <row r="24" spans="1:14">
      <c r="B24" s="6" t="s">
        <v>146</v>
      </c>
      <c r="C24" s="102">
        <f ca="1">AVERAGE(C3:C23)</f>
        <v>0.65081333236488692</v>
      </c>
      <c r="D24" s="102">
        <f t="shared" ref="D24:G24" ca="1" si="0">AVERAGE(D3:D23)</f>
        <v>0.63203905057978282</v>
      </c>
      <c r="E24" s="102">
        <f t="shared" ca="1" si="0"/>
        <v>0.61667722141030179</v>
      </c>
      <c r="F24" s="102">
        <f t="shared" ca="1" si="0"/>
        <v>0.61198447996932492</v>
      </c>
      <c r="G24" s="102">
        <f t="shared" ca="1" si="0"/>
        <v>0.62519652873116749</v>
      </c>
      <c r="H24" s="104"/>
      <c r="I24" s="104"/>
      <c r="J24" s="104"/>
      <c r="K24" s="104"/>
      <c r="L24" s="104"/>
      <c r="M24" s="104"/>
      <c r="N24" s="104"/>
    </row>
    <row r="26" spans="1:14" ht="15.5">
      <c r="B26" s="51" t="s">
        <v>80</v>
      </c>
    </row>
    <row r="27" spans="1:14" ht="15.5">
      <c r="A27">
        <v>2</v>
      </c>
      <c r="B27" s="7" t="s">
        <v>26</v>
      </c>
      <c r="C27" s="18">
        <v>2016</v>
      </c>
      <c r="D27" s="18">
        <v>2017</v>
      </c>
      <c r="E27" s="18">
        <v>2018</v>
      </c>
      <c r="F27" s="18">
        <v>2019</v>
      </c>
      <c r="G27" s="18">
        <v>2020</v>
      </c>
      <c r="H27" s="103"/>
      <c r="I27" s="103"/>
      <c r="J27" s="103"/>
      <c r="K27" s="103"/>
      <c r="L27" s="103"/>
      <c r="M27" s="103"/>
      <c r="N27" s="103"/>
    </row>
    <row r="28" spans="1:14">
      <c r="B28" s="6" t="s">
        <v>3</v>
      </c>
      <c r="C28" s="42">
        <f ca="1">INDIRECT("Expense!"&amp;ADDRESS(MATCH($B28,Expense!$B$14:$B$34,0)+ROW(E_start),$A$27-1+3+COLUMN(E_start)+MATCH(C$2,Expense!$C$12:$AA$12,0)))</f>
        <v>0.24635950381385319</v>
      </c>
      <c r="D28" s="42">
        <f ca="1">INDIRECT("Expense!"&amp;ADDRESS(MATCH($B28,Expense!$B$14:$B$34,0)+ROW(E_start),$A$27-1+3+COLUMN(E_start)+MATCH(D$2,Expense!$C$12:$AA$12,0)))</f>
        <v>0.27523754862572536</v>
      </c>
      <c r="E28" s="42">
        <f ca="1">INDIRECT("Expense!"&amp;ADDRESS(MATCH($B28,Expense!$B$14:$B$34,0)+ROW(E_start),$A$27-1+3+COLUMN(E_start)+MATCH(E$2,Expense!$C$12:$AA$12,0)))</f>
        <v>0.28013800766059471</v>
      </c>
      <c r="F28" s="42">
        <f ca="1">INDIRECT("Expense!"&amp;ADDRESS(MATCH($B28,Expense!$B$14:$B$34,0)+ROW(E_start),$A$27-1+3+COLUMN(E_start)+MATCH(F$2,Expense!$C$12:$AA$12,0)))</f>
        <v>0.27969806272842368</v>
      </c>
      <c r="G28" s="42">
        <f ca="1">INDIRECT("Expense!"&amp;ADDRESS(MATCH($B28,Expense!$B$14:$B$34,0)+ROW(E_start),$A$27-1+3+COLUMN(E_start)+MATCH(G$2,Expense!$C$12:$AA$12,0)))</f>
        <v>0.32010055804188076</v>
      </c>
      <c r="H28" s="77"/>
      <c r="I28" s="77"/>
      <c r="J28" s="77"/>
      <c r="K28" s="77"/>
      <c r="L28" s="77"/>
      <c r="M28" s="77"/>
      <c r="N28" s="77"/>
    </row>
    <row r="29" spans="1:14">
      <c r="B29" s="6" t="s">
        <v>5</v>
      </c>
      <c r="C29" s="42">
        <f ca="1">INDIRECT("Expense!"&amp;ADDRESS(MATCH($B29,Expense!$B$14:$B$34,0)+ROW(E_start),$A$27-1+3+COLUMN(E_start)+MATCH(C$2,Expense!$C$12:$AA$12,0)))</f>
        <v>0.33836464710435576</v>
      </c>
      <c r="D29" s="42">
        <f ca="1">INDIRECT("Expense!"&amp;ADDRESS(MATCH($B29,Expense!$B$14:$B$34,0)+ROW(E_start),$A$27-1+3+COLUMN(E_start)+MATCH(D$2,Expense!$C$12:$AA$12,0)))</f>
        <v>0.284402210647688</v>
      </c>
      <c r="E29" s="42">
        <f ca="1">INDIRECT("Expense!"&amp;ADDRESS(MATCH($B29,Expense!$B$14:$B$34,0)+ROW(E_start),$A$27-1+3+COLUMN(E_start)+MATCH(E$2,Expense!$C$12:$AA$12,0)))</f>
        <v>0.3125410374261326</v>
      </c>
      <c r="F29" s="42">
        <f ca="1">INDIRECT("Expense!"&amp;ADDRESS(MATCH($B29,Expense!$B$14:$B$34,0)+ROW(E_start),$A$27-1+3+COLUMN(E_start)+MATCH(F$2,Expense!$C$12:$AA$12,0)))</f>
        <v>0.26205590823031522</v>
      </c>
      <c r="G29" s="42">
        <f ca="1">INDIRECT("Expense!"&amp;ADDRESS(MATCH($B29,Expense!$B$14:$B$34,0)+ROW(E_start),$A$27-1+3+COLUMN(E_start)+MATCH(G$2,Expense!$C$12:$AA$12,0)))</f>
        <v>0.2206401640277936</v>
      </c>
      <c r="H29" s="77"/>
      <c r="I29" s="77"/>
      <c r="J29" s="77"/>
      <c r="K29" s="77"/>
      <c r="L29" s="77"/>
      <c r="M29" s="77"/>
      <c r="N29" s="77"/>
    </row>
    <row r="30" spans="1:14">
      <c r="B30" s="6" t="s">
        <v>0</v>
      </c>
      <c r="C30" s="42">
        <f ca="1">INDIRECT("Expense!"&amp;ADDRESS(MATCH($B30,Expense!$B$14:$B$34,0)+ROW(E_start),$A$27-1+3+COLUMN(E_start)+MATCH(C$2,Expense!$C$12:$AA$12,0)))</f>
        <v>0.19872526636225266</v>
      </c>
      <c r="D30" s="42">
        <f ca="1">INDIRECT("Expense!"&amp;ADDRESS(MATCH($B30,Expense!$B$14:$B$34,0)+ROW(E_start),$A$27-1+3+COLUMN(E_start)+MATCH(D$2,Expense!$C$12:$AA$12,0)))</f>
        <v>0.21344475268962715</v>
      </c>
      <c r="E30" s="42">
        <f ca="1">INDIRECT("Expense!"&amp;ADDRESS(MATCH($B30,Expense!$B$14:$B$34,0)+ROW(E_start),$A$27-1+3+COLUMN(E_start)+MATCH(E$2,Expense!$C$12:$AA$12,0)))</f>
        <v>0.29898909636692711</v>
      </c>
      <c r="F30" s="42">
        <f ca="1">INDIRECT("Expense!"&amp;ADDRESS(MATCH($B30,Expense!$B$14:$B$34,0)+ROW(E_start),$A$27-1+3+COLUMN(E_start)+MATCH(F$2,Expense!$C$12:$AA$12,0)))</f>
        <v>0.33153974430239025</v>
      </c>
      <c r="G30" s="42">
        <f ca="1">INDIRECT("Expense!"&amp;ADDRESS(MATCH($B30,Expense!$B$14:$B$34,0)+ROW(E_start),$A$27-1+3+COLUMN(E_start)+MATCH(G$2,Expense!$C$12:$AA$12,0)))</f>
        <v>0.30293144642528946</v>
      </c>
      <c r="H30" s="77"/>
      <c r="I30" s="77"/>
      <c r="J30" s="77"/>
      <c r="K30" s="77"/>
      <c r="L30" s="77"/>
      <c r="M30" s="77"/>
      <c r="N30" s="77"/>
    </row>
    <row r="31" spans="1:14">
      <c r="B31" s="6" t="s">
        <v>13</v>
      </c>
      <c r="C31" s="42">
        <f ca="1">INDIRECT("Expense!"&amp;ADDRESS(MATCH($B31,Expense!$B$14:$B$34,0)+ROW(E_start),$A$27-1+3+COLUMN(E_start)+MATCH(C$2,Expense!$C$12:$AA$12,0)))</f>
        <v>0.29338383303316029</v>
      </c>
      <c r="D31" s="42">
        <f ca="1">INDIRECT("Expense!"&amp;ADDRESS(MATCH($B31,Expense!$B$14:$B$34,0)+ROW(E_start),$A$27-1+3+COLUMN(E_start)+MATCH(D$2,Expense!$C$12:$AA$12,0)))</f>
        <v>0.28387292185501783</v>
      </c>
      <c r="E31" s="42">
        <f ca="1">INDIRECT("Expense!"&amp;ADDRESS(MATCH($B31,Expense!$B$14:$B$34,0)+ROW(E_start),$A$27-1+3+COLUMN(E_start)+MATCH(E$2,Expense!$C$12:$AA$12,0)))</f>
        <v>0.29805956678700363</v>
      </c>
      <c r="F31" s="42">
        <f ca="1">INDIRECT("Expense!"&amp;ADDRESS(MATCH($B31,Expense!$B$14:$B$34,0)+ROW(E_start),$A$27-1+3+COLUMN(E_start)+MATCH(F$2,Expense!$C$12:$AA$12,0)))</f>
        <v>0.29765610262214676</v>
      </c>
      <c r="G31" s="42">
        <f ca="1">INDIRECT("Expense!"&amp;ADDRESS(MATCH($B31,Expense!$B$14:$B$34,0)+ROW(E_start),$A$27-1+3+COLUMN(E_start)+MATCH(G$2,Expense!$C$12:$AA$12,0)))</f>
        <v>0.32920033435497359</v>
      </c>
      <c r="H31" s="77"/>
      <c r="I31" s="77"/>
      <c r="J31" s="77"/>
      <c r="K31" s="77"/>
      <c r="L31" s="77"/>
      <c r="M31" s="77"/>
      <c r="N31" s="77"/>
    </row>
    <row r="32" spans="1:14">
      <c r="B32" s="6" t="s">
        <v>7</v>
      </c>
      <c r="C32" s="42">
        <f ca="1">INDIRECT("Expense!"&amp;ADDRESS(MATCH($B32,Expense!$B$14:$B$34,0)+ROW(E_start),$A$27-1+3+COLUMN(E_start)+MATCH(C$2,Expense!$C$12:$AA$12,0)))</f>
        <v>0.27798100727931124</v>
      </c>
      <c r="D32" s="42">
        <f ca="1">INDIRECT("Expense!"&amp;ADDRESS(MATCH($B32,Expense!$B$14:$B$34,0)+ROW(E_start),$A$27-1+3+COLUMN(E_start)+MATCH(D$2,Expense!$C$12:$AA$12,0)))</f>
        <v>0.33037163990618801</v>
      </c>
      <c r="E32" s="42">
        <f ca="1">INDIRECT("Expense!"&amp;ADDRESS(MATCH($B32,Expense!$B$14:$B$34,0)+ROW(E_start),$A$27-1+3+COLUMN(E_start)+MATCH(E$2,Expense!$C$12:$AA$12,0)))</f>
        <v>0.29007746219107339</v>
      </c>
      <c r="F32" s="42">
        <f ca="1">INDIRECT("Expense!"&amp;ADDRESS(MATCH($B32,Expense!$B$14:$B$34,0)+ROW(E_start),$A$27-1+3+COLUMN(E_start)+MATCH(F$2,Expense!$C$12:$AA$12,0)))</f>
        <v>0.33028109880443035</v>
      </c>
      <c r="G32" s="42">
        <f ca="1">INDIRECT("Expense!"&amp;ADDRESS(MATCH($B32,Expense!$B$14:$B$34,0)+ROW(E_start),$A$27-1+3+COLUMN(E_start)+MATCH(G$2,Expense!$C$12:$AA$12,0)))</f>
        <v>0.26109713543779922</v>
      </c>
      <c r="H32" s="77"/>
      <c r="I32" s="77"/>
      <c r="J32" s="77"/>
      <c r="K32" s="77"/>
      <c r="L32" s="77"/>
      <c r="M32" s="77"/>
      <c r="N32" s="77"/>
    </row>
    <row r="33" spans="2:14">
      <c r="B33" s="6" t="s">
        <v>6</v>
      </c>
      <c r="C33" s="42">
        <f ca="1">INDIRECT("Expense!"&amp;ADDRESS(MATCH($B33,Expense!$B$14:$B$34,0)+ROW(E_start),$A$27-1+3+COLUMN(E_start)+MATCH(C$2,Expense!$C$12:$AA$12,0)))</f>
        <v>0.43379541903527147</v>
      </c>
      <c r="D33" s="42">
        <f ca="1">INDIRECT("Expense!"&amp;ADDRESS(MATCH($B33,Expense!$B$14:$B$34,0)+ROW(E_start),$A$27-1+3+COLUMN(E_start)+MATCH(D$2,Expense!$C$12:$AA$12,0)))</f>
        <v>0.35413380746178774</v>
      </c>
      <c r="E33" s="42">
        <f ca="1">INDIRECT("Expense!"&amp;ADDRESS(MATCH($B33,Expense!$B$14:$B$34,0)+ROW(E_start),$A$27-1+3+COLUMN(E_start)+MATCH(E$2,Expense!$C$12:$AA$12,0)))</f>
        <v>0.31315883509022691</v>
      </c>
      <c r="F33" s="42">
        <f ca="1">INDIRECT("Expense!"&amp;ADDRESS(MATCH($B33,Expense!$B$14:$B$34,0)+ROW(E_start),$A$27-1+3+COLUMN(E_start)+MATCH(F$2,Expense!$C$12:$AA$12,0)))</f>
        <v>0.42665351526111017</v>
      </c>
      <c r="G33" s="42">
        <f ca="1">INDIRECT("Expense!"&amp;ADDRESS(MATCH($B33,Expense!$B$14:$B$34,0)+ROW(E_start),$A$27-1+3+COLUMN(E_start)+MATCH(G$2,Expense!$C$12:$AA$12,0)))</f>
        <v>0.45904829294180077</v>
      </c>
      <c r="H33" s="77"/>
      <c r="I33" s="77"/>
      <c r="J33" s="77"/>
      <c r="K33" s="77"/>
      <c r="L33" s="77"/>
      <c r="M33" s="77"/>
      <c r="N33" s="77"/>
    </row>
    <row r="34" spans="2:14">
      <c r="B34" s="6" t="s">
        <v>4</v>
      </c>
      <c r="C34" s="42">
        <f ca="1">INDIRECT("Expense!"&amp;ADDRESS(MATCH($B34,Expense!$B$14:$B$34,0)+ROW(E_start),$A$27-1+3+COLUMN(E_start)+MATCH(C$2,Expense!$C$12:$AA$12,0)))</f>
        <v>0.35452884119769457</v>
      </c>
      <c r="D34" s="42">
        <f ca="1">INDIRECT("Expense!"&amp;ADDRESS(MATCH($B34,Expense!$B$14:$B$34,0)+ROW(E_start),$A$27-1+3+COLUMN(E_start)+MATCH(D$2,Expense!$C$12:$AA$12,0)))</f>
        <v>0.42464983572540205</v>
      </c>
      <c r="E34" s="42">
        <f ca="1">INDIRECT("Expense!"&amp;ADDRESS(MATCH($B34,Expense!$B$14:$B$34,0)+ROW(E_start),$A$27-1+3+COLUMN(E_start)+MATCH(E$2,Expense!$C$12:$AA$12,0)))</f>
        <v>0.4782225536386131</v>
      </c>
      <c r="F34" s="42">
        <f ca="1">INDIRECT("Expense!"&amp;ADDRESS(MATCH($B34,Expense!$B$14:$B$34,0)+ROW(E_start),$A$27-1+3+COLUMN(E_start)+MATCH(F$2,Expense!$C$12:$AA$12,0)))</f>
        <v>0.4707807057664567</v>
      </c>
      <c r="G34" s="42">
        <f ca="1">INDIRECT("Expense!"&amp;ADDRESS(MATCH($B34,Expense!$B$14:$B$34,0)+ROW(E_start),$A$27-1+3+COLUMN(E_start)+MATCH(G$2,Expense!$C$12:$AA$12,0)))</f>
        <v>0.40568288626997323</v>
      </c>
      <c r="H34" s="77"/>
      <c r="I34" s="77"/>
      <c r="J34" s="77"/>
      <c r="K34" s="77"/>
      <c r="L34" s="77"/>
      <c r="M34" s="77"/>
      <c r="N34" s="77"/>
    </row>
    <row r="35" spans="2:14">
      <c r="B35" s="26" t="s">
        <v>8</v>
      </c>
      <c r="C35" s="42">
        <f ca="1">INDIRECT("Expense!"&amp;ADDRESS(MATCH($B35,Expense!$B$14:$B$34,0)+ROW(E_start),$A$27-1+3+COLUMN(E_start)+MATCH(C$2,Expense!$C$12:$AA$12,0)))</f>
        <v>0.36918454046212829</v>
      </c>
      <c r="D35" s="42">
        <f ca="1">INDIRECT("Expense!"&amp;ADDRESS(MATCH($B35,Expense!$B$14:$B$34,0)+ROW(E_start),$A$27-1+3+COLUMN(E_start)+MATCH(D$2,Expense!$C$12:$AA$12,0)))</f>
        <v>0.31060681795461359</v>
      </c>
      <c r="E35" s="42">
        <f ca="1">INDIRECT("Expense!"&amp;ADDRESS(MATCH($B35,Expense!$B$14:$B$34,0)+ROW(E_start),$A$27-1+3+COLUMN(E_start)+MATCH(E$2,Expense!$C$12:$AA$12,0)))</f>
        <v>0.37605109961190164</v>
      </c>
      <c r="F35" s="42">
        <f ca="1">INDIRECT("Expense!"&amp;ADDRESS(MATCH($B35,Expense!$B$14:$B$34,0)+ROW(E_start),$A$27-1+3+COLUMN(E_start)+MATCH(F$2,Expense!$C$12:$AA$12,0)))</f>
        <v>0.44192431658111492</v>
      </c>
      <c r="G35" s="42">
        <f ca="1">INDIRECT("Expense!"&amp;ADDRESS(MATCH($B35,Expense!$B$14:$B$34,0)+ROW(E_start),$A$27-1+3+COLUMN(E_start)+MATCH(G$2,Expense!$C$12:$AA$12,0)))</f>
        <v>0.37010322922181049</v>
      </c>
      <c r="H35" s="77"/>
      <c r="I35" s="77"/>
      <c r="J35" s="77"/>
      <c r="K35" s="77"/>
      <c r="L35" s="77"/>
      <c r="M35" s="77"/>
      <c r="N35" s="77"/>
    </row>
    <row r="36" spans="2:14">
      <c r="B36" s="6" t="s">
        <v>1</v>
      </c>
      <c r="C36" s="42">
        <f ca="1">INDIRECT("Expense!"&amp;ADDRESS(MATCH($B36,Expense!$B$14:$B$34,0)+ROW(E_start),$A$27-1+3+COLUMN(E_start)+MATCH(C$2,Expense!$C$12:$AA$12,0)))</f>
        <v>0.24277580835750351</v>
      </c>
      <c r="D36" s="42">
        <f ca="1">INDIRECT("Expense!"&amp;ADDRESS(MATCH($B36,Expense!$B$14:$B$34,0)+ROW(E_start),$A$27-1+3+COLUMN(E_start)+MATCH(D$2,Expense!$C$12:$AA$12,0)))</f>
        <v>0.17159935004642526</v>
      </c>
      <c r="E36" s="42">
        <f ca="1">INDIRECT("Expense!"&amp;ADDRESS(MATCH($B36,Expense!$B$14:$B$34,0)+ROW(E_start),$A$27-1+3+COLUMN(E_start)+MATCH(E$2,Expense!$C$12:$AA$12,0)))</f>
        <v>0.2814877789585547</v>
      </c>
      <c r="F36" s="42">
        <f ca="1">INDIRECT("Expense!"&amp;ADDRESS(MATCH($B36,Expense!$B$14:$B$34,0)+ROW(E_start),$A$27-1+3+COLUMN(E_start)+MATCH(F$2,Expense!$C$12:$AA$12,0)))</f>
        <v>0.29843033646748002</v>
      </c>
      <c r="G36" s="42">
        <f ca="1">INDIRECT("Expense!"&amp;ADDRESS(MATCH($B36,Expense!$B$14:$B$34,0)+ROW(E_start),$A$27-1+3+COLUMN(E_start)+MATCH(G$2,Expense!$C$12:$AA$12,0)))</f>
        <v>0.21718931475029038</v>
      </c>
      <c r="H36" s="77"/>
      <c r="I36" s="77"/>
      <c r="J36" s="77"/>
      <c r="K36" s="77"/>
      <c r="L36" s="77"/>
      <c r="M36" s="77"/>
      <c r="N36" s="77"/>
    </row>
    <row r="37" spans="2:14">
      <c r="B37" s="6" t="s">
        <v>2</v>
      </c>
      <c r="C37" s="42">
        <f ca="1">INDIRECT("Expense!"&amp;ADDRESS(MATCH($B37,Expense!$B$14:$B$34,0)+ROW(E_start),$A$27-1+3+COLUMN(E_start)+MATCH(C$2,Expense!$C$12:$AA$12,0)))</f>
        <v>0.20346953040604945</v>
      </c>
      <c r="D37" s="42">
        <f ca="1">INDIRECT("Expense!"&amp;ADDRESS(MATCH($B37,Expense!$B$14:$B$34,0)+ROW(E_start),$A$27-1+3+COLUMN(E_start)+MATCH(D$2,Expense!$C$12:$AA$12,0)))</f>
        <v>0.24127779517694958</v>
      </c>
      <c r="E37" s="42">
        <f ca="1">INDIRECT("Expense!"&amp;ADDRESS(MATCH($B37,Expense!$B$14:$B$34,0)+ROW(E_start),$A$27-1+3+COLUMN(E_start)+MATCH(E$2,Expense!$C$12:$AA$12,0)))</f>
        <v>0.23311148810300578</v>
      </c>
      <c r="F37" s="42">
        <f ca="1">INDIRECT("Expense!"&amp;ADDRESS(MATCH($B37,Expense!$B$14:$B$34,0)+ROW(E_start),$A$27-1+3+COLUMN(E_start)+MATCH(F$2,Expense!$C$12:$AA$12,0)))</f>
        <v>0.2181661509537425</v>
      </c>
      <c r="G37" s="42">
        <f ca="1">INDIRECT("Expense!"&amp;ADDRESS(MATCH($B37,Expense!$B$14:$B$34,0)+ROW(E_start),$A$27-1+3+COLUMN(E_start)+MATCH(G$2,Expense!$C$12:$AA$12,0)))</f>
        <v>0.2024198533957432</v>
      </c>
      <c r="H37" s="77"/>
      <c r="I37" s="77"/>
      <c r="J37" s="77"/>
      <c r="K37" s="77"/>
      <c r="L37" s="77"/>
      <c r="M37" s="77"/>
      <c r="N37" s="77"/>
    </row>
    <row r="38" spans="2:14">
      <c r="B38" s="6" t="s">
        <v>10</v>
      </c>
      <c r="C38" s="42">
        <f ca="1">INDIRECT("Expense!"&amp;ADDRESS(MATCH($B38,Expense!$B$14:$B$34,0)+ROW(E_start),$A$27-1+3+COLUMN(E_start)+MATCH(C$2,Expense!$C$12:$AA$12,0)))</f>
        <v>0.20592728383745798</v>
      </c>
      <c r="D38" s="42">
        <f ca="1">INDIRECT("Expense!"&amp;ADDRESS(MATCH($B38,Expense!$B$14:$B$34,0)+ROW(E_start),$A$27-1+3+COLUMN(E_start)+MATCH(D$2,Expense!$C$12:$AA$12,0)))</f>
        <v>0.29568292819850672</v>
      </c>
      <c r="E38" s="42">
        <f ca="1">INDIRECT("Expense!"&amp;ADDRESS(MATCH($B38,Expense!$B$14:$B$34,0)+ROW(E_start),$A$27-1+3+COLUMN(E_start)+MATCH(E$2,Expense!$C$12:$AA$12,0)))</f>
        <v>0.26471036972994966</v>
      </c>
      <c r="F38" s="42">
        <f ca="1">INDIRECT("Expense!"&amp;ADDRESS(MATCH($B38,Expense!$B$14:$B$34,0)+ROW(E_start),$A$27-1+3+COLUMN(E_start)+MATCH(F$2,Expense!$C$12:$AA$12,0)))</f>
        <v>0.26882387134276303</v>
      </c>
      <c r="G38" s="42">
        <f ca="1">INDIRECT("Expense!"&amp;ADDRESS(MATCH($B38,Expense!$B$14:$B$34,0)+ROW(E_start),$A$27-1+3+COLUMN(E_start)+MATCH(G$2,Expense!$C$12:$AA$12,0)))</f>
        <v>0.30729434211491896</v>
      </c>
      <c r="H38" s="77"/>
      <c r="I38" s="77"/>
      <c r="J38" s="77"/>
      <c r="K38" s="77"/>
      <c r="L38" s="77"/>
      <c r="M38" s="77"/>
      <c r="N38" s="77"/>
    </row>
    <row r="39" spans="2:14">
      <c r="B39" s="6" t="s">
        <v>12</v>
      </c>
      <c r="C39" s="42">
        <f ca="1">INDIRECT("Expense!"&amp;ADDRESS(MATCH($B39,Expense!$B$14:$B$34,0)+ROW(E_start),$A$27-1+3+COLUMN(E_start)+MATCH(C$2,Expense!$C$12:$AA$12,0)))</f>
        <v>0.24906898386238693</v>
      </c>
      <c r="D39" s="42">
        <f ca="1">INDIRECT("Expense!"&amp;ADDRESS(MATCH($B39,Expense!$B$14:$B$34,0)+ROW(E_start),$A$27-1+3+COLUMN(E_start)+MATCH(D$2,Expense!$C$12:$AA$12,0)))</f>
        <v>0.37043903886087215</v>
      </c>
      <c r="E39" s="42">
        <f ca="1">INDIRECT("Expense!"&amp;ADDRESS(MATCH($B39,Expense!$B$14:$B$34,0)+ROW(E_start),$A$27-1+3+COLUMN(E_start)+MATCH(E$2,Expense!$C$12:$AA$12,0)))</f>
        <v>0.39371647509578539</v>
      </c>
      <c r="F39" s="42">
        <f ca="1">INDIRECT("Expense!"&amp;ADDRESS(MATCH($B39,Expense!$B$14:$B$34,0)+ROW(E_start),$A$27-1+3+COLUMN(E_start)+MATCH(F$2,Expense!$C$12:$AA$12,0)))</f>
        <v>0.36035704909425048</v>
      </c>
      <c r="G39" s="42">
        <f ca="1">INDIRECT("Expense!"&amp;ADDRESS(MATCH($B39,Expense!$B$14:$B$34,0)+ROW(E_start),$A$27-1+3+COLUMN(E_start)+MATCH(G$2,Expense!$C$12:$AA$12,0)))</f>
        <v>0.32987118782139402</v>
      </c>
      <c r="H39" s="77"/>
      <c r="I39" s="77"/>
      <c r="J39" s="77"/>
      <c r="K39" s="77"/>
      <c r="L39" s="77"/>
      <c r="M39" s="77"/>
      <c r="N39" s="77"/>
    </row>
    <row r="40" spans="2:14">
      <c r="B40" s="6" t="s">
        <v>23</v>
      </c>
      <c r="C40" s="42">
        <f ca="1">INDIRECT("Expense!"&amp;ADDRESS(MATCH($B40,Expense!$B$14:$B$34,0)+ROW(E_start),$A$27-1+3+COLUMN(E_start)+MATCH(C$2,Expense!$C$12:$AA$12,0)))</f>
        <v>0.36198666776397004</v>
      </c>
      <c r="D40" s="42">
        <f ca="1">INDIRECT("Expense!"&amp;ADDRESS(MATCH($B40,Expense!$B$14:$B$34,0)+ROW(E_start),$A$27-1+3+COLUMN(E_start)+MATCH(D$2,Expense!$C$12:$AA$12,0)))</f>
        <v>0.45612315288821115</v>
      </c>
      <c r="E40" s="42">
        <f ca="1">INDIRECT("Expense!"&amp;ADDRESS(MATCH($B40,Expense!$B$14:$B$34,0)+ROW(E_start),$A$27-1+3+COLUMN(E_start)+MATCH(E$2,Expense!$C$12:$AA$12,0)))</f>
        <v>0.49220804207015967</v>
      </c>
      <c r="F40" s="42">
        <f ca="1">INDIRECT("Expense!"&amp;ADDRESS(MATCH($B40,Expense!$B$14:$B$34,0)+ROW(E_start),$A$27-1+3+COLUMN(E_start)+MATCH(F$2,Expense!$C$12:$AA$12,0)))</f>
        <v>0.4400281500520164</v>
      </c>
      <c r="G40" s="42">
        <f ca="1">INDIRECT("Expense!"&amp;ADDRESS(MATCH($B40,Expense!$B$14:$B$34,0)+ROW(E_start),$A$27-1+3+COLUMN(E_start)+MATCH(G$2,Expense!$C$12:$AA$12,0)))</f>
        <v>0.4074706229895621</v>
      </c>
      <c r="H40" s="77"/>
      <c r="I40" s="77"/>
      <c r="J40" s="77"/>
      <c r="K40" s="77"/>
      <c r="L40" s="77"/>
      <c r="M40" s="77"/>
      <c r="N40" s="77"/>
    </row>
    <row r="41" spans="2:14">
      <c r="B41" s="6" t="s">
        <v>11</v>
      </c>
      <c r="C41" s="42">
        <f ca="1">INDIRECT("Expense!"&amp;ADDRESS(MATCH($B41,Expense!$B$14:$B$34,0)+ROW(E_start),$A$27-1+3+COLUMN(E_start)+MATCH(C$2,Expense!$C$12:$AA$12,0)))</f>
        <v>0.45345190973114691</v>
      </c>
      <c r="D41" s="42">
        <f ca="1">INDIRECT("Expense!"&amp;ADDRESS(MATCH($B41,Expense!$B$14:$B$34,0)+ROW(E_start),$A$27-1+3+COLUMN(E_start)+MATCH(D$2,Expense!$C$12:$AA$12,0)))</f>
        <v>0.47020268781669972</v>
      </c>
      <c r="E41" s="42">
        <f ca="1">INDIRECT("Expense!"&amp;ADDRESS(MATCH($B41,Expense!$B$14:$B$34,0)+ROW(E_start),$A$27-1+3+COLUMN(E_start)+MATCH(E$2,Expense!$C$12:$AA$12,0)))</f>
        <v>0.33658088235294109</v>
      </c>
      <c r="F41" s="42">
        <f ca="1">INDIRECT("Expense!"&amp;ADDRESS(MATCH($B41,Expense!$B$14:$B$34,0)+ROW(E_start),$A$27-1+3+COLUMN(E_start)+MATCH(F$2,Expense!$C$12:$AA$12,0)))</f>
        <v>0.34021355305195899</v>
      </c>
      <c r="G41" s="42">
        <f ca="1">INDIRECT("Expense!"&amp;ADDRESS(MATCH($B41,Expense!$B$14:$B$34,0)+ROW(E_start),$A$27-1+3+COLUMN(E_start)+MATCH(G$2,Expense!$C$12:$AA$12,0)))</f>
        <v>0.3780723905723905</v>
      </c>
      <c r="H41" s="77"/>
      <c r="I41" s="77"/>
      <c r="J41" s="77"/>
      <c r="K41" s="77"/>
      <c r="L41" s="77"/>
      <c r="M41" s="77"/>
      <c r="N41" s="77"/>
    </row>
    <row r="42" spans="2:14">
      <c r="B42" s="6" t="s">
        <v>19</v>
      </c>
      <c r="C42" s="42">
        <f ca="1">INDIRECT("Expense!"&amp;ADDRESS(MATCH($B42,Expense!$B$14:$B$34,0)+ROW(E_start),$A$27-1+3+COLUMN(E_start)+MATCH(C$2,Expense!$C$12:$AA$12,0)))</f>
        <v>0.23381664573581459</v>
      </c>
      <c r="D42" s="42">
        <f ca="1">INDIRECT("Expense!"&amp;ADDRESS(MATCH($B42,Expense!$B$14:$B$34,0)+ROW(E_start),$A$27-1+3+COLUMN(E_start)+MATCH(D$2,Expense!$C$12:$AA$12,0)))</f>
        <v>0.32264935591845012</v>
      </c>
      <c r="E42" s="42">
        <f ca="1">INDIRECT("Expense!"&amp;ADDRESS(MATCH($B42,Expense!$B$14:$B$34,0)+ROW(E_start),$A$27-1+3+COLUMN(E_start)+MATCH(E$2,Expense!$C$12:$AA$12,0)))</f>
        <v>0.29835730948678074</v>
      </c>
      <c r="F42" s="42">
        <f ca="1">INDIRECT("Expense!"&amp;ADDRESS(MATCH($B42,Expense!$B$14:$B$34,0)+ROW(E_start),$A$27-1+3+COLUMN(E_start)+MATCH(F$2,Expense!$C$12:$AA$12,0)))</f>
        <v>0.37024401097678566</v>
      </c>
      <c r="G42" s="42">
        <f ca="1">INDIRECT("Expense!"&amp;ADDRESS(MATCH($B42,Expense!$B$14:$B$34,0)+ROW(E_start),$A$27-1+3+COLUMN(E_start)+MATCH(G$2,Expense!$C$12:$AA$12,0)))</f>
        <v>0.2934126984126984</v>
      </c>
      <c r="H42" s="77"/>
      <c r="I42" s="77"/>
      <c r="J42" s="77"/>
      <c r="K42" s="77"/>
      <c r="L42" s="77"/>
      <c r="M42" s="77"/>
      <c r="N42" s="77"/>
    </row>
    <row r="43" spans="2:14">
      <c r="B43" s="6" t="s">
        <v>21</v>
      </c>
      <c r="C43" s="42">
        <f ca="1">INDIRECT("Expense!"&amp;ADDRESS(MATCH($B43,Expense!$B$14:$B$34,0)+ROW(E_start),$A$27-1+3+COLUMN(E_start)+MATCH(C$2,Expense!$C$12:$AA$12,0)))</f>
        <v>0.43071438492522801</v>
      </c>
      <c r="D43" s="42">
        <f ca="1">INDIRECT("Expense!"&amp;ADDRESS(MATCH($B43,Expense!$B$14:$B$34,0)+ROW(E_start),$A$27-1+3+COLUMN(E_start)+MATCH(D$2,Expense!$C$12:$AA$12,0)))</f>
        <v>0.42419964708847996</v>
      </c>
      <c r="E43" s="42">
        <f ca="1">INDIRECT("Expense!"&amp;ADDRESS(MATCH($B43,Expense!$B$14:$B$34,0)+ROW(E_start),$A$27-1+3+COLUMN(E_start)+MATCH(E$2,Expense!$C$12:$AA$12,0)))</f>
        <v>0.46776989755713155</v>
      </c>
      <c r="F43" s="42">
        <f ca="1">INDIRECT("Expense!"&amp;ADDRESS(MATCH($B43,Expense!$B$14:$B$34,0)+ROW(E_start),$A$27-1+3+COLUMN(E_start)+MATCH(F$2,Expense!$C$12:$AA$12,0)))</f>
        <v>0.42124359506993492</v>
      </c>
      <c r="G43" s="42">
        <f ca="1">INDIRECT("Expense!"&amp;ADDRESS(MATCH($B43,Expense!$B$14:$B$34,0)+ROW(E_start),$A$27-1+3+COLUMN(E_start)+MATCH(G$2,Expense!$C$12:$AA$12,0)))</f>
        <v>0.46091637697952881</v>
      </c>
      <c r="H43" s="77"/>
      <c r="I43" s="77"/>
      <c r="J43" s="77"/>
      <c r="K43" s="77"/>
      <c r="L43" s="77"/>
      <c r="M43" s="77"/>
      <c r="N43" s="77"/>
    </row>
    <row r="44" spans="2:14">
      <c r="B44" s="6" t="s">
        <v>22</v>
      </c>
      <c r="C44" s="42">
        <f ca="1">INDIRECT("Expense!"&amp;ADDRESS(MATCH($B44,Expense!$B$14:$B$34,0)+ROW(E_start),$A$27-1+3+COLUMN(E_start)+MATCH(C$2,Expense!$C$12:$AA$12,0)))</f>
        <v>0</v>
      </c>
      <c r="D44" s="42">
        <f ca="1">INDIRECT("Expense!"&amp;ADDRESS(MATCH($B44,Expense!$B$14:$B$34,0)+ROW(E_start),$A$27-1+3+COLUMN(E_start)+MATCH(D$2,Expense!$C$12:$AA$12,0)))</f>
        <v>0</v>
      </c>
      <c r="E44" s="42">
        <f ca="1">INDIRECT("Expense!"&amp;ADDRESS(MATCH($B44,Expense!$B$14:$B$34,0)+ROW(E_start),$A$27-1+3+COLUMN(E_start)+MATCH(E$2,Expense!$C$12:$AA$12,0)))</f>
        <v>0</v>
      </c>
      <c r="F44" s="42">
        <f ca="1">INDIRECT("Expense!"&amp;ADDRESS(MATCH($B44,Expense!$B$14:$B$34,0)+ROW(E_start),$A$27-1+3+COLUMN(E_start)+MATCH(F$2,Expense!$C$12:$AA$12,0)))</f>
        <v>0</v>
      </c>
      <c r="G44" s="42">
        <f ca="1">INDIRECT("Expense!"&amp;ADDRESS(MATCH($B44,Expense!$B$14:$B$34,0)+ROW(E_start),$A$27-1+3+COLUMN(E_start)+MATCH(G$2,Expense!$C$12:$AA$12,0)))</f>
        <v>0</v>
      </c>
      <c r="H44" s="77"/>
      <c r="I44" s="77"/>
      <c r="J44" s="77"/>
      <c r="K44" s="77"/>
      <c r="L44" s="77"/>
      <c r="M44" s="77"/>
      <c r="N44" s="77"/>
    </row>
    <row r="45" spans="2:14">
      <c r="B45" s="6" t="s">
        <v>24</v>
      </c>
      <c r="C45" s="42">
        <f ca="1">INDIRECT("Expense!"&amp;ADDRESS(MATCH($B45,Expense!$B$14:$B$34,0)+ROW(E_start),$A$27-1+3+COLUMN(E_start)+MATCH(C$2,Expense!$C$12:$AA$12,0)))</f>
        <v>0.34047462096242581</v>
      </c>
      <c r="D45" s="42">
        <f ca="1">INDIRECT("Expense!"&amp;ADDRESS(MATCH($B45,Expense!$B$14:$B$34,0)+ROW(E_start),$A$27-1+3+COLUMN(E_start)+MATCH(D$2,Expense!$C$12:$AA$12,0)))</f>
        <v>0.45961874942444053</v>
      </c>
      <c r="E45" s="42">
        <f ca="1">INDIRECT("Expense!"&amp;ADDRESS(MATCH($B45,Expense!$B$14:$B$34,0)+ROW(E_start),$A$27-1+3+COLUMN(E_start)+MATCH(E$2,Expense!$C$12:$AA$12,0)))</f>
        <v>0.40235362769889127</v>
      </c>
      <c r="F45" s="42">
        <f ca="1">INDIRECT("Expense!"&amp;ADDRESS(MATCH($B45,Expense!$B$14:$B$34,0)+ROW(E_start),$A$27-1+3+COLUMN(E_start)+MATCH(F$2,Expense!$C$12:$AA$12,0)))</f>
        <v>0.40358427996895502</v>
      </c>
      <c r="G45" s="42">
        <f ca="1">INDIRECT("Expense!"&amp;ADDRESS(MATCH($B45,Expense!$B$14:$B$34,0)+ROW(E_start),$A$27-1+3+COLUMN(E_start)+MATCH(G$2,Expense!$C$12:$AA$12,0)))</f>
        <v>0.47424103035878562</v>
      </c>
      <c r="H45" s="77"/>
      <c r="I45" s="77"/>
      <c r="J45" s="77"/>
      <c r="K45" s="77"/>
      <c r="L45" s="77"/>
      <c r="M45" s="77"/>
      <c r="N45" s="77"/>
    </row>
    <row r="46" spans="2:14">
      <c r="B46" s="6" t="s">
        <v>20</v>
      </c>
      <c r="C46" s="42">
        <f ca="1">INDIRECT("Expense!"&amp;ADDRESS(MATCH($B46,Expense!$B$14:$B$34,0)+ROW(E_start),$A$27-1+3+COLUMN(E_start)+MATCH(C$2,Expense!$C$12:$AA$12,0)))</f>
        <v>0.23721787194841087</v>
      </c>
      <c r="D46" s="42">
        <f ca="1">INDIRECT("Expense!"&amp;ADDRESS(MATCH($B46,Expense!$B$14:$B$34,0)+ROW(E_start),$A$27-1+3+COLUMN(E_start)+MATCH(D$2,Expense!$C$12:$AA$12,0)))</f>
        <v>0.21316021126760562</v>
      </c>
      <c r="E46" s="42">
        <f ca="1">INDIRECT("Expense!"&amp;ADDRESS(MATCH($B46,Expense!$B$14:$B$34,0)+ROW(E_start),$A$27-1+3+COLUMN(E_start)+MATCH(E$2,Expense!$C$12:$AA$12,0)))</f>
        <v>0.37442946608640265</v>
      </c>
      <c r="F46" s="42">
        <f ca="1">INDIRECT("Expense!"&amp;ADDRESS(MATCH($B46,Expense!$B$14:$B$34,0)+ROW(E_start),$A$27-1+3+COLUMN(E_start)+MATCH(F$2,Expense!$C$12:$AA$12,0)))</f>
        <v>0.29860137774729373</v>
      </c>
      <c r="G46" s="42">
        <f ca="1">INDIRECT("Expense!"&amp;ADDRESS(MATCH($B46,Expense!$B$14:$B$34,0)+ROW(E_start),$A$27-1+3+COLUMN(E_start)+MATCH(G$2,Expense!$C$12:$AA$12,0)))</f>
        <v>0.32155380976975562</v>
      </c>
      <c r="H46" s="77"/>
      <c r="I46" s="77"/>
      <c r="J46" s="77"/>
      <c r="K46" s="77"/>
      <c r="L46" s="77"/>
      <c r="M46" s="77"/>
      <c r="N46" s="77"/>
    </row>
    <row r="47" spans="2:14">
      <c r="B47" s="6" t="s">
        <v>9</v>
      </c>
      <c r="C47" s="42">
        <f ca="1">INDIRECT("Expense!"&amp;ADDRESS(MATCH($B47,Expense!$B$14:$B$34,0)+ROW(E_start),$A$27-1+3+COLUMN(E_start)+MATCH(C$2,Expense!$C$12:$AA$12,0)))</f>
        <v>0.54660347551342814</v>
      </c>
      <c r="D47" s="42">
        <f ca="1">INDIRECT("Expense!"&amp;ADDRESS(MATCH($B47,Expense!$B$14:$B$34,0)+ROW(E_start),$A$27-1+3+COLUMN(E_start)+MATCH(D$2,Expense!$C$12:$AA$12,0)))</f>
        <v>0.49284338012661716</v>
      </c>
      <c r="E47" s="42">
        <f ca="1">INDIRECT("Expense!"&amp;ADDRESS(MATCH($B47,Expense!$B$14:$B$34,0)+ROW(E_start),$A$27-1+3+COLUMN(E_start)+MATCH(E$2,Expense!$C$12:$AA$12,0)))</f>
        <v>0.51959043560606066</v>
      </c>
      <c r="F47" s="42">
        <f ca="1">INDIRECT("Expense!"&amp;ADDRESS(MATCH($B47,Expense!$B$14:$B$34,0)+ROW(E_start),$A$27-1+3+COLUMN(E_start)+MATCH(F$2,Expense!$C$12:$AA$12,0)))</f>
        <v>0.53727057060806593</v>
      </c>
      <c r="G47" s="42">
        <f ca="1">INDIRECT("Expense!"&amp;ADDRESS(MATCH($B47,Expense!$B$14:$B$34,0)+ROW(E_start),$A$27-1+3+COLUMN(E_start)+MATCH(G$2,Expense!$C$12:$AA$12,0)))</f>
        <v>0.47039795381027605</v>
      </c>
      <c r="H47" s="77"/>
      <c r="I47" s="77"/>
      <c r="J47" s="77"/>
      <c r="K47" s="77"/>
      <c r="L47" s="77"/>
      <c r="M47" s="77"/>
      <c r="N47" s="77"/>
    </row>
    <row r="48" spans="2:14">
      <c r="B48" s="26" t="s">
        <v>14</v>
      </c>
      <c r="C48" s="68">
        <f ca="1">INDIRECT("Expense!"&amp;ADDRESS(MATCH($B48,Expense!$B$14:$B$34,0)+ROW(E_start),$A$27-1+3+COLUMN(E_start)+MATCH(C$2,Expense!$C$12:$AA$12,0)))</f>
        <v>0.31508977900552487</v>
      </c>
      <c r="D48" s="68">
        <f ca="1">INDIRECT("Expense!"&amp;ADDRESS(MATCH($B48,Expense!$B$14:$B$34,0)+ROW(E_start),$A$27-1+3+COLUMN(E_start)+MATCH(D$2,Expense!$C$12:$AA$12,0)))</f>
        <v>0.33266410614525138</v>
      </c>
      <c r="E48" s="68">
        <f ca="1">INDIRECT("Expense!"&amp;ADDRESS(MATCH($B48,Expense!$B$14:$B$34,0)+ROW(E_start),$A$27-1+3+COLUMN(E_start)+MATCH(E$2,Expense!$C$12:$AA$12,0)))</f>
        <v>0.33822491886552841</v>
      </c>
      <c r="F48" s="68">
        <f ca="1">INDIRECT("Expense!"&amp;ADDRESS(MATCH($B48,Expense!$B$14:$B$34,0)+ROW(E_start),$A$27-1+3+COLUMN(E_start)+MATCH(F$2,Expense!$C$12:$AA$12,0)))</f>
        <v>0.35077352101454085</v>
      </c>
      <c r="G48" s="68">
        <f ca="1">INDIRECT("Expense!"&amp;ADDRESS(MATCH($B48,Expense!$B$14:$B$34,0)+ROW(E_start),$A$27-1+3+COLUMN(E_start)+MATCH(G$2,Expense!$C$12:$AA$12,0)))</f>
        <v>0.33922926894881966</v>
      </c>
      <c r="H48" s="77"/>
      <c r="I48" s="77"/>
      <c r="J48" s="77"/>
      <c r="K48" s="77"/>
      <c r="L48" s="77"/>
      <c r="M48" s="77"/>
      <c r="N48" s="77"/>
    </row>
    <row r="49" spans="2:14">
      <c r="B49" s="6" t="s">
        <v>146</v>
      </c>
      <c r="C49" s="102">
        <f ca="1">AVERAGE(C28:C48)</f>
        <v>0.30156762001606535</v>
      </c>
      <c r="D49" s="102">
        <f t="shared" ref="D49" ca="1" si="1">AVERAGE(D28:D48)</f>
        <v>0.3203419018011695</v>
      </c>
      <c r="E49" s="102">
        <f t="shared" ref="E49" ca="1" si="2">AVERAGE(E28:E48)</f>
        <v>0.33570373097065065</v>
      </c>
      <c r="F49" s="102">
        <f t="shared" ref="F49" ca="1" si="3">AVERAGE(F28:F48)</f>
        <v>0.3403964724116274</v>
      </c>
      <c r="G49" s="102">
        <f t="shared" ref="G49" ca="1" si="4">AVERAGE(G28:G48)</f>
        <v>0.32718442364978501</v>
      </c>
      <c r="H49" s="104"/>
      <c r="I49" s="104"/>
      <c r="J49" s="104"/>
      <c r="K49" s="104"/>
      <c r="L49" s="104"/>
      <c r="M49" s="104"/>
      <c r="N49" s="104"/>
    </row>
  </sheetData>
  <conditionalFormatting sqref="B3:B21 B24">
    <cfRule type="expression" dxfId="30" priority="7">
      <formula>ISODD(ROW())</formula>
    </cfRule>
  </conditionalFormatting>
  <conditionalFormatting sqref="B22">
    <cfRule type="expression" dxfId="29" priority="6">
      <formula>ISODD(ROW())</formula>
    </cfRule>
  </conditionalFormatting>
  <conditionalFormatting sqref="B23">
    <cfRule type="expression" dxfId="28" priority="5">
      <formula>ISODD(ROW())</formula>
    </cfRule>
  </conditionalFormatting>
  <conditionalFormatting sqref="B28:B46">
    <cfRule type="expression" dxfId="27" priority="4">
      <formula>ISODD(ROW())</formula>
    </cfRule>
  </conditionalFormatting>
  <conditionalFormatting sqref="B47">
    <cfRule type="expression" dxfId="26" priority="3">
      <formula>ISODD(ROW())</formula>
    </cfRule>
  </conditionalFormatting>
  <conditionalFormatting sqref="B48">
    <cfRule type="expression" dxfId="25" priority="2">
      <formula>ISODD(ROW())</formula>
    </cfRule>
  </conditionalFormatting>
  <conditionalFormatting sqref="B49">
    <cfRule type="expression" dxfId="24" priority="1">
      <formula>ISODD(ROW())</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67217-3FA1-4DF3-8CF0-353C51DA0DB6}">
  <sheetPr>
    <tabColor rgb="FFFFFF00"/>
  </sheetPr>
  <dimension ref="B2:L24"/>
  <sheetViews>
    <sheetView workbookViewId="0">
      <selection activeCell="K22" sqref="K22"/>
    </sheetView>
  </sheetViews>
  <sheetFormatPr defaultRowHeight="14.5"/>
  <sheetData>
    <row r="2" spans="2:12">
      <c r="B2" s="45" t="s">
        <v>14</v>
      </c>
      <c r="C2">
        <v>2016</v>
      </c>
      <c r="D2">
        <v>2017</v>
      </c>
      <c r="E2">
        <v>2018</v>
      </c>
      <c r="F2">
        <v>2019</v>
      </c>
      <c r="G2">
        <v>2020</v>
      </c>
      <c r="H2" s="45" t="s">
        <v>14</v>
      </c>
      <c r="I2">
        <v>2017</v>
      </c>
      <c r="J2">
        <v>2018</v>
      </c>
      <c r="K2">
        <v>2019</v>
      </c>
      <c r="L2">
        <v>2020</v>
      </c>
    </row>
    <row r="3" spans="2:12">
      <c r="B3" s="45" t="s">
        <v>25</v>
      </c>
      <c r="C3" s="45">
        <v>146.24</v>
      </c>
      <c r="D3" s="45">
        <v>155.81</v>
      </c>
      <c r="E3" s="45">
        <v>163.81</v>
      </c>
      <c r="F3" s="45">
        <v>183.93</v>
      </c>
      <c r="G3" s="45">
        <v>163.13</v>
      </c>
      <c r="H3" s="45" t="s">
        <v>25</v>
      </c>
      <c r="I3" s="42">
        <f t="shared" ref="I3:L4" si="0">D3/C3-1</f>
        <v>6.5440371991247304E-2</v>
      </c>
      <c r="J3" s="42">
        <f t="shared" si="0"/>
        <v>5.1344586355176247E-2</v>
      </c>
      <c r="K3" s="42">
        <f t="shared" si="0"/>
        <v>0.12282522434527809</v>
      </c>
      <c r="L3" s="42">
        <f t="shared" si="0"/>
        <v>-0.11308650029902689</v>
      </c>
    </row>
    <row r="4" spans="2:12">
      <c r="B4" s="45" t="s">
        <v>31</v>
      </c>
      <c r="C4" s="96">
        <v>115.84</v>
      </c>
      <c r="D4" s="96">
        <v>114.56</v>
      </c>
      <c r="E4" s="96">
        <v>141.74</v>
      </c>
      <c r="F4" s="96">
        <v>150.61000000000001</v>
      </c>
      <c r="G4" s="96">
        <v>148.69</v>
      </c>
      <c r="H4" s="45" t="s">
        <v>31</v>
      </c>
      <c r="I4" s="42">
        <f t="shared" si="0"/>
        <v>-1.1049723756906049E-2</v>
      </c>
      <c r="J4" s="42">
        <f t="shared" si="0"/>
        <v>0.23725558659217882</v>
      </c>
      <c r="K4" s="42">
        <f t="shared" si="0"/>
        <v>6.2579370678707447E-2</v>
      </c>
      <c r="L4" s="42">
        <f t="shared" si="0"/>
        <v>-1.2748157492862511E-2</v>
      </c>
    </row>
    <row r="19" spans="2:7">
      <c r="C19">
        <v>2016</v>
      </c>
      <c r="D19">
        <v>2017</v>
      </c>
      <c r="E19">
        <v>2018</v>
      </c>
      <c r="F19">
        <v>2019</v>
      </c>
      <c r="G19">
        <v>2020</v>
      </c>
    </row>
    <row r="20" spans="2:7" ht="31">
      <c r="B20" s="44" t="s">
        <v>28</v>
      </c>
      <c r="C20" s="109">
        <v>0.1861323851203501</v>
      </c>
      <c r="D20" s="109">
        <v>0.17360888261343946</v>
      </c>
      <c r="E20" s="109">
        <v>0.17422623771442525</v>
      </c>
      <c r="F20" s="109">
        <v>0.16250747567009188</v>
      </c>
      <c r="G20" s="109">
        <v>0.15098387788880036</v>
      </c>
    </row>
    <row r="21" spans="2:7" ht="31">
      <c r="B21" s="44" t="s">
        <v>29</v>
      </c>
      <c r="C21" s="109">
        <v>0.38477844638949671</v>
      </c>
      <c r="D21" s="109">
        <v>0.41242538989795269</v>
      </c>
      <c r="E21" s="109">
        <v>0.39930407179048893</v>
      </c>
      <c r="F21" s="109">
        <v>0.42739085521665848</v>
      </c>
      <c r="G21" s="109">
        <v>0.38889229448905782</v>
      </c>
    </row>
    <row r="22" spans="2:7" ht="31">
      <c r="B22" s="44" t="s">
        <v>30</v>
      </c>
      <c r="C22" s="109">
        <v>0.42908916849015316</v>
      </c>
      <c r="D22" s="109">
        <v>0.41396572748860794</v>
      </c>
      <c r="E22" s="109">
        <v>0.42646969049508576</v>
      </c>
      <c r="F22" s="109">
        <v>0.41010166911324963</v>
      </c>
      <c r="G22" s="109">
        <v>0.46012382762214188</v>
      </c>
    </row>
    <row r="23" spans="2:7" ht="31">
      <c r="B23" s="44" t="s">
        <v>106</v>
      </c>
      <c r="C23" s="56">
        <v>0.68491022099447518</v>
      </c>
      <c r="D23" s="56">
        <v>0.66733589385474856</v>
      </c>
      <c r="E23" s="56">
        <v>0.66177508113447148</v>
      </c>
      <c r="F23" s="56">
        <v>0.64922647898545904</v>
      </c>
      <c r="G23" s="56">
        <v>0.66077073105118034</v>
      </c>
    </row>
    <row r="24" spans="2:7" ht="31">
      <c r="B24" s="44" t="s">
        <v>166</v>
      </c>
      <c r="C24" s="56">
        <v>0.31508977900552487</v>
      </c>
      <c r="D24" s="56">
        <v>0.33266410614525138</v>
      </c>
      <c r="E24" s="56">
        <v>0.33822491886552841</v>
      </c>
      <c r="F24" s="56">
        <v>0.35077352101454085</v>
      </c>
      <c r="G24" s="56">
        <v>0.33922926894881966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B7:N37"/>
  <sheetViews>
    <sheetView zoomScaleNormal="100" workbookViewId="0">
      <selection activeCell="C39" sqref="C39"/>
    </sheetView>
  </sheetViews>
  <sheetFormatPr defaultColWidth="8.90625" defaultRowHeight="14.5"/>
  <cols>
    <col min="1" max="1" width="3.7265625" style="1" customWidth="1"/>
    <col min="2" max="2" width="27" style="1" customWidth="1"/>
    <col min="3" max="3" width="62.26953125" style="1" customWidth="1"/>
    <col min="4" max="16384" width="8.90625" style="1"/>
  </cols>
  <sheetData>
    <row r="7" spans="2:14" ht="18.5">
      <c r="B7" s="3" t="s">
        <v>18</v>
      </c>
    </row>
    <row r="8" spans="2:14" ht="18.5">
      <c r="B8" s="3" t="s">
        <v>48</v>
      </c>
    </row>
    <row r="9" spans="2:14" ht="18.5">
      <c r="B9" s="3" t="s">
        <v>15</v>
      </c>
      <c r="C9" s="8" t="s">
        <v>16</v>
      </c>
    </row>
    <row r="12" spans="2:14" ht="15.5">
      <c r="B12" s="10" t="s">
        <v>25</v>
      </c>
    </row>
    <row r="13" spans="2:14">
      <c r="B13" s="9" t="s">
        <v>26</v>
      </c>
      <c r="C13" s="9" t="s">
        <v>32</v>
      </c>
    </row>
    <row r="14" spans="2:14" ht="58">
      <c r="B14" s="9" t="s">
        <v>25</v>
      </c>
      <c r="C14" s="9" t="s">
        <v>73</v>
      </c>
      <c r="D14" s="2"/>
      <c r="E14" s="2"/>
      <c r="F14" s="2"/>
      <c r="G14" s="2"/>
      <c r="H14" s="2"/>
      <c r="I14" s="2"/>
      <c r="J14" s="2"/>
      <c r="K14" s="2"/>
      <c r="L14" s="2"/>
      <c r="M14" s="2"/>
      <c r="N14" s="2"/>
    </row>
    <row r="15" spans="2:14">
      <c r="B15" s="9" t="s">
        <v>27</v>
      </c>
      <c r="C15" s="9" t="s">
        <v>58</v>
      </c>
    </row>
    <row r="16" spans="2:14" ht="39" customHeight="1">
      <c r="B16" s="9" t="s">
        <v>28</v>
      </c>
      <c r="C16" s="9" t="s">
        <v>74</v>
      </c>
    </row>
    <row r="17" spans="2:3" ht="43.5">
      <c r="B17" s="9" t="s">
        <v>29</v>
      </c>
      <c r="C17" s="9" t="s">
        <v>75</v>
      </c>
    </row>
    <row r="18" spans="2:3" ht="29">
      <c r="B18" s="9" t="s">
        <v>30</v>
      </c>
      <c r="C18" s="9" t="s">
        <v>76</v>
      </c>
    </row>
    <row r="20" spans="2:3" ht="15.5">
      <c r="B20" s="10" t="s">
        <v>31</v>
      </c>
    </row>
    <row r="21" spans="2:3">
      <c r="B21" s="9" t="s">
        <v>26</v>
      </c>
      <c r="C21" s="9" t="s">
        <v>32</v>
      </c>
    </row>
    <row r="22" spans="2:3" ht="58">
      <c r="B22" s="9" t="s">
        <v>31</v>
      </c>
      <c r="C22" s="9" t="s">
        <v>33</v>
      </c>
    </row>
    <row r="23" spans="2:3">
      <c r="B23" s="9" t="s">
        <v>34</v>
      </c>
      <c r="C23" s="9" t="s">
        <v>59</v>
      </c>
    </row>
    <row r="24" spans="2:3" ht="43.5">
      <c r="B24" s="9" t="s">
        <v>35</v>
      </c>
      <c r="C24" s="9" t="s">
        <v>36</v>
      </c>
    </row>
    <row r="25" spans="2:3" ht="29">
      <c r="B25" s="9" t="s">
        <v>37</v>
      </c>
      <c r="C25" s="9" t="s">
        <v>38</v>
      </c>
    </row>
    <row r="27" spans="2:3" ht="15.5">
      <c r="B27" s="10" t="s">
        <v>39</v>
      </c>
    </row>
    <row r="28" spans="2:3">
      <c r="B28" s="9" t="s">
        <v>26</v>
      </c>
      <c r="C28" s="9" t="s">
        <v>32</v>
      </c>
    </row>
    <row r="29" spans="2:3">
      <c r="B29" s="9" t="s">
        <v>40</v>
      </c>
      <c r="C29" s="9" t="s">
        <v>47</v>
      </c>
    </row>
    <row r="31" spans="2:3" ht="15.5">
      <c r="B31" s="10" t="s">
        <v>41</v>
      </c>
    </row>
    <row r="32" spans="2:3">
      <c r="B32" s="9" t="s">
        <v>26</v>
      </c>
      <c r="C32" s="9" t="s">
        <v>32</v>
      </c>
    </row>
    <row r="33" spans="2:3">
      <c r="B33" s="9" t="s">
        <v>42</v>
      </c>
      <c r="C33" s="9" t="s">
        <v>60</v>
      </c>
    </row>
    <row r="34" spans="2:3">
      <c r="B34" s="9" t="s">
        <v>43</v>
      </c>
      <c r="C34" s="9" t="s">
        <v>61</v>
      </c>
    </row>
    <row r="35" spans="2:3">
      <c r="B35" s="9" t="s">
        <v>44</v>
      </c>
      <c r="C35" s="9" t="s">
        <v>62</v>
      </c>
    </row>
    <row r="36" spans="2:3">
      <c r="B36" s="9" t="s">
        <v>45</v>
      </c>
      <c r="C36" s="9" t="s">
        <v>63</v>
      </c>
    </row>
    <row r="37" spans="2:3">
      <c r="B37" s="9" t="s">
        <v>46</v>
      </c>
      <c r="C37" s="9" t="s">
        <v>64</v>
      </c>
    </row>
  </sheetData>
  <phoneticPr fontId="1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5F769-4091-4988-972F-BF60D3007621}">
  <sheetPr>
    <tabColor theme="4"/>
  </sheetPr>
  <dimension ref="B7:P75"/>
  <sheetViews>
    <sheetView topLeftCell="B1" zoomScale="90" zoomScaleNormal="90" workbookViewId="0">
      <selection activeCell="G35" sqref="G35"/>
    </sheetView>
  </sheetViews>
  <sheetFormatPr defaultColWidth="8.90625" defaultRowHeight="14.5"/>
  <cols>
    <col min="1" max="1" width="3.7265625" style="4" customWidth="1"/>
    <col min="2" max="2" width="16.7265625" style="4" customWidth="1"/>
    <col min="3" max="16" width="12.7265625" style="4" customWidth="1"/>
    <col min="17" max="16384" width="8.90625" style="4"/>
  </cols>
  <sheetData>
    <row r="7" spans="2:16" ht="18.5">
      <c r="B7" s="3" t="s">
        <v>18</v>
      </c>
    </row>
    <row r="8" spans="2:16" ht="18.5">
      <c r="B8" s="3" t="s">
        <v>87</v>
      </c>
    </row>
    <row r="11" spans="2:16" ht="15.5">
      <c r="C11" s="111" t="s">
        <v>88</v>
      </c>
      <c r="D11" s="111"/>
      <c r="E11" s="111"/>
      <c r="F11" s="111"/>
      <c r="G11" s="111"/>
      <c r="H11" s="111"/>
      <c r="I11" s="111"/>
      <c r="J11" s="111"/>
      <c r="K11" s="111"/>
      <c r="L11" s="111"/>
      <c r="M11" s="111"/>
      <c r="N11" s="111"/>
      <c r="O11" s="111"/>
      <c r="P11" s="111"/>
    </row>
    <row r="12" spans="2:16" ht="15.5">
      <c r="B12" s="34" t="s">
        <v>89</v>
      </c>
      <c r="C12" s="52" t="s">
        <v>90</v>
      </c>
      <c r="D12" s="52" t="s">
        <v>91</v>
      </c>
      <c r="E12" s="52" t="s">
        <v>92</v>
      </c>
      <c r="F12" s="52" t="s">
        <v>93</v>
      </c>
      <c r="G12" s="52" t="s">
        <v>94</v>
      </c>
      <c r="H12" s="52" t="s">
        <v>95</v>
      </c>
      <c r="I12" s="52" t="s">
        <v>96</v>
      </c>
      <c r="J12" s="52" t="s">
        <v>97</v>
      </c>
      <c r="K12" s="52" t="s">
        <v>98</v>
      </c>
      <c r="L12" s="52" t="s">
        <v>99</v>
      </c>
      <c r="M12" s="52" t="s">
        <v>100</v>
      </c>
      <c r="N12" s="52" t="s">
        <v>101</v>
      </c>
      <c r="O12" s="52" t="s">
        <v>102</v>
      </c>
      <c r="P12" s="52" t="s">
        <v>103</v>
      </c>
    </row>
    <row r="13" spans="2:16">
      <c r="B13" s="53">
        <v>0.5</v>
      </c>
      <c r="C13" s="54">
        <v>3.3180000000000001E-2</v>
      </c>
      <c r="D13" s="54">
        <v>5.0299999999999997E-3</v>
      </c>
      <c r="E13" s="54">
        <v>3.1199999999999999E-3</v>
      </c>
      <c r="F13" s="54">
        <v>3.0599999999999998E-3</v>
      </c>
      <c r="G13" s="54">
        <v>2.4499999999999999E-3</v>
      </c>
      <c r="H13" s="54">
        <v>2.15E-3</v>
      </c>
      <c r="I13" s="54">
        <v>1.25E-3</v>
      </c>
      <c r="J13" s="54">
        <v>2.2799999999999999E-3</v>
      </c>
      <c r="K13" s="54">
        <v>9.5099999999999994E-3</v>
      </c>
      <c r="L13" s="54">
        <v>1.184E-2</v>
      </c>
      <c r="M13" s="54">
        <v>2.8320000000000001E-2</v>
      </c>
      <c r="N13" s="54">
        <v>3.9199999999999999E-2</v>
      </c>
      <c r="O13" s="54">
        <v>2.0910000000000002E-2</v>
      </c>
      <c r="P13" s="54">
        <v>1.5900000000000001E-3</v>
      </c>
    </row>
    <row r="14" spans="2:16">
      <c r="B14" s="53">
        <v>1</v>
      </c>
      <c r="C14" s="54">
        <v>3.2419999999999997E-2</v>
      </c>
      <c r="D14" s="54">
        <v>7.9799999999999992E-3</v>
      </c>
      <c r="E14" s="54">
        <v>6.3600000000000002E-3</v>
      </c>
      <c r="F14" s="54">
        <v>4.9100000000000003E-3</v>
      </c>
      <c r="G14" s="54">
        <v>2.7899999999999999E-3</v>
      </c>
      <c r="H14" s="54">
        <v>2.7000000000000001E-3</v>
      </c>
      <c r="I14" s="54">
        <v>2.31E-3</v>
      </c>
      <c r="J14" s="54">
        <v>4.6800000000000001E-3</v>
      </c>
      <c r="K14" s="54">
        <v>1.0619999999999999E-2</v>
      </c>
      <c r="L14" s="54">
        <v>1.404E-2</v>
      </c>
      <c r="M14" s="54">
        <v>2.9520000000000001E-2</v>
      </c>
      <c r="N14" s="54">
        <v>3.8550000000000001E-2</v>
      </c>
      <c r="O14" s="54">
        <v>1.9980000000000001E-2</v>
      </c>
      <c r="P14" s="54">
        <v>1.4E-3</v>
      </c>
    </row>
    <row r="15" spans="2:16">
      <c r="B15" s="53">
        <v>1.5</v>
      </c>
      <c r="C15" s="54">
        <v>3.2120000000000003E-2</v>
      </c>
      <c r="D15" s="54">
        <v>1.0710000000000001E-2</v>
      </c>
      <c r="E15" s="54">
        <v>9.7999999999999997E-3</v>
      </c>
      <c r="F15" s="54">
        <v>7.1700000000000002E-3</v>
      </c>
      <c r="G15" s="54">
        <v>3.3300000000000001E-3</v>
      </c>
      <c r="H15" s="54">
        <v>3.3E-3</v>
      </c>
      <c r="I15" s="54">
        <v>3.8E-3</v>
      </c>
      <c r="J15" s="54">
        <v>7.0400000000000003E-3</v>
      </c>
      <c r="K15" s="54">
        <v>1.1780000000000001E-2</v>
      </c>
      <c r="L15" s="54">
        <v>1.6250000000000001E-2</v>
      </c>
      <c r="M15" s="54">
        <v>3.0720000000000001E-2</v>
      </c>
      <c r="N15" s="54">
        <v>3.8039999999999997E-2</v>
      </c>
      <c r="O15" s="54">
        <v>1.9279999999999999E-2</v>
      </c>
      <c r="P15" s="54">
        <v>1.5299999999999999E-3</v>
      </c>
    </row>
    <row r="16" spans="2:16">
      <c r="B16" s="53">
        <v>2</v>
      </c>
      <c r="C16" s="54">
        <v>3.2309999999999998E-2</v>
      </c>
      <c r="D16" s="54">
        <v>1.3140000000000001E-2</v>
      </c>
      <c r="E16" s="54">
        <v>1.358E-2</v>
      </c>
      <c r="F16" s="54">
        <v>9.9600000000000001E-3</v>
      </c>
      <c r="G16" s="54">
        <v>4.1399999999999996E-3</v>
      </c>
      <c r="H16" s="54">
        <v>4.1700000000000001E-3</v>
      </c>
      <c r="I16" s="54">
        <v>5.94E-3</v>
      </c>
      <c r="J16" s="54">
        <v>9.4400000000000005E-3</v>
      </c>
      <c r="K16" s="54">
        <v>1.308E-2</v>
      </c>
      <c r="L16" s="54">
        <v>1.8509999999999999E-2</v>
      </c>
      <c r="M16" s="54">
        <v>3.1919999999999997E-2</v>
      </c>
      <c r="N16" s="54">
        <v>3.7679999999999998E-2</v>
      </c>
      <c r="O16" s="54">
        <v>1.881E-2</v>
      </c>
      <c r="P16" s="54">
        <v>1.8500000000000001E-3</v>
      </c>
    </row>
    <row r="17" spans="2:16">
      <c r="B17" s="53">
        <v>2.5</v>
      </c>
      <c r="C17" s="54">
        <v>3.3210000000000003E-2</v>
      </c>
      <c r="D17" s="54">
        <v>1.5259999999999999E-2</v>
      </c>
      <c r="E17" s="54">
        <v>1.755E-2</v>
      </c>
      <c r="F17" s="54">
        <v>1.328E-2</v>
      </c>
      <c r="G17" s="54">
        <v>5.2100000000000002E-3</v>
      </c>
      <c r="H17" s="54">
        <v>5.0699999999999999E-3</v>
      </c>
      <c r="I17" s="54">
        <v>8.6700000000000006E-3</v>
      </c>
      <c r="J17" s="54">
        <v>1.191E-2</v>
      </c>
      <c r="K17" s="54">
        <v>1.457E-2</v>
      </c>
      <c r="L17" s="54">
        <v>2.0729999999999998E-2</v>
      </c>
      <c r="M17" s="54">
        <v>3.3169999999999998E-2</v>
      </c>
      <c r="N17" s="54">
        <v>3.7429999999999998E-2</v>
      </c>
      <c r="O17" s="54">
        <v>1.8689999999999998E-2</v>
      </c>
      <c r="P17" s="54">
        <v>2.6900000000000001E-3</v>
      </c>
    </row>
    <row r="18" spans="2:16">
      <c r="B18" s="53">
        <v>3</v>
      </c>
      <c r="C18" s="54">
        <v>3.465E-2</v>
      </c>
      <c r="D18" s="54">
        <v>1.7180000000000001E-2</v>
      </c>
      <c r="E18" s="54">
        <v>2.1780000000000001E-2</v>
      </c>
      <c r="F18" s="54">
        <v>1.703E-2</v>
      </c>
      <c r="G18" s="54">
        <v>6.4700000000000001E-3</v>
      </c>
      <c r="H18" s="54">
        <v>6.1999999999999998E-3</v>
      </c>
      <c r="I18" s="54">
        <v>1.1849999999999999E-2</v>
      </c>
      <c r="J18" s="54">
        <v>1.427E-2</v>
      </c>
      <c r="K18" s="54">
        <v>1.617E-2</v>
      </c>
      <c r="L18" s="54">
        <v>2.291E-2</v>
      </c>
      <c r="M18" s="54">
        <v>3.431E-2</v>
      </c>
      <c r="N18" s="54">
        <v>3.7319999999999999E-2</v>
      </c>
      <c r="O18" s="54">
        <v>1.8890000000000001E-2</v>
      </c>
      <c r="P18" s="54">
        <v>3.6900000000000001E-3</v>
      </c>
    </row>
    <row r="19" spans="2:16">
      <c r="B19" s="53">
        <v>3.5</v>
      </c>
      <c r="C19" s="54">
        <v>3.6420000000000001E-2</v>
      </c>
      <c r="D19" s="54">
        <v>1.9220000000000001E-2</v>
      </c>
      <c r="E19" s="54">
        <v>2.5919999999999999E-2</v>
      </c>
      <c r="F19" s="54">
        <v>2.087E-2</v>
      </c>
      <c r="G19" s="54">
        <v>8.0599999999999995E-3</v>
      </c>
      <c r="H19" s="54">
        <v>7.5900000000000004E-3</v>
      </c>
      <c r="I19" s="54">
        <v>1.521E-2</v>
      </c>
      <c r="J19" s="54">
        <v>1.6549999999999999E-2</v>
      </c>
      <c r="K19" s="54">
        <v>1.77E-2</v>
      </c>
      <c r="L19" s="54">
        <v>2.5010000000000001E-2</v>
      </c>
      <c r="M19" s="54">
        <v>3.5360000000000003E-2</v>
      </c>
      <c r="N19" s="54">
        <v>3.7319999999999999E-2</v>
      </c>
      <c r="O19" s="54">
        <v>1.908E-2</v>
      </c>
      <c r="P19" s="54">
        <v>4.8900000000000002E-3</v>
      </c>
    </row>
    <row r="20" spans="2:16">
      <c r="B20" s="53">
        <v>4</v>
      </c>
      <c r="C20" s="54">
        <v>3.8460000000000001E-2</v>
      </c>
      <c r="D20" s="54">
        <v>2.1360000000000001E-2</v>
      </c>
      <c r="E20" s="54">
        <v>2.9940000000000001E-2</v>
      </c>
      <c r="F20" s="54">
        <v>2.469E-2</v>
      </c>
      <c r="G20" s="54">
        <v>9.6900000000000007E-3</v>
      </c>
      <c r="H20" s="54">
        <v>9.0200000000000002E-3</v>
      </c>
      <c r="I20" s="54">
        <v>1.8509999999999999E-2</v>
      </c>
      <c r="J20" s="54">
        <v>1.857E-2</v>
      </c>
      <c r="K20" s="54">
        <v>1.9279999999999999E-2</v>
      </c>
      <c r="L20" s="54">
        <v>2.681E-2</v>
      </c>
      <c r="M20" s="54">
        <v>3.6269999999999997E-2</v>
      </c>
      <c r="N20" s="54">
        <v>3.7470000000000003E-2</v>
      </c>
      <c r="O20" s="54">
        <v>1.9400000000000001E-2</v>
      </c>
      <c r="P20" s="54">
        <v>6.11E-3</v>
      </c>
    </row>
    <row r="21" spans="2:16">
      <c r="B21" s="53">
        <v>4.5</v>
      </c>
      <c r="C21" s="54">
        <v>4.0529999999999997E-2</v>
      </c>
      <c r="D21" s="54">
        <v>2.367E-2</v>
      </c>
      <c r="E21" s="54">
        <v>3.381E-2</v>
      </c>
      <c r="F21" s="54">
        <v>2.8410000000000001E-2</v>
      </c>
      <c r="G21" s="54">
        <v>1.149E-2</v>
      </c>
      <c r="H21" s="54">
        <v>1.0670000000000001E-2</v>
      </c>
      <c r="I21" s="54">
        <v>2.1690000000000001E-2</v>
      </c>
      <c r="J21" s="54">
        <v>2.0449999999999999E-2</v>
      </c>
      <c r="K21" s="54">
        <v>2.0660000000000001E-2</v>
      </c>
      <c r="L21" s="54">
        <v>2.8459999999999999E-2</v>
      </c>
      <c r="M21" s="54">
        <v>3.7069999999999999E-2</v>
      </c>
      <c r="N21" s="54">
        <v>3.7620000000000001E-2</v>
      </c>
      <c r="O21" s="54">
        <v>1.9730000000000001E-2</v>
      </c>
      <c r="P21" s="54">
        <v>7.3800000000000003E-3</v>
      </c>
    </row>
    <row r="22" spans="2:16">
      <c r="B22" s="53">
        <v>5</v>
      </c>
      <c r="C22" s="54">
        <v>4.2630000000000001E-2</v>
      </c>
      <c r="D22" s="54">
        <v>2.6270000000000002E-2</v>
      </c>
      <c r="E22" s="54">
        <v>3.7379999999999997E-2</v>
      </c>
      <c r="F22" s="54">
        <v>3.1879999999999999E-2</v>
      </c>
      <c r="G22" s="54">
        <v>1.3429999999999999E-2</v>
      </c>
      <c r="H22" s="54">
        <v>1.239E-2</v>
      </c>
      <c r="I22" s="54">
        <v>2.4660000000000001E-2</v>
      </c>
      <c r="J22" s="54">
        <v>2.205E-2</v>
      </c>
      <c r="K22" s="54">
        <v>2.2009999999999998E-2</v>
      </c>
      <c r="L22" s="54">
        <v>2.9960000000000001E-2</v>
      </c>
      <c r="M22" s="54">
        <v>3.7859999999999998E-2</v>
      </c>
      <c r="N22" s="54">
        <v>3.7769999999999998E-2</v>
      </c>
      <c r="O22" s="54">
        <v>2.001E-2</v>
      </c>
      <c r="P22" s="54">
        <v>8.6700000000000006E-3</v>
      </c>
    </row>
    <row r="23" spans="2:16">
      <c r="B23" s="53">
        <v>5.5</v>
      </c>
      <c r="C23" s="54">
        <v>4.4839999999999998E-2</v>
      </c>
      <c r="D23" s="54">
        <v>2.8910000000000002E-2</v>
      </c>
      <c r="E23" s="54">
        <v>4.0730000000000002E-2</v>
      </c>
      <c r="F23" s="54">
        <v>3.5099999999999999E-2</v>
      </c>
      <c r="G23" s="54">
        <v>1.541E-2</v>
      </c>
      <c r="H23" s="54">
        <v>1.431E-2</v>
      </c>
      <c r="I23" s="54">
        <v>2.7439999999999999E-2</v>
      </c>
      <c r="J23" s="54">
        <v>2.3480000000000001E-2</v>
      </c>
      <c r="K23" s="54">
        <v>2.3179999999999999E-2</v>
      </c>
      <c r="L23" s="54">
        <v>3.1230000000000001E-2</v>
      </c>
      <c r="M23" s="54">
        <v>3.8429999999999999E-2</v>
      </c>
      <c r="N23" s="54">
        <v>3.7920000000000002E-2</v>
      </c>
      <c r="O23" s="54">
        <v>2.034E-2</v>
      </c>
      <c r="P23" s="54">
        <v>9.8899999999999995E-3</v>
      </c>
    </row>
    <row r="24" spans="2:16">
      <c r="B24" s="53">
        <v>6</v>
      </c>
      <c r="C24" s="54">
        <v>4.6969999999999998E-2</v>
      </c>
      <c r="D24" s="54">
        <v>3.1730000000000001E-2</v>
      </c>
      <c r="E24" s="54">
        <v>4.385E-2</v>
      </c>
      <c r="F24" s="54">
        <v>3.8179999999999999E-2</v>
      </c>
      <c r="G24" s="54">
        <v>1.7430000000000001E-2</v>
      </c>
      <c r="H24" s="54">
        <v>1.619E-2</v>
      </c>
      <c r="I24" s="54">
        <v>3.0030000000000001E-2</v>
      </c>
      <c r="J24" s="54">
        <v>2.4750000000000001E-2</v>
      </c>
      <c r="K24" s="54">
        <v>2.4299999999999999E-2</v>
      </c>
      <c r="L24" s="54">
        <v>3.2329999999999998E-2</v>
      </c>
      <c r="M24" s="54">
        <v>3.8960000000000002E-2</v>
      </c>
      <c r="N24" s="54">
        <v>3.8219999999999997E-2</v>
      </c>
      <c r="O24" s="54">
        <v>2.06E-2</v>
      </c>
      <c r="P24" s="54">
        <v>1.115E-2</v>
      </c>
    </row>
    <row r="25" spans="2:16">
      <c r="B25" s="53">
        <v>6.5</v>
      </c>
      <c r="C25" s="54">
        <v>4.9099999999999998E-2</v>
      </c>
      <c r="D25" s="54">
        <v>3.4549999999999997E-2</v>
      </c>
      <c r="E25" s="54">
        <v>4.6739999999999997E-2</v>
      </c>
      <c r="F25" s="54">
        <v>4.095E-2</v>
      </c>
      <c r="G25" s="54">
        <v>1.9460000000000002E-2</v>
      </c>
      <c r="H25" s="54">
        <v>1.814E-2</v>
      </c>
      <c r="I25" s="54">
        <v>3.2370000000000003E-2</v>
      </c>
      <c r="J25" s="54">
        <v>2.5829999999999999E-2</v>
      </c>
      <c r="K25" s="54">
        <v>2.5319999999999999E-2</v>
      </c>
      <c r="L25" s="54">
        <v>3.3300000000000003E-2</v>
      </c>
      <c r="M25" s="54">
        <v>3.9350000000000003E-2</v>
      </c>
      <c r="N25" s="54">
        <v>3.8449999999999998E-2</v>
      </c>
      <c r="O25" s="54">
        <v>2.078E-2</v>
      </c>
      <c r="P25" s="54">
        <v>1.23E-2</v>
      </c>
    </row>
    <row r="26" spans="2:16">
      <c r="B26" s="53">
        <v>7</v>
      </c>
      <c r="C26" s="54">
        <v>5.1060000000000001E-2</v>
      </c>
      <c r="D26" s="54">
        <v>3.7440000000000001E-2</v>
      </c>
      <c r="E26" s="54">
        <v>4.9369999999999997E-2</v>
      </c>
      <c r="F26" s="54">
        <v>4.3580000000000001E-2</v>
      </c>
      <c r="G26" s="54">
        <v>2.1510000000000001E-2</v>
      </c>
      <c r="H26" s="54">
        <v>2.0160000000000001E-2</v>
      </c>
      <c r="I26" s="54">
        <v>3.4520000000000002E-2</v>
      </c>
      <c r="J26" s="54">
        <v>2.673E-2</v>
      </c>
      <c r="K26" s="54">
        <v>2.622E-2</v>
      </c>
      <c r="L26" s="54">
        <v>3.4169999999999999E-2</v>
      </c>
      <c r="M26" s="54">
        <v>3.9800000000000002E-2</v>
      </c>
      <c r="N26" s="54">
        <v>3.875E-2</v>
      </c>
      <c r="O26" s="54">
        <v>2.1080000000000002E-2</v>
      </c>
      <c r="P26" s="54">
        <v>1.3339999999999999E-2</v>
      </c>
    </row>
    <row r="27" spans="2:16">
      <c r="B27" s="53">
        <v>7.5</v>
      </c>
      <c r="C27" s="54">
        <v>5.3069999999999999E-2</v>
      </c>
      <c r="D27" s="54">
        <v>4.0189999999999997E-2</v>
      </c>
      <c r="E27" s="54">
        <v>5.1769999999999997E-2</v>
      </c>
      <c r="F27" s="54">
        <v>4.6019999999999998E-2</v>
      </c>
      <c r="G27" s="54">
        <v>2.3460000000000002E-2</v>
      </c>
      <c r="H27" s="54">
        <v>2.2110000000000001E-2</v>
      </c>
      <c r="I27" s="54">
        <v>3.644E-2</v>
      </c>
      <c r="J27" s="54">
        <v>2.7529999999999999E-2</v>
      </c>
      <c r="K27" s="54">
        <v>2.7089999999999999E-2</v>
      </c>
      <c r="L27" s="54">
        <v>3.4889999999999997E-2</v>
      </c>
      <c r="M27" s="54">
        <v>4.002E-2</v>
      </c>
      <c r="N27" s="54">
        <v>3.9E-2</v>
      </c>
      <c r="O27" s="54">
        <v>2.1260000000000001E-2</v>
      </c>
      <c r="P27" s="54">
        <v>1.4460000000000001E-2</v>
      </c>
    </row>
    <row r="28" spans="2:16">
      <c r="B28" s="53">
        <v>8</v>
      </c>
      <c r="C28" s="54">
        <v>5.4809999999999998E-2</v>
      </c>
      <c r="D28" s="54">
        <v>4.2779999999999999E-2</v>
      </c>
      <c r="E28" s="54">
        <v>5.4059999999999997E-2</v>
      </c>
      <c r="F28" s="54">
        <v>4.8230000000000002E-2</v>
      </c>
      <c r="G28" s="54">
        <v>2.5409999999999999E-2</v>
      </c>
      <c r="H28" s="54">
        <v>2.3990000000000001E-2</v>
      </c>
      <c r="I28" s="54">
        <v>3.8330000000000003E-2</v>
      </c>
      <c r="J28" s="54">
        <v>2.828E-2</v>
      </c>
      <c r="K28" s="54">
        <v>2.792E-2</v>
      </c>
      <c r="L28" s="54">
        <v>3.5540000000000002E-2</v>
      </c>
      <c r="M28" s="54">
        <v>4.0320000000000002E-2</v>
      </c>
      <c r="N28" s="54">
        <v>3.9300000000000002E-2</v>
      </c>
      <c r="O28" s="54">
        <v>2.1510000000000001E-2</v>
      </c>
      <c r="P28" s="54">
        <v>1.5469999999999999E-2</v>
      </c>
    </row>
    <row r="29" spans="2:16">
      <c r="B29" s="53">
        <v>8.5</v>
      </c>
      <c r="C29" s="54">
        <v>5.6520000000000001E-2</v>
      </c>
      <c r="D29" s="54">
        <v>4.5260000000000002E-2</v>
      </c>
      <c r="E29" s="54">
        <v>5.6059999999999999E-2</v>
      </c>
      <c r="F29" s="54">
        <v>5.033E-2</v>
      </c>
      <c r="G29" s="54">
        <v>2.7210000000000002E-2</v>
      </c>
      <c r="H29" s="54">
        <v>2.579E-2</v>
      </c>
      <c r="I29" s="54">
        <v>4.002E-2</v>
      </c>
      <c r="J29" s="54">
        <v>2.895E-2</v>
      </c>
      <c r="K29" s="54">
        <v>2.8670000000000001E-2</v>
      </c>
      <c r="L29" s="54">
        <v>3.6139999999999999E-2</v>
      </c>
      <c r="M29" s="54">
        <v>4.0590000000000001E-2</v>
      </c>
      <c r="N29" s="54">
        <v>3.9600000000000003E-2</v>
      </c>
      <c r="O29" s="54">
        <v>2.171E-2</v>
      </c>
      <c r="P29" s="54">
        <v>1.6400000000000001E-2</v>
      </c>
    </row>
    <row r="30" spans="2:16">
      <c r="B30" s="53">
        <v>9</v>
      </c>
      <c r="C30" s="54">
        <v>5.808E-2</v>
      </c>
      <c r="D30" s="54">
        <v>4.7550000000000002E-2</v>
      </c>
      <c r="E30" s="54">
        <v>5.7889999999999997E-2</v>
      </c>
      <c r="F30" s="54">
        <v>5.2200000000000003E-2</v>
      </c>
      <c r="G30" s="54">
        <v>2.894E-2</v>
      </c>
      <c r="H30" s="54">
        <v>2.7470000000000001E-2</v>
      </c>
      <c r="I30" s="54">
        <v>4.1489999999999999E-2</v>
      </c>
      <c r="J30" s="54">
        <v>2.9479999999999999E-2</v>
      </c>
      <c r="K30" s="54">
        <v>2.9389999999999999E-2</v>
      </c>
      <c r="L30" s="54">
        <v>3.671E-2</v>
      </c>
      <c r="M30" s="54">
        <v>4.0820000000000002E-2</v>
      </c>
      <c r="N30" s="54">
        <v>3.9829999999999997E-2</v>
      </c>
      <c r="O30" s="54">
        <v>2.196E-2</v>
      </c>
      <c r="P30" s="54">
        <v>1.737E-2</v>
      </c>
    </row>
    <row r="31" spans="2:16">
      <c r="B31" s="53">
        <v>9.5</v>
      </c>
      <c r="C31" s="54">
        <v>5.9520000000000003E-2</v>
      </c>
      <c r="D31" s="54">
        <v>4.965E-2</v>
      </c>
      <c r="E31" s="54">
        <v>5.951E-2</v>
      </c>
      <c r="F31" s="54">
        <v>5.3969999999999997E-2</v>
      </c>
      <c r="G31" s="54">
        <v>3.0589999999999999E-2</v>
      </c>
      <c r="H31" s="54">
        <v>2.9159999999999998E-2</v>
      </c>
      <c r="I31" s="54">
        <v>4.2930000000000003E-2</v>
      </c>
      <c r="J31" s="54">
        <v>3.0030000000000001E-2</v>
      </c>
      <c r="K31" s="54">
        <v>3.0110000000000001E-2</v>
      </c>
      <c r="L31" s="54">
        <v>3.7280000000000001E-2</v>
      </c>
      <c r="M31" s="54">
        <v>4.1009999999999998E-2</v>
      </c>
      <c r="N31" s="54">
        <v>4.0129999999999999E-2</v>
      </c>
      <c r="O31" s="54">
        <v>2.2190000000000001E-2</v>
      </c>
      <c r="P31" s="54">
        <v>1.8200000000000001E-2</v>
      </c>
    </row>
    <row r="32" spans="2:16">
      <c r="B32" s="53">
        <v>10</v>
      </c>
      <c r="C32" s="54">
        <v>6.0859999999999997E-2</v>
      </c>
      <c r="D32" s="54">
        <v>5.1450000000000003E-2</v>
      </c>
      <c r="E32" s="54">
        <v>6.1080000000000002E-2</v>
      </c>
      <c r="F32" s="54">
        <v>5.5649999999999998E-2</v>
      </c>
      <c r="G32" s="54">
        <v>3.209E-2</v>
      </c>
      <c r="H32" s="54">
        <v>3.0689999999999999E-2</v>
      </c>
      <c r="I32" s="54">
        <v>4.4220000000000002E-2</v>
      </c>
      <c r="J32" s="54">
        <v>3.0599999999999999E-2</v>
      </c>
      <c r="K32" s="54">
        <v>3.075E-2</v>
      </c>
      <c r="L32" s="54">
        <v>3.773E-2</v>
      </c>
      <c r="M32" s="54">
        <v>4.1189999999999997E-2</v>
      </c>
      <c r="N32" s="54">
        <v>4.0430000000000001E-2</v>
      </c>
      <c r="O32" s="54">
        <v>2.2440000000000002E-2</v>
      </c>
      <c r="P32" s="54">
        <v>1.899E-2</v>
      </c>
    </row>
    <row r="33" spans="2:16">
      <c r="B33" s="53">
        <v>10.5</v>
      </c>
      <c r="C33" s="54">
        <v>6.1969999999999997E-2</v>
      </c>
      <c r="D33" s="54">
        <v>5.3060000000000003E-2</v>
      </c>
      <c r="E33" s="54">
        <v>6.2429999999999999E-2</v>
      </c>
      <c r="F33" s="54">
        <v>5.7119999999999997E-2</v>
      </c>
      <c r="G33" s="54">
        <v>3.3590000000000002E-2</v>
      </c>
      <c r="H33" s="54">
        <v>3.2190000000000003E-2</v>
      </c>
      <c r="I33" s="54">
        <v>4.539E-2</v>
      </c>
      <c r="J33" s="54">
        <v>3.1050000000000001E-2</v>
      </c>
      <c r="K33" s="54">
        <v>3.1350000000000003E-2</v>
      </c>
      <c r="L33" s="54">
        <v>3.8219999999999997E-2</v>
      </c>
      <c r="M33" s="54">
        <v>4.1459999999999997E-2</v>
      </c>
      <c r="N33" s="54">
        <v>4.0730000000000002E-2</v>
      </c>
      <c r="O33" s="54">
        <v>2.2669999999999999E-2</v>
      </c>
      <c r="P33" s="54">
        <v>1.9769999999999999E-2</v>
      </c>
    </row>
    <row r="34" spans="2:16">
      <c r="B34" s="53">
        <v>11</v>
      </c>
      <c r="C34" s="54">
        <v>6.3079999999999997E-2</v>
      </c>
      <c r="D34" s="54">
        <v>5.4480000000000001E-2</v>
      </c>
      <c r="E34" s="54">
        <v>6.3710000000000003E-2</v>
      </c>
      <c r="F34" s="54">
        <v>5.8549999999999998E-2</v>
      </c>
      <c r="G34" s="54">
        <v>3.4939999999999999E-2</v>
      </c>
      <c r="H34" s="54">
        <v>3.354E-2</v>
      </c>
      <c r="I34" s="54">
        <v>4.6489999999999997E-2</v>
      </c>
      <c r="J34" s="54">
        <v>3.1460000000000002E-2</v>
      </c>
      <c r="K34" s="54">
        <v>3.1919999999999997E-2</v>
      </c>
      <c r="L34" s="54">
        <v>3.8670000000000003E-2</v>
      </c>
      <c r="M34" s="54">
        <v>4.1610000000000001E-2</v>
      </c>
      <c r="N34" s="54">
        <v>4.0919999999999998E-2</v>
      </c>
      <c r="O34" s="54">
        <v>2.2970000000000001E-2</v>
      </c>
      <c r="P34" s="54">
        <v>2.052E-2</v>
      </c>
    </row>
    <row r="35" spans="2:16">
      <c r="B35" s="53">
        <v>11.5</v>
      </c>
      <c r="C35" s="54">
        <v>6.404E-2</v>
      </c>
      <c r="D35" s="54">
        <v>5.568E-2</v>
      </c>
      <c r="E35" s="54">
        <v>6.4879999999999993E-2</v>
      </c>
      <c r="F35" s="54">
        <v>5.985E-2</v>
      </c>
      <c r="G35" s="54">
        <v>3.6179999999999997E-2</v>
      </c>
      <c r="H35" s="54">
        <v>3.4819999999999997E-2</v>
      </c>
      <c r="I35" s="54">
        <v>4.7509999999999997E-2</v>
      </c>
      <c r="J35" s="54">
        <v>3.1879999999999999E-2</v>
      </c>
      <c r="K35" s="54">
        <v>3.2370000000000003E-2</v>
      </c>
      <c r="L35" s="54">
        <v>3.9050000000000001E-2</v>
      </c>
      <c r="M35" s="54">
        <v>4.1759999999999999E-2</v>
      </c>
      <c r="N35" s="54">
        <v>4.1180000000000001E-2</v>
      </c>
      <c r="O35" s="54">
        <v>2.334E-2</v>
      </c>
      <c r="P35" s="54">
        <v>2.12E-2</v>
      </c>
    </row>
    <row r="36" spans="2:16">
      <c r="B36" s="53">
        <v>12</v>
      </c>
      <c r="C36" s="54">
        <v>6.497E-2</v>
      </c>
      <c r="D36" s="54">
        <v>5.6689999999999997E-2</v>
      </c>
      <c r="E36" s="54">
        <v>6.5930000000000002E-2</v>
      </c>
      <c r="F36" s="54">
        <v>6.1129999999999997E-2</v>
      </c>
      <c r="G36" s="54">
        <v>3.7310000000000003E-2</v>
      </c>
      <c r="H36" s="54">
        <v>3.6020000000000003E-2</v>
      </c>
      <c r="I36" s="54">
        <v>4.8480000000000002E-2</v>
      </c>
      <c r="J36" s="54">
        <v>3.2210000000000003E-2</v>
      </c>
      <c r="K36" s="54">
        <v>3.2820000000000002E-2</v>
      </c>
      <c r="L36" s="54">
        <v>3.9419999999999997E-2</v>
      </c>
      <c r="M36" s="54">
        <v>4.1910000000000003E-2</v>
      </c>
      <c r="N36" s="54">
        <v>4.1399999999999999E-2</v>
      </c>
      <c r="O36" s="54">
        <v>2.3640000000000001E-2</v>
      </c>
      <c r="P36" s="54">
        <v>2.18E-2</v>
      </c>
    </row>
    <row r="37" spans="2:16">
      <c r="B37" s="53">
        <v>12.5</v>
      </c>
      <c r="C37" s="54">
        <v>6.5750000000000003E-2</v>
      </c>
      <c r="D37" s="54">
        <v>5.7480000000000003E-2</v>
      </c>
      <c r="E37" s="54">
        <v>6.6860000000000003E-2</v>
      </c>
      <c r="F37" s="54">
        <v>6.2300000000000001E-2</v>
      </c>
      <c r="G37" s="54">
        <v>3.8359999999999998E-2</v>
      </c>
      <c r="H37" s="54">
        <v>3.7100000000000001E-2</v>
      </c>
      <c r="I37" s="54">
        <v>4.9279999999999997E-2</v>
      </c>
      <c r="J37" s="54">
        <v>3.2579999999999998E-2</v>
      </c>
      <c r="K37" s="54">
        <v>3.3239999999999999E-2</v>
      </c>
      <c r="L37" s="54">
        <v>3.9800000000000002E-2</v>
      </c>
      <c r="M37" s="54">
        <v>4.206E-2</v>
      </c>
      <c r="N37" s="54">
        <v>4.163E-2</v>
      </c>
      <c r="O37" s="54">
        <v>2.3939999999999999E-2</v>
      </c>
      <c r="P37" s="54">
        <v>2.247E-2</v>
      </c>
    </row>
    <row r="38" spans="2:16">
      <c r="B38" s="53">
        <v>13</v>
      </c>
      <c r="C38" s="54">
        <v>6.6530000000000006E-2</v>
      </c>
      <c r="D38" s="54">
        <v>5.8110000000000002E-2</v>
      </c>
      <c r="E38" s="54">
        <v>6.7729999999999999E-2</v>
      </c>
      <c r="F38" s="54">
        <v>6.3350000000000004E-2</v>
      </c>
      <c r="G38" s="54">
        <v>3.9329999999999997E-2</v>
      </c>
      <c r="H38" s="54">
        <v>3.8150000000000003E-2</v>
      </c>
      <c r="I38" s="54">
        <v>5.0029999999999998E-2</v>
      </c>
      <c r="J38" s="54">
        <v>3.2960000000000003E-2</v>
      </c>
      <c r="K38" s="54">
        <v>3.3619999999999997E-2</v>
      </c>
      <c r="L38" s="54">
        <v>4.0169999999999997E-2</v>
      </c>
      <c r="M38" s="54">
        <v>4.2139999999999997E-2</v>
      </c>
      <c r="N38" s="54">
        <v>4.181E-2</v>
      </c>
      <c r="O38" s="54">
        <v>2.427E-2</v>
      </c>
      <c r="P38" s="54">
        <v>2.3E-2</v>
      </c>
    </row>
    <row r="39" spans="2:16">
      <c r="B39" s="53">
        <v>13.5</v>
      </c>
      <c r="C39" s="54">
        <v>6.7129999999999995E-2</v>
      </c>
      <c r="D39" s="54">
        <v>5.8520000000000003E-2</v>
      </c>
      <c r="E39" s="54">
        <v>6.8519999999999998E-2</v>
      </c>
      <c r="F39" s="54">
        <v>6.4399999999999999E-2</v>
      </c>
      <c r="G39" s="54">
        <v>4.0230000000000002E-2</v>
      </c>
      <c r="H39" s="54">
        <v>3.909E-2</v>
      </c>
      <c r="I39" s="54">
        <v>5.0779999999999999E-2</v>
      </c>
      <c r="J39" s="54">
        <v>3.3259999999999998E-2</v>
      </c>
      <c r="K39" s="54">
        <v>3.3959999999999997E-2</v>
      </c>
      <c r="L39" s="54">
        <v>4.0469999999999999E-2</v>
      </c>
      <c r="M39" s="54">
        <v>4.2259999999999999E-2</v>
      </c>
      <c r="N39" s="54">
        <v>4.2000000000000003E-2</v>
      </c>
      <c r="O39" s="54">
        <v>2.469E-2</v>
      </c>
      <c r="P39" s="54">
        <v>2.3449999999999999E-2</v>
      </c>
    </row>
    <row r="40" spans="2:16">
      <c r="B40" s="53">
        <v>14</v>
      </c>
      <c r="C40" s="54">
        <v>6.7729999999999999E-2</v>
      </c>
      <c r="D40" s="54">
        <v>5.8819999999999997E-2</v>
      </c>
      <c r="E40" s="54">
        <v>6.923E-2</v>
      </c>
      <c r="F40" s="54">
        <v>6.5299999999999997E-2</v>
      </c>
      <c r="G40" s="54">
        <v>4.1059999999999999E-2</v>
      </c>
      <c r="H40" s="54">
        <v>3.9899999999999998E-2</v>
      </c>
      <c r="I40" s="54">
        <v>5.142E-2</v>
      </c>
      <c r="J40" s="54">
        <v>3.3590000000000002E-2</v>
      </c>
      <c r="K40" s="54">
        <v>3.4259999999999999E-2</v>
      </c>
      <c r="L40" s="54">
        <v>4.0770000000000001E-2</v>
      </c>
      <c r="M40" s="54">
        <v>4.2410000000000003E-2</v>
      </c>
      <c r="N40" s="54">
        <v>4.2180000000000002E-2</v>
      </c>
      <c r="O40" s="54">
        <v>2.4989999999999998E-2</v>
      </c>
      <c r="P40" s="54">
        <v>2.4049999999999998E-2</v>
      </c>
    </row>
    <row r="41" spans="2:16">
      <c r="B41" s="53">
        <v>14.5</v>
      </c>
      <c r="C41" s="54">
        <v>6.8210000000000007E-2</v>
      </c>
      <c r="D41" s="54">
        <v>5.8970000000000002E-2</v>
      </c>
      <c r="E41" s="54">
        <v>6.9830000000000003E-2</v>
      </c>
      <c r="F41" s="54">
        <v>6.6170000000000007E-2</v>
      </c>
      <c r="G41" s="54">
        <v>4.1730000000000003E-2</v>
      </c>
      <c r="H41" s="54">
        <v>4.07E-2</v>
      </c>
      <c r="I41" s="54">
        <v>5.2019999999999997E-2</v>
      </c>
      <c r="J41" s="54">
        <v>3.3860000000000001E-2</v>
      </c>
      <c r="K41" s="54">
        <v>3.4639999999999997E-2</v>
      </c>
      <c r="L41" s="54">
        <v>4.1029999999999997E-2</v>
      </c>
      <c r="M41" s="54">
        <v>4.2529999999999998E-2</v>
      </c>
      <c r="N41" s="54">
        <v>4.233E-2</v>
      </c>
      <c r="O41" s="54">
        <v>2.5399999999999999E-2</v>
      </c>
      <c r="P41" s="54">
        <v>2.4420000000000001E-2</v>
      </c>
    </row>
    <row r="42" spans="2:16">
      <c r="B42" s="53">
        <v>15</v>
      </c>
      <c r="C42" s="54">
        <v>6.8580000000000002E-2</v>
      </c>
      <c r="D42" s="54">
        <v>5.9029999999999999E-2</v>
      </c>
      <c r="E42" s="54">
        <v>7.0400000000000004E-2</v>
      </c>
      <c r="F42" s="54">
        <v>6.7019999999999996E-2</v>
      </c>
      <c r="G42" s="54">
        <v>4.2479999999999997E-2</v>
      </c>
      <c r="H42" s="54">
        <v>4.1450000000000001E-2</v>
      </c>
      <c r="I42" s="54">
        <v>5.262E-2</v>
      </c>
      <c r="J42" s="54">
        <v>3.4160000000000003E-2</v>
      </c>
      <c r="K42" s="54">
        <v>3.4939999999999999E-2</v>
      </c>
      <c r="L42" s="54">
        <v>4.1329999999999999E-2</v>
      </c>
      <c r="M42" s="54">
        <v>4.2680000000000003E-2</v>
      </c>
      <c r="N42" s="54">
        <v>4.2479999999999997E-2</v>
      </c>
      <c r="O42" s="54">
        <v>2.5739999999999999E-2</v>
      </c>
      <c r="P42" s="54">
        <v>2.487E-2</v>
      </c>
    </row>
    <row r="43" spans="2:16">
      <c r="B43" s="53">
        <v>15.5</v>
      </c>
      <c r="C43" s="54">
        <v>6.8959999999999994E-2</v>
      </c>
      <c r="D43" s="54">
        <v>5.9029999999999999E-2</v>
      </c>
      <c r="E43" s="54">
        <v>7.0919999999999997E-2</v>
      </c>
      <c r="F43" s="54">
        <v>6.7769999999999997E-2</v>
      </c>
      <c r="G43" s="54">
        <v>4.308E-2</v>
      </c>
      <c r="H43" s="54">
        <v>4.2079999999999999E-2</v>
      </c>
      <c r="I43" s="54">
        <v>5.3150000000000003E-2</v>
      </c>
      <c r="J43" s="54">
        <v>3.4410000000000003E-2</v>
      </c>
      <c r="K43" s="54">
        <v>3.524E-2</v>
      </c>
      <c r="L43" s="54">
        <v>4.163E-2</v>
      </c>
      <c r="M43" s="54">
        <v>4.2779999999999999E-2</v>
      </c>
      <c r="N43" s="54">
        <v>4.2659999999999997E-2</v>
      </c>
      <c r="O43" s="54">
        <v>2.615E-2</v>
      </c>
      <c r="P43" s="54">
        <v>2.5319999999999999E-2</v>
      </c>
    </row>
    <row r="44" spans="2:16">
      <c r="B44" s="53">
        <v>16</v>
      </c>
      <c r="C44" s="54">
        <v>6.9260000000000002E-2</v>
      </c>
      <c r="D44" s="54">
        <v>5.9029999999999999E-2</v>
      </c>
      <c r="E44" s="54">
        <v>7.1370000000000003E-2</v>
      </c>
      <c r="F44" s="54">
        <v>6.8419999999999995E-2</v>
      </c>
      <c r="G44" s="54">
        <v>4.3679999999999997E-2</v>
      </c>
      <c r="H44" s="54">
        <v>4.2750000000000003E-2</v>
      </c>
      <c r="I44" s="54">
        <v>5.3600000000000002E-2</v>
      </c>
      <c r="J44" s="54">
        <v>3.4709999999999998E-2</v>
      </c>
      <c r="K44" s="54">
        <v>3.5540000000000002E-2</v>
      </c>
      <c r="L44" s="54">
        <v>4.1930000000000002E-2</v>
      </c>
      <c r="M44" s="54">
        <v>4.2900000000000001E-2</v>
      </c>
      <c r="N44" s="54">
        <v>4.2810000000000001E-2</v>
      </c>
      <c r="O44" s="54">
        <v>2.649E-2</v>
      </c>
      <c r="P44" s="54">
        <v>2.5700000000000001E-2</v>
      </c>
    </row>
    <row r="45" spans="2:16">
      <c r="B45" s="53">
        <v>16.5</v>
      </c>
      <c r="C45" s="54">
        <v>6.948E-2</v>
      </c>
      <c r="D45" s="54">
        <v>5.9029999999999999E-2</v>
      </c>
      <c r="E45" s="54">
        <v>7.1749999999999994E-2</v>
      </c>
      <c r="F45" s="54">
        <v>6.9019999999999998E-2</v>
      </c>
      <c r="G45" s="54">
        <v>4.4179999999999997E-2</v>
      </c>
      <c r="H45" s="54">
        <v>4.335E-2</v>
      </c>
      <c r="I45" s="54">
        <v>5.4050000000000001E-2</v>
      </c>
      <c r="J45" s="54">
        <v>3.4939999999999999E-2</v>
      </c>
      <c r="K45" s="54">
        <v>3.5839999999999997E-2</v>
      </c>
      <c r="L45" s="54">
        <v>4.2229999999999997E-2</v>
      </c>
      <c r="M45" s="54">
        <v>4.3049999999999998E-2</v>
      </c>
      <c r="N45" s="54">
        <v>4.2959999999999998E-2</v>
      </c>
      <c r="O45" s="54">
        <v>2.6870000000000002E-2</v>
      </c>
      <c r="P45" s="54">
        <v>2.615E-2</v>
      </c>
    </row>
    <row r="46" spans="2:16">
      <c r="B46" s="53">
        <v>17</v>
      </c>
      <c r="C46" s="54">
        <v>6.9750000000000006E-2</v>
      </c>
      <c r="D46" s="54">
        <v>5.91E-2</v>
      </c>
      <c r="E46" s="54">
        <v>7.2120000000000004E-2</v>
      </c>
      <c r="F46" s="54">
        <v>6.9620000000000001E-2</v>
      </c>
      <c r="G46" s="54">
        <v>4.4659999999999998E-2</v>
      </c>
      <c r="H46" s="54">
        <v>4.3799999999999999E-2</v>
      </c>
      <c r="I46" s="54">
        <v>5.4420000000000003E-2</v>
      </c>
      <c r="J46" s="54">
        <v>3.5159999999999997E-2</v>
      </c>
      <c r="K46" s="54">
        <v>3.6139999999999999E-2</v>
      </c>
      <c r="L46" s="54">
        <v>4.2439999999999999E-2</v>
      </c>
      <c r="M46" s="54">
        <v>4.3200000000000002E-2</v>
      </c>
      <c r="N46" s="54">
        <v>4.3139999999999998E-2</v>
      </c>
      <c r="O46" s="54">
        <v>2.7199999999999998E-2</v>
      </c>
      <c r="P46" s="54">
        <v>2.6450000000000001E-2</v>
      </c>
    </row>
    <row r="47" spans="2:16">
      <c r="B47" s="53">
        <v>17.5</v>
      </c>
      <c r="C47" s="54">
        <v>6.9980000000000001E-2</v>
      </c>
      <c r="D47" s="54">
        <v>5.91E-2</v>
      </c>
      <c r="E47" s="54">
        <v>7.2419999999999998E-2</v>
      </c>
      <c r="F47" s="54">
        <v>7.0220000000000005E-2</v>
      </c>
      <c r="G47" s="54">
        <v>4.5150000000000003E-2</v>
      </c>
      <c r="H47" s="54">
        <v>4.4400000000000002E-2</v>
      </c>
      <c r="I47" s="54">
        <v>5.4829999999999997E-2</v>
      </c>
      <c r="J47" s="54">
        <v>3.5459999999999998E-2</v>
      </c>
      <c r="K47" s="54">
        <v>3.6409999999999998E-2</v>
      </c>
      <c r="L47" s="54">
        <v>4.274E-2</v>
      </c>
      <c r="M47" s="54">
        <v>4.3279999999999999E-2</v>
      </c>
      <c r="N47" s="54">
        <v>4.3290000000000002E-2</v>
      </c>
      <c r="O47" s="54">
        <v>2.75E-2</v>
      </c>
      <c r="P47" s="54">
        <v>2.682E-2</v>
      </c>
    </row>
    <row r="48" spans="2:16">
      <c r="B48" s="53">
        <v>18</v>
      </c>
      <c r="C48" s="54">
        <v>7.0019999999999999E-2</v>
      </c>
      <c r="D48" s="54">
        <v>5.91E-2</v>
      </c>
      <c r="E48" s="54">
        <v>7.2650000000000006E-2</v>
      </c>
      <c r="F48" s="54">
        <v>7.0669999999999997E-2</v>
      </c>
      <c r="G48" s="54">
        <v>4.5530000000000001E-2</v>
      </c>
      <c r="H48" s="54">
        <v>4.4850000000000001E-2</v>
      </c>
      <c r="I48" s="54">
        <v>5.5199999999999999E-2</v>
      </c>
      <c r="J48" s="54">
        <v>3.5639999999999998E-2</v>
      </c>
      <c r="K48" s="54">
        <v>3.671E-2</v>
      </c>
      <c r="L48" s="54">
        <v>4.3040000000000002E-2</v>
      </c>
      <c r="M48" s="54">
        <v>4.3430000000000003E-2</v>
      </c>
      <c r="N48" s="54">
        <v>4.3439999999999999E-2</v>
      </c>
      <c r="O48" s="54">
        <v>2.7830000000000001E-2</v>
      </c>
      <c r="P48" s="54">
        <v>2.7119999999999998E-2</v>
      </c>
    </row>
    <row r="49" spans="2:16">
      <c r="B49" s="53">
        <v>18.5</v>
      </c>
      <c r="C49" s="54">
        <v>7.0169999999999996E-2</v>
      </c>
      <c r="D49" s="54">
        <v>5.91E-2</v>
      </c>
      <c r="E49" s="54">
        <v>7.2870000000000004E-2</v>
      </c>
      <c r="F49" s="54">
        <v>7.1120000000000003E-2</v>
      </c>
      <c r="G49" s="54">
        <v>4.598E-2</v>
      </c>
      <c r="H49" s="54">
        <v>4.5229999999999999E-2</v>
      </c>
      <c r="I49" s="54">
        <v>5.5500000000000001E-2</v>
      </c>
      <c r="J49" s="54">
        <v>3.5909999999999997E-2</v>
      </c>
      <c r="K49" s="54">
        <v>3.7010000000000001E-2</v>
      </c>
      <c r="L49" s="54">
        <v>4.326E-2</v>
      </c>
      <c r="M49" s="54">
        <v>4.3580000000000001E-2</v>
      </c>
      <c r="N49" s="54">
        <v>4.3589999999999997E-2</v>
      </c>
      <c r="O49" s="54">
        <v>2.8129999999999999E-2</v>
      </c>
      <c r="P49" s="54">
        <v>2.742E-2</v>
      </c>
    </row>
    <row r="50" spans="2:16">
      <c r="B50" s="53">
        <v>19</v>
      </c>
      <c r="C50" s="54">
        <v>7.0169999999999996E-2</v>
      </c>
      <c r="D50" s="54">
        <v>5.91E-2</v>
      </c>
      <c r="E50" s="54">
        <v>7.3020000000000002E-2</v>
      </c>
      <c r="F50" s="54">
        <v>7.1569999999999995E-2</v>
      </c>
      <c r="G50" s="54">
        <v>4.6280000000000002E-2</v>
      </c>
      <c r="H50" s="54">
        <v>4.5629999999999997E-2</v>
      </c>
      <c r="I50" s="54">
        <v>5.5800000000000002E-2</v>
      </c>
      <c r="J50" s="54">
        <v>3.6139999999999999E-2</v>
      </c>
      <c r="K50" s="54">
        <v>3.7339999999999998E-2</v>
      </c>
      <c r="L50" s="54">
        <v>4.3560000000000001E-2</v>
      </c>
      <c r="M50" s="54">
        <v>4.3700000000000003E-2</v>
      </c>
      <c r="N50" s="54">
        <v>4.3770000000000003E-2</v>
      </c>
      <c r="O50" s="54">
        <v>2.843E-2</v>
      </c>
      <c r="P50" s="54">
        <v>2.7720000000000002E-2</v>
      </c>
    </row>
    <row r="51" spans="2:16">
      <c r="B51" s="53">
        <v>19.5</v>
      </c>
      <c r="C51" s="54">
        <v>7.0169999999999996E-2</v>
      </c>
      <c r="D51" s="54">
        <v>5.9200000000000003E-2</v>
      </c>
      <c r="E51" s="54">
        <v>7.3169999999999999E-2</v>
      </c>
      <c r="F51" s="54">
        <v>7.1910000000000002E-2</v>
      </c>
      <c r="G51" s="54">
        <v>4.6620000000000002E-2</v>
      </c>
      <c r="H51" s="54">
        <v>4.6010000000000002E-2</v>
      </c>
      <c r="I51" s="54">
        <v>5.6030000000000003E-2</v>
      </c>
      <c r="J51" s="54">
        <v>3.6389999999999999E-2</v>
      </c>
      <c r="K51" s="54">
        <v>3.764E-2</v>
      </c>
      <c r="L51" s="54">
        <v>4.3860000000000003E-2</v>
      </c>
      <c r="M51" s="54">
        <v>4.3799999999999999E-2</v>
      </c>
      <c r="N51" s="54">
        <v>4.3920000000000001E-2</v>
      </c>
      <c r="O51" s="54">
        <v>2.8760000000000001E-2</v>
      </c>
      <c r="P51" s="54">
        <v>2.802E-2</v>
      </c>
    </row>
    <row r="52" spans="2:16">
      <c r="B52" s="53">
        <v>20</v>
      </c>
      <c r="C52" s="54">
        <v>7.0169999999999996E-2</v>
      </c>
      <c r="D52" s="54">
        <v>5.9200000000000003E-2</v>
      </c>
      <c r="E52" s="54">
        <v>7.3279999999999998E-2</v>
      </c>
      <c r="F52" s="54">
        <v>7.2209999999999996E-2</v>
      </c>
      <c r="G52" s="54">
        <v>4.6920000000000003E-2</v>
      </c>
      <c r="H52" s="54">
        <v>4.6309999999999997E-2</v>
      </c>
      <c r="I52" s="54">
        <v>5.6329999999999998E-2</v>
      </c>
      <c r="J52" s="54">
        <v>3.6589999999999998E-2</v>
      </c>
      <c r="K52" s="54">
        <v>3.798E-2</v>
      </c>
      <c r="L52" s="54">
        <v>4.4119999999999999E-2</v>
      </c>
      <c r="M52" s="54">
        <v>4.3950000000000003E-2</v>
      </c>
      <c r="N52" s="54">
        <v>4.4069999999999998E-2</v>
      </c>
      <c r="O52" s="54">
        <v>2.9059999999999999E-2</v>
      </c>
      <c r="P52" s="54">
        <v>2.8289999999999999E-2</v>
      </c>
    </row>
    <row r="53" spans="2:16">
      <c r="B53" s="53">
        <v>20.5</v>
      </c>
      <c r="C53" s="54">
        <v>7.0169999999999996E-2</v>
      </c>
      <c r="D53" s="54">
        <v>5.9200000000000003E-2</v>
      </c>
      <c r="E53" s="54">
        <v>7.3349999999999999E-2</v>
      </c>
      <c r="F53" s="54">
        <v>7.2510000000000005E-2</v>
      </c>
      <c r="G53" s="54">
        <v>4.7149999999999997E-2</v>
      </c>
      <c r="H53" s="54">
        <v>4.6679999999999999E-2</v>
      </c>
      <c r="I53" s="54">
        <v>5.663E-2</v>
      </c>
      <c r="J53" s="54">
        <v>3.6839999999999998E-2</v>
      </c>
      <c r="K53" s="54">
        <v>3.8309999999999997E-2</v>
      </c>
      <c r="L53" s="54">
        <v>4.4420000000000001E-2</v>
      </c>
      <c r="M53" s="54">
        <v>4.41E-2</v>
      </c>
      <c r="N53" s="54">
        <v>4.4299999999999999E-2</v>
      </c>
      <c r="O53" s="54">
        <v>2.9239999999999999E-2</v>
      </c>
      <c r="P53" s="54">
        <v>2.8590000000000001E-2</v>
      </c>
    </row>
    <row r="54" spans="2:16">
      <c r="B54" s="53">
        <v>21</v>
      </c>
      <c r="C54" s="54">
        <v>7.0169999999999996E-2</v>
      </c>
      <c r="D54" s="54">
        <v>5.9200000000000003E-2</v>
      </c>
      <c r="E54" s="54">
        <v>7.3349999999999999E-2</v>
      </c>
      <c r="F54" s="54">
        <v>7.2690000000000005E-2</v>
      </c>
      <c r="G54" s="54">
        <v>4.7399999999999998E-2</v>
      </c>
      <c r="H54" s="54">
        <v>4.6980000000000001E-2</v>
      </c>
      <c r="I54" s="54">
        <v>5.6779999999999997E-2</v>
      </c>
      <c r="J54" s="54">
        <v>3.6990000000000002E-2</v>
      </c>
      <c r="K54" s="54">
        <v>3.8760000000000003E-2</v>
      </c>
      <c r="L54" s="54">
        <v>4.4720000000000003E-2</v>
      </c>
      <c r="M54" s="54">
        <v>4.4249999999999998E-2</v>
      </c>
      <c r="N54" s="54">
        <v>4.4450000000000003E-2</v>
      </c>
      <c r="O54" s="54">
        <v>2.946E-2</v>
      </c>
      <c r="P54" s="54">
        <v>2.886E-2</v>
      </c>
    </row>
    <row r="55" spans="2:16">
      <c r="B55" s="53">
        <v>21.5</v>
      </c>
      <c r="C55" s="54">
        <v>7.0169999999999996E-2</v>
      </c>
      <c r="D55" s="54">
        <v>5.9200000000000003E-2</v>
      </c>
      <c r="E55" s="54">
        <v>7.3380000000000001E-2</v>
      </c>
      <c r="F55" s="54">
        <v>7.2919999999999999E-2</v>
      </c>
      <c r="G55" s="54">
        <v>4.7669999999999997E-2</v>
      </c>
      <c r="H55" s="54">
        <v>4.7210000000000002E-2</v>
      </c>
      <c r="I55" s="54">
        <v>5.7000000000000002E-2</v>
      </c>
      <c r="J55" s="54">
        <v>3.7260000000000001E-2</v>
      </c>
      <c r="K55" s="54">
        <v>3.9109999999999999E-2</v>
      </c>
      <c r="L55" s="54">
        <v>4.4940000000000001E-2</v>
      </c>
      <c r="M55" s="54">
        <v>4.4400000000000002E-2</v>
      </c>
      <c r="N55" s="54">
        <v>4.4699999999999997E-2</v>
      </c>
      <c r="O55" s="54">
        <v>2.972E-2</v>
      </c>
      <c r="P55" s="54">
        <v>2.9010000000000001E-2</v>
      </c>
    </row>
    <row r="56" spans="2:16">
      <c r="B56" s="53">
        <v>22</v>
      </c>
      <c r="C56" s="54">
        <v>7.0169999999999996E-2</v>
      </c>
      <c r="D56" s="54">
        <v>5.9299999999999999E-2</v>
      </c>
      <c r="E56" s="54">
        <v>7.3380000000000001E-2</v>
      </c>
      <c r="F56" s="54">
        <v>7.3099999999999998E-2</v>
      </c>
      <c r="G56" s="54">
        <v>4.7870000000000003E-2</v>
      </c>
      <c r="H56" s="54">
        <v>4.7460000000000002E-2</v>
      </c>
      <c r="I56" s="54">
        <v>5.7230000000000003E-2</v>
      </c>
      <c r="J56" s="54">
        <v>3.7490000000000002E-2</v>
      </c>
      <c r="K56" s="54">
        <v>3.9559999999999998E-2</v>
      </c>
      <c r="L56" s="54">
        <v>4.5289999999999997E-2</v>
      </c>
      <c r="M56" s="54">
        <v>4.4630000000000003E-2</v>
      </c>
      <c r="N56" s="54">
        <v>4.4850000000000001E-2</v>
      </c>
      <c r="O56" s="54">
        <v>2.997E-2</v>
      </c>
      <c r="P56" s="54">
        <v>2.9309999999999999E-2</v>
      </c>
    </row>
    <row r="57" spans="2:16">
      <c r="B57" s="53">
        <v>22.5</v>
      </c>
      <c r="C57" s="54">
        <v>7.0169999999999996E-2</v>
      </c>
      <c r="D57" s="54">
        <v>5.9299999999999999E-2</v>
      </c>
      <c r="E57" s="54">
        <v>7.3380000000000001E-2</v>
      </c>
      <c r="F57" s="54">
        <v>7.3169999999999999E-2</v>
      </c>
      <c r="G57" s="54">
        <v>4.8120000000000003E-2</v>
      </c>
      <c r="H57" s="54">
        <v>4.7759999999999997E-2</v>
      </c>
      <c r="I57" s="54">
        <v>5.738E-2</v>
      </c>
      <c r="J57" s="54">
        <v>3.7670000000000002E-2</v>
      </c>
      <c r="K57" s="54">
        <v>3.993E-2</v>
      </c>
      <c r="L57" s="54">
        <v>4.5589999999999999E-2</v>
      </c>
      <c r="M57" s="54">
        <v>4.478E-2</v>
      </c>
      <c r="N57" s="54">
        <v>4.5080000000000002E-2</v>
      </c>
      <c r="O57" s="54">
        <v>3.015E-2</v>
      </c>
      <c r="P57" s="54">
        <v>2.9579999999999999E-2</v>
      </c>
    </row>
    <row r="58" spans="2:16">
      <c r="B58" s="53">
        <v>23</v>
      </c>
      <c r="C58" s="54">
        <v>7.0169999999999996E-2</v>
      </c>
      <c r="D58" s="54">
        <v>5.9299999999999999E-2</v>
      </c>
      <c r="E58" s="54">
        <v>7.3499999999999996E-2</v>
      </c>
      <c r="F58" s="54">
        <v>7.3319999999999996E-2</v>
      </c>
      <c r="G58" s="54">
        <v>4.827E-2</v>
      </c>
      <c r="H58" s="54">
        <v>4.7989999999999998E-2</v>
      </c>
      <c r="I58" s="54">
        <v>5.7599999999999998E-2</v>
      </c>
      <c r="J58" s="54">
        <v>3.789E-2</v>
      </c>
      <c r="K58" s="54">
        <v>4.0379999999999999E-2</v>
      </c>
      <c r="L58" s="54">
        <v>4.5859999999999998E-2</v>
      </c>
      <c r="M58" s="54">
        <v>4.4929999999999998E-2</v>
      </c>
      <c r="N58" s="54">
        <v>4.5229999999999999E-2</v>
      </c>
      <c r="O58" s="54">
        <v>3.0300000000000001E-2</v>
      </c>
      <c r="P58" s="54">
        <v>2.981E-2</v>
      </c>
    </row>
    <row r="59" spans="2:16">
      <c r="B59" s="53">
        <v>23.5</v>
      </c>
      <c r="C59" s="54">
        <v>7.0169999999999996E-2</v>
      </c>
      <c r="D59" s="54">
        <v>5.9299999999999999E-2</v>
      </c>
      <c r="E59" s="54">
        <v>7.3499999999999996E-2</v>
      </c>
      <c r="F59" s="54">
        <v>7.3319999999999996E-2</v>
      </c>
      <c r="G59" s="54">
        <v>4.8469999999999999E-2</v>
      </c>
      <c r="H59" s="54">
        <v>4.8210000000000003E-2</v>
      </c>
      <c r="I59" s="54">
        <v>5.7750000000000003E-2</v>
      </c>
      <c r="J59" s="54">
        <v>3.8120000000000001E-2</v>
      </c>
      <c r="K59" s="54">
        <v>4.0759999999999998E-2</v>
      </c>
      <c r="L59" s="54">
        <v>4.616E-2</v>
      </c>
      <c r="M59" s="54">
        <v>4.5030000000000001E-2</v>
      </c>
      <c r="N59" s="54">
        <v>4.548E-2</v>
      </c>
      <c r="O59" s="54">
        <v>3.048E-2</v>
      </c>
      <c r="P59" s="54">
        <v>0.03</v>
      </c>
    </row>
    <row r="60" spans="2:16">
      <c r="B60" s="53">
        <v>24</v>
      </c>
      <c r="C60" s="54">
        <v>7.0169999999999996E-2</v>
      </c>
      <c r="D60" s="54">
        <v>5.9299999999999999E-2</v>
      </c>
      <c r="E60" s="54">
        <v>7.3499999999999996E-2</v>
      </c>
      <c r="F60" s="54">
        <v>7.3429999999999995E-2</v>
      </c>
      <c r="G60" s="54">
        <v>4.8689999999999997E-2</v>
      </c>
      <c r="H60" s="54">
        <v>4.8439999999999997E-2</v>
      </c>
      <c r="I60" s="54">
        <v>5.79E-2</v>
      </c>
      <c r="J60" s="54">
        <v>3.8269999999999998E-2</v>
      </c>
      <c r="K60" s="54">
        <v>4.1209999999999997E-2</v>
      </c>
      <c r="L60" s="54">
        <v>4.6460000000000001E-2</v>
      </c>
      <c r="M60" s="54">
        <v>4.5179999999999998E-2</v>
      </c>
      <c r="N60" s="54">
        <v>4.5629999999999997E-2</v>
      </c>
      <c r="O60" s="54">
        <v>3.066E-2</v>
      </c>
      <c r="P60" s="54">
        <v>3.023E-2</v>
      </c>
    </row>
    <row r="61" spans="2:16">
      <c r="B61" s="53">
        <v>24.5</v>
      </c>
      <c r="C61" s="54">
        <v>7.0169999999999996E-2</v>
      </c>
      <c r="D61" s="54">
        <v>5.9299999999999999E-2</v>
      </c>
      <c r="E61" s="54">
        <v>7.3499999999999996E-2</v>
      </c>
      <c r="F61" s="54">
        <v>7.3459999999999998E-2</v>
      </c>
      <c r="G61" s="54">
        <v>4.8809999999999999E-2</v>
      </c>
      <c r="H61" s="54">
        <v>4.8590000000000001E-2</v>
      </c>
      <c r="I61" s="54">
        <v>5.8049999999999997E-2</v>
      </c>
      <c r="J61" s="54">
        <v>3.8460000000000001E-2</v>
      </c>
      <c r="K61" s="54">
        <v>4.1579999999999999E-2</v>
      </c>
      <c r="L61" s="54">
        <v>4.6710000000000002E-2</v>
      </c>
      <c r="M61" s="54">
        <v>4.5330000000000002E-2</v>
      </c>
      <c r="N61" s="54">
        <v>4.5859999999999998E-2</v>
      </c>
      <c r="O61" s="54">
        <v>3.0769999999999999E-2</v>
      </c>
      <c r="P61" s="54">
        <v>3.0349999999999999E-2</v>
      </c>
    </row>
    <row r="62" spans="2:16">
      <c r="B62" s="53">
        <v>25</v>
      </c>
      <c r="C62" s="54">
        <v>7.0169999999999996E-2</v>
      </c>
      <c r="D62" s="54">
        <v>5.9299999999999999E-2</v>
      </c>
      <c r="E62" s="54">
        <v>7.3499999999999996E-2</v>
      </c>
      <c r="F62" s="54">
        <v>7.3499999999999996E-2</v>
      </c>
      <c r="G62" s="54">
        <v>4.8959999999999997E-2</v>
      </c>
      <c r="H62" s="54">
        <v>4.8770000000000001E-2</v>
      </c>
      <c r="I62" s="54">
        <v>5.8169999999999999E-2</v>
      </c>
      <c r="J62" s="54">
        <v>3.8609999999999998E-2</v>
      </c>
      <c r="K62" s="54">
        <v>4.2029999999999998E-2</v>
      </c>
      <c r="L62" s="54">
        <v>4.6980000000000001E-2</v>
      </c>
      <c r="M62" s="54">
        <v>4.548E-2</v>
      </c>
      <c r="N62" s="54">
        <v>4.6010000000000002E-2</v>
      </c>
      <c r="O62" s="54">
        <v>3.0949999999999998E-2</v>
      </c>
      <c r="P62" s="54">
        <v>3.0620000000000001E-2</v>
      </c>
    </row>
    <row r="63" spans="2:16">
      <c r="B63" s="53">
        <v>25.5</v>
      </c>
      <c r="C63" s="54">
        <v>7.0300000000000001E-2</v>
      </c>
      <c r="D63" s="54">
        <v>5.9400000000000001E-2</v>
      </c>
      <c r="E63" s="54">
        <v>7.3499999999999996E-2</v>
      </c>
      <c r="F63" s="54">
        <v>7.3609999999999995E-2</v>
      </c>
      <c r="G63" s="54">
        <v>4.9110000000000001E-2</v>
      </c>
      <c r="H63" s="54">
        <v>4.8989999999999999E-2</v>
      </c>
      <c r="I63" s="54">
        <v>5.8319999999999997E-2</v>
      </c>
      <c r="J63" s="54">
        <v>3.884E-2</v>
      </c>
      <c r="K63" s="54">
        <v>4.2360000000000002E-2</v>
      </c>
      <c r="L63" s="54">
        <v>4.7280000000000003E-2</v>
      </c>
      <c r="M63" s="54">
        <v>4.5600000000000002E-2</v>
      </c>
      <c r="N63" s="54">
        <v>4.616E-2</v>
      </c>
      <c r="O63" s="54">
        <v>3.1099999999999999E-2</v>
      </c>
      <c r="P63" s="54">
        <v>3.0769999999999999E-2</v>
      </c>
    </row>
    <row r="64" spans="2:16">
      <c r="B64" s="53">
        <v>26</v>
      </c>
      <c r="C64" s="54">
        <v>7.0300000000000001E-2</v>
      </c>
      <c r="D64" s="54">
        <v>5.9400000000000001E-2</v>
      </c>
      <c r="E64" s="54">
        <v>7.3499999999999996E-2</v>
      </c>
      <c r="F64" s="54">
        <v>7.3609999999999995E-2</v>
      </c>
      <c r="G64" s="54">
        <v>4.9259999999999998E-2</v>
      </c>
      <c r="H64" s="54">
        <v>4.9189999999999998E-2</v>
      </c>
      <c r="I64" s="54">
        <v>5.8470000000000001E-2</v>
      </c>
      <c r="J64" s="54">
        <v>3.8989999999999997E-2</v>
      </c>
      <c r="K64" s="54">
        <v>4.2709999999999998E-2</v>
      </c>
      <c r="L64" s="54">
        <v>4.7480000000000001E-2</v>
      </c>
      <c r="M64" s="54">
        <v>4.5749999999999999E-2</v>
      </c>
      <c r="N64" s="54">
        <v>4.6309999999999997E-2</v>
      </c>
      <c r="O64" s="54">
        <v>3.1199999999999999E-2</v>
      </c>
      <c r="P64" s="54">
        <v>3.099E-2</v>
      </c>
    </row>
    <row r="65" spans="2:16">
      <c r="B65" s="53">
        <v>26.5</v>
      </c>
      <c r="C65" s="54">
        <v>7.0300000000000001E-2</v>
      </c>
      <c r="D65" s="54">
        <v>5.9400000000000001E-2</v>
      </c>
      <c r="E65" s="54">
        <v>7.3499999999999996E-2</v>
      </c>
      <c r="F65" s="54">
        <v>7.3639999999999997E-2</v>
      </c>
      <c r="G65" s="54">
        <v>4.9410000000000003E-2</v>
      </c>
      <c r="H65" s="54">
        <v>4.9340000000000002E-2</v>
      </c>
      <c r="I65" s="54">
        <v>5.8619999999999998E-2</v>
      </c>
      <c r="J65" s="54">
        <v>3.9210000000000002E-2</v>
      </c>
      <c r="K65" s="54">
        <v>4.308E-2</v>
      </c>
      <c r="L65" s="54">
        <v>4.7730000000000002E-2</v>
      </c>
      <c r="M65" s="54">
        <v>4.5859999999999998E-2</v>
      </c>
      <c r="N65" s="54">
        <v>4.6489999999999997E-2</v>
      </c>
      <c r="O65" s="54">
        <v>3.1350000000000003E-2</v>
      </c>
      <c r="P65" s="54">
        <v>3.1140000000000001E-2</v>
      </c>
    </row>
    <row r="66" spans="2:16">
      <c r="B66" s="53">
        <v>27</v>
      </c>
      <c r="C66" s="54">
        <v>7.0300000000000001E-2</v>
      </c>
      <c r="D66" s="54">
        <v>5.9400000000000001E-2</v>
      </c>
      <c r="E66" s="54">
        <v>7.3599999999999999E-2</v>
      </c>
      <c r="F66" s="54">
        <v>7.3639999999999997E-2</v>
      </c>
      <c r="G66" s="54">
        <v>4.9489999999999999E-2</v>
      </c>
      <c r="H66" s="54">
        <v>4.9489999999999999E-2</v>
      </c>
      <c r="I66" s="54">
        <v>5.8770000000000003E-2</v>
      </c>
      <c r="J66" s="54">
        <v>3.9289999999999999E-2</v>
      </c>
      <c r="K66" s="54">
        <v>4.3380000000000002E-2</v>
      </c>
      <c r="L66" s="54">
        <v>4.793E-2</v>
      </c>
      <c r="M66" s="54">
        <v>4.6010000000000002E-2</v>
      </c>
      <c r="N66" s="54">
        <v>4.6640000000000001E-2</v>
      </c>
      <c r="O66" s="54">
        <v>3.1489999999999997E-2</v>
      </c>
      <c r="P66" s="54">
        <v>3.1260000000000003E-2</v>
      </c>
    </row>
    <row r="67" spans="2:16">
      <c r="B67" s="53">
        <v>27.5</v>
      </c>
      <c r="C67" s="54">
        <v>7.0300000000000001E-2</v>
      </c>
      <c r="D67" s="54">
        <v>5.9400000000000001E-2</v>
      </c>
      <c r="E67" s="54">
        <v>7.3599999999999999E-2</v>
      </c>
      <c r="F67" s="54">
        <v>7.374E-2</v>
      </c>
      <c r="G67" s="54">
        <v>4.9639999999999997E-2</v>
      </c>
      <c r="H67" s="54">
        <v>4.9709999999999997E-2</v>
      </c>
      <c r="I67" s="54">
        <v>5.885E-2</v>
      </c>
      <c r="J67" s="54">
        <v>3.9440000000000003E-2</v>
      </c>
      <c r="K67" s="54">
        <v>4.3679999999999997E-2</v>
      </c>
      <c r="L67" s="54">
        <v>4.8149999999999998E-2</v>
      </c>
      <c r="M67" s="54">
        <v>4.616E-2</v>
      </c>
      <c r="N67" s="54">
        <v>4.6789999999999998E-2</v>
      </c>
      <c r="O67" s="54">
        <v>3.1559999999999998E-2</v>
      </c>
      <c r="P67" s="54">
        <v>3.141E-2</v>
      </c>
    </row>
    <row r="68" spans="2:16">
      <c r="B68" s="53">
        <v>28</v>
      </c>
      <c r="C68" s="54">
        <v>7.0300000000000001E-2</v>
      </c>
      <c r="D68" s="54">
        <v>4.9500000000000002E-2</v>
      </c>
      <c r="E68" s="54">
        <v>7.3599999999999999E-2</v>
      </c>
      <c r="F68" s="54">
        <v>7.3789999999999994E-2</v>
      </c>
      <c r="G68" s="54">
        <v>4.9790000000000001E-2</v>
      </c>
      <c r="H68" s="54">
        <v>4.9860000000000002E-2</v>
      </c>
      <c r="I68" s="54">
        <v>5.8999999999999997E-2</v>
      </c>
      <c r="J68" s="54">
        <v>3.959E-2</v>
      </c>
      <c r="K68" s="54">
        <v>4.3979999999999998E-2</v>
      </c>
      <c r="L68" s="54">
        <v>4.8379999999999999E-2</v>
      </c>
      <c r="M68" s="54">
        <v>4.616E-2</v>
      </c>
      <c r="N68" s="54">
        <v>4.6940000000000003E-2</v>
      </c>
      <c r="O68" s="54">
        <v>3.1710000000000002E-2</v>
      </c>
      <c r="P68" s="54">
        <v>3.1559999999999998E-2</v>
      </c>
    </row>
    <row r="69" spans="2:16">
      <c r="B69" s="53">
        <v>28.5</v>
      </c>
      <c r="C69" s="54">
        <v>7.0300000000000001E-2</v>
      </c>
      <c r="D69" s="54">
        <v>5.9029999999999999E-2</v>
      </c>
      <c r="E69" s="54">
        <v>7.3599999999999999E-2</v>
      </c>
      <c r="F69" s="54">
        <v>7.3819999999999997E-2</v>
      </c>
      <c r="G69" s="54">
        <v>4.9939999999999998E-2</v>
      </c>
      <c r="H69" s="54">
        <v>5.0009999999999999E-2</v>
      </c>
      <c r="I69" s="54">
        <v>5.9069999999999998E-2</v>
      </c>
      <c r="J69" s="54">
        <v>3.9710000000000002E-2</v>
      </c>
      <c r="K69" s="54">
        <v>4.4209999999999999E-2</v>
      </c>
      <c r="L69" s="54">
        <v>4.8529999999999997E-2</v>
      </c>
      <c r="M69" s="54">
        <v>4.6309999999999997E-2</v>
      </c>
      <c r="N69" s="54">
        <v>4.709E-2</v>
      </c>
      <c r="O69" s="54">
        <v>3.1789999999999999E-2</v>
      </c>
      <c r="P69" s="54">
        <v>3.168E-2</v>
      </c>
    </row>
    <row r="70" spans="2:16">
      <c r="B70" s="53">
        <v>29</v>
      </c>
      <c r="C70" s="54">
        <v>7.0300000000000001E-2</v>
      </c>
      <c r="D70" s="54">
        <v>5.9029999999999999E-2</v>
      </c>
      <c r="E70" s="54">
        <v>7.3599999999999999E-2</v>
      </c>
      <c r="F70" s="54">
        <v>7.3940000000000006E-2</v>
      </c>
      <c r="G70" s="54">
        <v>5.006E-2</v>
      </c>
      <c r="H70" s="54">
        <v>5.0160000000000003E-2</v>
      </c>
      <c r="I70" s="54">
        <v>5.9220000000000002E-2</v>
      </c>
      <c r="J70" s="54">
        <v>3.9809999999999998E-2</v>
      </c>
      <c r="K70" s="54">
        <v>4.4510000000000001E-2</v>
      </c>
      <c r="L70" s="54">
        <v>4.8680000000000001E-2</v>
      </c>
      <c r="M70" s="54">
        <v>4.6379999999999998E-2</v>
      </c>
      <c r="N70" s="54">
        <v>4.7120000000000002E-2</v>
      </c>
      <c r="O70" s="54">
        <v>3.1890000000000002E-2</v>
      </c>
      <c r="P70" s="54">
        <v>3.1829999999999997E-2</v>
      </c>
    </row>
    <row r="71" spans="2:16">
      <c r="B71" s="53">
        <v>29.5</v>
      </c>
      <c r="C71" s="54">
        <v>7.0300000000000001E-2</v>
      </c>
      <c r="D71" s="54">
        <v>5.9029999999999999E-2</v>
      </c>
      <c r="E71" s="54">
        <v>7.3599999999999999E-2</v>
      </c>
      <c r="F71" s="54">
        <v>7.4039999999999995E-2</v>
      </c>
      <c r="G71" s="54">
        <v>5.0209999999999998E-2</v>
      </c>
      <c r="H71" s="54">
        <v>5.0340000000000003E-2</v>
      </c>
      <c r="I71" s="54">
        <v>5.9369999999999999E-2</v>
      </c>
      <c r="J71" s="54">
        <v>3.9960000000000002E-2</v>
      </c>
      <c r="K71" s="54">
        <v>4.4659999999999998E-2</v>
      </c>
      <c r="L71" s="54">
        <v>4.8829999999999998E-2</v>
      </c>
      <c r="M71" s="54">
        <v>4.6460000000000001E-2</v>
      </c>
      <c r="N71" s="54">
        <v>4.7239999999999997E-2</v>
      </c>
      <c r="O71" s="54">
        <v>3.2039999999999999E-2</v>
      </c>
      <c r="P71" s="54">
        <v>3.1980000000000001E-2</v>
      </c>
    </row>
    <row r="72" spans="2:16">
      <c r="B72" s="53">
        <v>30</v>
      </c>
      <c r="C72" s="54">
        <v>7.0300000000000001E-2</v>
      </c>
      <c r="D72" s="54">
        <v>5.9029999999999999E-2</v>
      </c>
      <c r="E72" s="54">
        <v>7.3599999999999999E-2</v>
      </c>
      <c r="F72" s="54">
        <v>7.4190000000000006E-2</v>
      </c>
      <c r="G72" s="54">
        <v>5.0360000000000002E-2</v>
      </c>
      <c r="H72" s="54">
        <v>5.049E-2</v>
      </c>
      <c r="I72" s="54">
        <v>5.9490000000000001E-2</v>
      </c>
      <c r="J72" s="54">
        <v>4.0039999999999999E-2</v>
      </c>
      <c r="K72" s="54">
        <v>4.4810000000000003E-2</v>
      </c>
      <c r="L72" s="54">
        <v>4.895E-2</v>
      </c>
      <c r="M72" s="54">
        <v>4.6460000000000001E-2</v>
      </c>
      <c r="N72" s="54">
        <v>4.727E-2</v>
      </c>
      <c r="O72" s="54">
        <v>3.2120000000000003E-2</v>
      </c>
      <c r="P72" s="54">
        <v>3.2099999999999997E-2</v>
      </c>
    </row>
    <row r="75" spans="2:16">
      <c r="P75" s="8" t="s">
        <v>16</v>
      </c>
    </row>
  </sheetData>
  <mergeCells count="1">
    <mergeCell ref="C11:P11"/>
  </mergeCells>
  <conditionalFormatting sqref="B13:P72">
    <cfRule type="expression" dxfId="128" priority="1">
      <formula>ISODD(ROW())</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7:AL35"/>
  <sheetViews>
    <sheetView topLeftCell="A7" zoomScaleNormal="100" workbookViewId="0">
      <selection activeCell="I13" sqref="I13"/>
    </sheetView>
  </sheetViews>
  <sheetFormatPr defaultColWidth="8.90625" defaultRowHeight="14.5"/>
  <cols>
    <col min="1" max="1" width="8.90625" style="110"/>
    <col min="2" max="2" width="5.453125" style="110" bestFit="1" customWidth="1"/>
    <col min="3" max="3" width="21.7265625" style="4" bestFit="1" customWidth="1"/>
    <col min="4" max="9" width="12.7265625" style="4" customWidth="1"/>
    <col min="10" max="10" width="16.36328125" style="4" bestFit="1" customWidth="1"/>
    <col min="11" max="37" width="12.7265625" style="4" customWidth="1"/>
    <col min="38" max="38" width="12" style="4" customWidth="1"/>
    <col min="39" max="16384" width="8.90625" style="4"/>
  </cols>
  <sheetData>
    <row r="7" spans="2:38" ht="18.5">
      <c r="C7" s="3" t="s">
        <v>18</v>
      </c>
    </row>
    <row r="8" spans="2:38" ht="18.5">
      <c r="C8" s="3" t="s">
        <v>49</v>
      </c>
    </row>
    <row r="9" spans="2:38">
      <c r="C9" s="4" t="s">
        <v>17</v>
      </c>
      <c r="L9" s="8" t="s">
        <v>16</v>
      </c>
      <c r="O9" s="8"/>
    </row>
    <row r="12" spans="2:38" s="5" customFormat="1" ht="15.5">
      <c r="C12" s="5" t="s">
        <v>72</v>
      </c>
      <c r="D12" s="18">
        <v>2020</v>
      </c>
      <c r="E12" s="18">
        <v>2020</v>
      </c>
      <c r="F12" s="18">
        <v>2020</v>
      </c>
      <c r="G12" s="18">
        <v>2020</v>
      </c>
      <c r="H12" s="18">
        <v>2020</v>
      </c>
      <c r="I12" s="18">
        <v>2020</v>
      </c>
      <c r="J12" s="18">
        <v>2020</v>
      </c>
      <c r="K12" s="18">
        <v>2019</v>
      </c>
      <c r="L12" s="18">
        <v>2019</v>
      </c>
      <c r="M12" s="18">
        <v>2019</v>
      </c>
      <c r="N12" s="18">
        <v>2019</v>
      </c>
      <c r="O12" s="18">
        <v>2019</v>
      </c>
      <c r="P12" s="18">
        <v>2019</v>
      </c>
      <c r="Q12" s="18">
        <v>2019</v>
      </c>
      <c r="R12" s="18">
        <v>2018</v>
      </c>
      <c r="S12" s="18">
        <v>2018</v>
      </c>
      <c r="T12" s="18">
        <v>2018</v>
      </c>
      <c r="U12" s="18">
        <v>2018</v>
      </c>
      <c r="V12" s="18">
        <v>2018</v>
      </c>
      <c r="W12" s="18">
        <v>2018</v>
      </c>
      <c r="X12" s="18">
        <v>2018</v>
      </c>
      <c r="Y12" s="19">
        <v>2017</v>
      </c>
      <c r="Z12" s="19">
        <v>2017</v>
      </c>
      <c r="AA12" s="19">
        <v>2017</v>
      </c>
      <c r="AB12" s="19">
        <v>2017</v>
      </c>
      <c r="AC12" s="19">
        <v>2017</v>
      </c>
      <c r="AD12" s="19">
        <v>2017</v>
      </c>
      <c r="AE12" s="19">
        <v>2017</v>
      </c>
      <c r="AF12" s="18">
        <v>2016</v>
      </c>
      <c r="AG12" s="18">
        <v>2016</v>
      </c>
      <c r="AH12" s="18">
        <v>2016</v>
      </c>
      <c r="AI12" s="18">
        <v>2016</v>
      </c>
      <c r="AJ12" s="18">
        <v>2016</v>
      </c>
      <c r="AK12" s="18">
        <v>2016</v>
      </c>
      <c r="AL12" s="18">
        <v>2016</v>
      </c>
    </row>
    <row r="13" spans="2:38" s="5" customFormat="1" ht="46.5">
      <c r="B13" s="5" t="s">
        <v>167</v>
      </c>
      <c r="C13" s="7" t="s">
        <v>26</v>
      </c>
      <c r="D13" s="14" t="s">
        <v>50</v>
      </c>
      <c r="E13" s="11" t="s">
        <v>51</v>
      </c>
      <c r="F13" s="11" t="s">
        <v>52</v>
      </c>
      <c r="G13" s="16" t="s">
        <v>53</v>
      </c>
      <c r="H13" s="44" t="s">
        <v>28</v>
      </c>
      <c r="I13" s="44" t="s">
        <v>29</v>
      </c>
      <c r="J13" s="44" t="s">
        <v>30</v>
      </c>
      <c r="K13" s="14" t="s">
        <v>50</v>
      </c>
      <c r="L13" s="11" t="s">
        <v>51</v>
      </c>
      <c r="M13" s="11" t="s">
        <v>52</v>
      </c>
      <c r="N13" s="16" t="s">
        <v>53</v>
      </c>
      <c r="O13" s="44" t="s">
        <v>28</v>
      </c>
      <c r="P13" s="44" t="s">
        <v>29</v>
      </c>
      <c r="Q13" s="44" t="s">
        <v>30</v>
      </c>
      <c r="R13" s="14" t="s">
        <v>50</v>
      </c>
      <c r="S13" s="11" t="s">
        <v>51</v>
      </c>
      <c r="T13" s="11" t="s">
        <v>52</v>
      </c>
      <c r="U13" s="16" t="s">
        <v>53</v>
      </c>
      <c r="V13" s="44" t="s">
        <v>28</v>
      </c>
      <c r="W13" s="44" t="s">
        <v>29</v>
      </c>
      <c r="X13" s="44" t="s">
        <v>30</v>
      </c>
      <c r="Y13" s="13" t="s">
        <v>50</v>
      </c>
      <c r="Z13" s="13" t="s">
        <v>51</v>
      </c>
      <c r="AA13" s="13" t="s">
        <v>52</v>
      </c>
      <c r="AB13" s="13" t="s">
        <v>53</v>
      </c>
      <c r="AC13" s="44" t="s">
        <v>28</v>
      </c>
      <c r="AD13" s="44" t="s">
        <v>29</v>
      </c>
      <c r="AE13" s="44" t="s">
        <v>30</v>
      </c>
      <c r="AF13" s="14" t="s">
        <v>50</v>
      </c>
      <c r="AG13" s="11" t="s">
        <v>51</v>
      </c>
      <c r="AH13" s="11" t="s">
        <v>52</v>
      </c>
      <c r="AI13" s="16" t="s">
        <v>53</v>
      </c>
      <c r="AJ13" s="44" t="s">
        <v>28</v>
      </c>
      <c r="AK13" s="44" t="s">
        <v>29</v>
      </c>
      <c r="AL13" s="44" t="s">
        <v>30</v>
      </c>
    </row>
    <row r="14" spans="2:38" s="5" customFormat="1">
      <c r="B14" s="5">
        <f>VLOOKUP(C14,rank!$B$5:$C$28,2,FALSE)</f>
        <v>1</v>
      </c>
      <c r="C14" s="6" t="s">
        <v>3</v>
      </c>
      <c r="D14" s="15">
        <v>438.70000000000005</v>
      </c>
      <c r="E14" s="12">
        <v>46.29</v>
      </c>
      <c r="F14" s="12">
        <v>184.08</v>
      </c>
      <c r="G14" s="17">
        <v>208.33</v>
      </c>
      <c r="H14" s="24">
        <f t="shared" ref="H14:H34" si="0">E14/$D14</f>
        <v>0.10551629815363572</v>
      </c>
      <c r="I14" s="24">
        <f t="shared" ref="I14:I34" si="1">F14/$D14</f>
        <v>0.41960337360382949</v>
      </c>
      <c r="J14" s="24">
        <f t="shared" ref="J14:J34" si="2">G14/$D14</f>
        <v>0.47488032824253473</v>
      </c>
      <c r="K14" s="12">
        <v>506.65999999999997</v>
      </c>
      <c r="L14" s="12">
        <v>72.540000000000006</v>
      </c>
      <c r="M14" s="12">
        <v>229.7</v>
      </c>
      <c r="N14" s="12">
        <v>204.42</v>
      </c>
      <c r="O14" s="24">
        <f t="shared" ref="O14:O34" si="3">L14/$K14</f>
        <v>0.1431729364860064</v>
      </c>
      <c r="P14" s="24">
        <f t="shared" ref="P14:P34" si="4">M14/$K14</f>
        <v>0.45336122843721627</v>
      </c>
      <c r="Q14" s="24">
        <f t="shared" ref="Q14:Q34" si="5">N14/$K14</f>
        <v>0.4034658350767773</v>
      </c>
      <c r="R14" s="15">
        <v>428.06</v>
      </c>
      <c r="S14" s="12">
        <v>55.41</v>
      </c>
      <c r="T14" s="12">
        <v>217.29</v>
      </c>
      <c r="U14" s="17">
        <v>155.36000000000001</v>
      </c>
      <c r="V14" s="24">
        <f t="shared" ref="V14:V34" si="6">S14/$R14</f>
        <v>0.1294444704013456</v>
      </c>
      <c r="W14" s="24">
        <f t="shared" ref="W14:W34" si="7">T14/$R14</f>
        <v>0.50761575480072885</v>
      </c>
      <c r="X14" s="24">
        <f t="shared" ref="X14:X34" si="8">U14/$R14</f>
        <v>0.36293977479792555</v>
      </c>
      <c r="Y14" s="12">
        <v>441.34000000000003</v>
      </c>
      <c r="Z14" s="12">
        <v>56.39</v>
      </c>
      <c r="AA14" s="12">
        <v>253.74</v>
      </c>
      <c r="AB14" s="12">
        <v>131.21</v>
      </c>
      <c r="AC14" s="24">
        <f t="shared" ref="AC14:AC34" si="9">Z14/$Y14</f>
        <v>0.12776997326324374</v>
      </c>
      <c r="AD14" s="24">
        <f t="shared" ref="AD14:AD34" si="10">AA14/$Y14</f>
        <v>0.57493089228259386</v>
      </c>
      <c r="AE14" s="24">
        <f t="shared" ref="AE14:AE34" si="11">AB14/$Y14</f>
        <v>0.29729913445416234</v>
      </c>
      <c r="AF14" s="15">
        <v>368.13</v>
      </c>
      <c r="AG14" s="12">
        <v>47.64</v>
      </c>
      <c r="AH14" s="12">
        <v>212.22</v>
      </c>
      <c r="AI14" s="17">
        <v>108.27</v>
      </c>
      <c r="AJ14" s="24">
        <f>AG14/$AF14</f>
        <v>0.12941080596528401</v>
      </c>
      <c r="AK14" s="24">
        <f>AH14/$AF14</f>
        <v>0.57648113438187598</v>
      </c>
      <c r="AL14" s="24">
        <f>AI14/$AF14</f>
        <v>0.29410805965284004</v>
      </c>
    </row>
    <row r="15" spans="2:38" s="5" customFormat="1">
      <c r="B15" s="5">
        <f>VLOOKUP(C15,rank!$B$5:$C$28,2,FALSE)</f>
        <v>2</v>
      </c>
      <c r="C15" s="6" t="s">
        <v>5</v>
      </c>
      <c r="D15" s="15">
        <v>385.77</v>
      </c>
      <c r="E15" s="12">
        <v>65.73</v>
      </c>
      <c r="F15" s="12">
        <v>106.24</v>
      </c>
      <c r="G15" s="17">
        <v>213.8</v>
      </c>
      <c r="H15" s="24">
        <f t="shared" si="0"/>
        <v>0.17038649972781711</v>
      </c>
      <c r="I15" s="24">
        <f t="shared" si="1"/>
        <v>0.27539725743318555</v>
      </c>
      <c r="J15" s="24">
        <f t="shared" si="2"/>
        <v>0.5542162428389974</v>
      </c>
      <c r="K15" s="12">
        <v>475.63</v>
      </c>
      <c r="L15" s="12">
        <v>80.83</v>
      </c>
      <c r="M15" s="12">
        <v>183.04</v>
      </c>
      <c r="N15" s="12">
        <v>211.76</v>
      </c>
      <c r="O15" s="24">
        <f t="shared" si="3"/>
        <v>0.16994302293799801</v>
      </c>
      <c r="P15" s="24">
        <f t="shared" si="4"/>
        <v>0.3848369530937914</v>
      </c>
      <c r="Q15" s="24">
        <f t="shared" si="5"/>
        <v>0.44522002396821059</v>
      </c>
      <c r="R15" s="15">
        <v>447.46000000000004</v>
      </c>
      <c r="S15" s="12">
        <v>80.62</v>
      </c>
      <c r="T15" s="12">
        <v>154.53</v>
      </c>
      <c r="U15" s="17">
        <v>212.31</v>
      </c>
      <c r="V15" s="24">
        <f t="shared" si="6"/>
        <v>0.18017252938810172</v>
      </c>
      <c r="W15" s="24">
        <f t="shared" si="7"/>
        <v>0.34534930496580696</v>
      </c>
      <c r="X15" s="24">
        <f t="shared" si="8"/>
        <v>0.47447816564609124</v>
      </c>
      <c r="Y15" s="12">
        <v>457.14</v>
      </c>
      <c r="Z15" s="12">
        <v>84.53</v>
      </c>
      <c r="AA15" s="12">
        <v>152.83000000000001</v>
      </c>
      <c r="AB15" s="12">
        <v>219.78</v>
      </c>
      <c r="AC15" s="24">
        <f t="shared" si="9"/>
        <v>0.18491053069081684</v>
      </c>
      <c r="AD15" s="24">
        <f t="shared" si="10"/>
        <v>0.33431771448571557</v>
      </c>
      <c r="AE15" s="24">
        <f t="shared" si="11"/>
        <v>0.48077175482346768</v>
      </c>
      <c r="AF15" s="15">
        <v>469.29</v>
      </c>
      <c r="AG15" s="12">
        <v>93.31</v>
      </c>
      <c r="AH15" s="12">
        <v>128.05000000000001</v>
      </c>
      <c r="AI15" s="17">
        <v>247.93</v>
      </c>
      <c r="AJ15" s="24">
        <f t="shared" ref="AJ15:AJ34" si="12">AG15/$AF15</f>
        <v>0.19883227854844551</v>
      </c>
      <c r="AK15" s="24">
        <f t="shared" ref="AK15:AK34" si="13">AH15/$AF15</f>
        <v>0.27285899976560335</v>
      </c>
      <c r="AL15" s="24">
        <f t="shared" ref="AL15" si="14">AI15/$AF15</f>
        <v>0.52830872168595111</v>
      </c>
    </row>
    <row r="16" spans="2:38" s="5" customFormat="1">
      <c r="B16" s="5">
        <f>VLOOKUP(C16,rank!$B$5:$C$28,2,FALSE)</f>
        <v>3</v>
      </c>
      <c r="C16" s="6" t="s">
        <v>0</v>
      </c>
      <c r="D16" s="15">
        <v>441.52000000000004</v>
      </c>
      <c r="E16" s="12">
        <v>78.040000000000006</v>
      </c>
      <c r="F16" s="12">
        <v>153.43</v>
      </c>
      <c r="G16" s="17">
        <v>210.05</v>
      </c>
      <c r="H16" s="24">
        <f t="shared" si="0"/>
        <v>0.17675303497010328</v>
      </c>
      <c r="I16" s="24">
        <f t="shared" si="1"/>
        <v>0.34750407682551188</v>
      </c>
      <c r="J16" s="24">
        <f t="shared" si="2"/>
        <v>0.47574288820438482</v>
      </c>
      <c r="K16" s="12">
        <v>521.65000000000009</v>
      </c>
      <c r="L16" s="12">
        <v>98.62</v>
      </c>
      <c r="M16" s="12">
        <v>184.84</v>
      </c>
      <c r="N16" s="12">
        <v>238.19</v>
      </c>
      <c r="O16" s="24">
        <f t="shared" si="3"/>
        <v>0.18905396338541164</v>
      </c>
      <c r="P16" s="24">
        <f t="shared" si="4"/>
        <v>0.35433719927154217</v>
      </c>
      <c r="Q16" s="24">
        <f t="shared" si="5"/>
        <v>0.45660883734304603</v>
      </c>
      <c r="R16" s="15">
        <v>431.7</v>
      </c>
      <c r="S16" s="12">
        <v>90.59</v>
      </c>
      <c r="T16" s="12">
        <v>139.32</v>
      </c>
      <c r="U16" s="17">
        <v>201.79</v>
      </c>
      <c r="V16" s="24">
        <f t="shared" si="6"/>
        <v>0.20984479962937228</v>
      </c>
      <c r="W16" s="24">
        <f t="shared" si="7"/>
        <v>0.32272411396803335</v>
      </c>
      <c r="X16" s="24">
        <f t="shared" si="8"/>
        <v>0.4674310864025944</v>
      </c>
      <c r="Y16" s="12">
        <v>407.23</v>
      </c>
      <c r="Z16" s="12">
        <v>87.22</v>
      </c>
      <c r="AA16" s="12">
        <v>134.91</v>
      </c>
      <c r="AB16" s="12">
        <v>185.1</v>
      </c>
      <c r="AC16" s="24">
        <f t="shared" si="9"/>
        <v>0.21417871964246249</v>
      </c>
      <c r="AD16" s="24">
        <f t="shared" si="10"/>
        <v>0.33128698769737003</v>
      </c>
      <c r="AE16" s="24">
        <f t="shared" si="11"/>
        <v>0.45453429266016743</v>
      </c>
      <c r="AF16" s="15">
        <v>389.95</v>
      </c>
      <c r="AG16" s="12">
        <v>76.099999999999994</v>
      </c>
      <c r="AH16" s="12">
        <v>127.68</v>
      </c>
      <c r="AI16" s="17">
        <v>186.17</v>
      </c>
      <c r="AJ16" s="24">
        <f t="shared" si="12"/>
        <v>0.19515322477240671</v>
      </c>
      <c r="AK16" s="24">
        <f t="shared" si="13"/>
        <v>0.32742659315296835</v>
      </c>
      <c r="AL16" s="24">
        <f t="shared" ref="AL16" si="15">AI16/$AF16</f>
        <v>0.47742018207462494</v>
      </c>
    </row>
    <row r="17" spans="1:38" s="5" customFormat="1">
      <c r="B17" s="5">
        <f>VLOOKUP(C17,rank!$B$5:$C$28,2,FALSE)</f>
        <v>4</v>
      </c>
      <c r="C17" s="6" t="s">
        <v>13</v>
      </c>
      <c r="D17" s="15">
        <v>433.65</v>
      </c>
      <c r="E17" s="12">
        <v>57.33</v>
      </c>
      <c r="F17" s="12">
        <v>192.32</v>
      </c>
      <c r="G17" s="17">
        <v>184</v>
      </c>
      <c r="H17" s="24">
        <f t="shared" si="0"/>
        <v>0.13220338983050847</v>
      </c>
      <c r="I17" s="24">
        <f t="shared" si="1"/>
        <v>0.44349129482301397</v>
      </c>
      <c r="J17" s="24">
        <f t="shared" si="2"/>
        <v>0.42430531534647759</v>
      </c>
      <c r="K17" s="12">
        <v>475.72</v>
      </c>
      <c r="L17" s="12">
        <v>70.48</v>
      </c>
      <c r="M17" s="12">
        <v>210.5</v>
      </c>
      <c r="N17" s="12">
        <v>194.74</v>
      </c>
      <c r="O17" s="24">
        <f t="shared" si="3"/>
        <v>0.1481543765240057</v>
      </c>
      <c r="P17" s="24">
        <f t="shared" si="4"/>
        <v>0.44248717733120319</v>
      </c>
      <c r="Q17" s="24">
        <f t="shared" si="5"/>
        <v>0.40935844614479105</v>
      </c>
      <c r="R17" s="15">
        <v>470.90999999999997</v>
      </c>
      <c r="S17" s="12">
        <v>77.239999999999995</v>
      </c>
      <c r="T17" s="12">
        <v>214.98</v>
      </c>
      <c r="U17" s="17">
        <v>178.69</v>
      </c>
      <c r="V17" s="24">
        <f t="shared" si="6"/>
        <v>0.16402284937673867</v>
      </c>
      <c r="W17" s="24">
        <f t="shared" si="7"/>
        <v>0.4565203542078104</v>
      </c>
      <c r="X17" s="24">
        <f t="shared" si="8"/>
        <v>0.37945679641545094</v>
      </c>
      <c r="Y17" s="12">
        <v>400.3</v>
      </c>
      <c r="Z17" s="12">
        <v>71.08</v>
      </c>
      <c r="AA17" s="12">
        <v>176.77</v>
      </c>
      <c r="AB17" s="12">
        <v>152.44999999999999</v>
      </c>
      <c r="AC17" s="24">
        <f t="shared" si="9"/>
        <v>0.17756682488133899</v>
      </c>
      <c r="AD17" s="24">
        <f t="shared" si="10"/>
        <v>0.44159380464651515</v>
      </c>
      <c r="AE17" s="24">
        <f t="shared" si="11"/>
        <v>0.38083937047214583</v>
      </c>
      <c r="AF17" s="15">
        <v>420.77</v>
      </c>
      <c r="AG17" s="12">
        <v>87.54</v>
      </c>
      <c r="AH17" s="12">
        <v>179.79</v>
      </c>
      <c r="AI17" s="17">
        <v>153.44</v>
      </c>
      <c r="AJ17" s="24">
        <f t="shared" si="12"/>
        <v>0.20804715165054546</v>
      </c>
      <c r="AK17" s="24">
        <f t="shared" si="13"/>
        <v>0.42728806711505096</v>
      </c>
      <c r="AL17" s="24">
        <f t="shared" ref="AL17" si="16">AI17/$AF17</f>
        <v>0.3646647812344036</v>
      </c>
    </row>
    <row r="18" spans="1:38" s="5" customFormat="1">
      <c r="B18" s="5">
        <f>VLOOKUP(C18,rank!$B$5:$C$28,2,FALSE)</f>
        <v>5</v>
      </c>
      <c r="C18" s="6" t="s">
        <v>7</v>
      </c>
      <c r="D18" s="15">
        <v>269.14</v>
      </c>
      <c r="E18" s="12">
        <v>62.43</v>
      </c>
      <c r="F18" s="12">
        <v>94.34</v>
      </c>
      <c r="G18" s="17">
        <v>112.37</v>
      </c>
      <c r="H18" s="24">
        <f t="shared" si="0"/>
        <v>0.23196106115776177</v>
      </c>
      <c r="I18" s="24">
        <f t="shared" si="1"/>
        <v>0.35052389091179315</v>
      </c>
      <c r="J18" s="24">
        <f t="shared" si="2"/>
        <v>0.41751504793044514</v>
      </c>
      <c r="K18" s="12">
        <v>311.59000000000003</v>
      </c>
      <c r="L18" s="12">
        <v>76.150000000000006</v>
      </c>
      <c r="M18" s="12">
        <v>147.41</v>
      </c>
      <c r="N18" s="12">
        <v>88.03</v>
      </c>
      <c r="O18" s="24">
        <f t="shared" si="3"/>
        <v>0.24439166853878494</v>
      </c>
      <c r="P18" s="24">
        <f t="shared" si="4"/>
        <v>0.47308963702301093</v>
      </c>
      <c r="Q18" s="24">
        <f t="shared" si="5"/>
        <v>0.28251869443820404</v>
      </c>
      <c r="R18" s="15">
        <v>309.60000000000002</v>
      </c>
      <c r="S18" s="12">
        <v>78.81</v>
      </c>
      <c r="T18" s="12">
        <v>145.65</v>
      </c>
      <c r="U18" s="17">
        <v>85.14</v>
      </c>
      <c r="V18" s="24">
        <f t="shared" si="6"/>
        <v>0.25455426356589145</v>
      </c>
      <c r="W18" s="24">
        <f t="shared" si="7"/>
        <v>0.47044573643410853</v>
      </c>
      <c r="X18" s="24">
        <f t="shared" si="8"/>
        <v>0.27499999999999997</v>
      </c>
      <c r="Y18" s="12">
        <v>345.92</v>
      </c>
      <c r="Z18" s="12">
        <v>82.23</v>
      </c>
      <c r="AA18" s="12">
        <v>166.58</v>
      </c>
      <c r="AB18" s="12">
        <v>97.11</v>
      </c>
      <c r="AC18" s="24">
        <f t="shared" si="9"/>
        <v>0.23771392229417207</v>
      </c>
      <c r="AD18" s="24">
        <f t="shared" si="10"/>
        <v>0.48155642923219244</v>
      </c>
      <c r="AE18" s="24">
        <f t="shared" si="11"/>
        <v>0.28072964847363552</v>
      </c>
      <c r="AF18" s="15">
        <v>335.55</v>
      </c>
      <c r="AG18" s="12">
        <v>95.87</v>
      </c>
      <c r="AH18" s="12">
        <v>137.37</v>
      </c>
      <c r="AI18" s="17">
        <v>102.31</v>
      </c>
      <c r="AJ18" s="24">
        <f t="shared" si="12"/>
        <v>0.28571002831172704</v>
      </c>
      <c r="AK18" s="24">
        <f t="shared" si="13"/>
        <v>0.40938757264193115</v>
      </c>
      <c r="AL18" s="24">
        <f t="shared" ref="AL18" si="17">AI18/$AF18</f>
        <v>0.30490239904634181</v>
      </c>
    </row>
    <row r="19" spans="1:38" s="5" customFormat="1">
      <c r="B19" s="5">
        <f>VLOOKUP(C19,rank!$B$5:$C$28,2,FALSE)</f>
        <v>6</v>
      </c>
      <c r="C19" s="6" t="s">
        <v>6</v>
      </c>
      <c r="D19" s="15">
        <v>444.16999999999996</v>
      </c>
      <c r="E19" s="12">
        <v>69.319999999999993</v>
      </c>
      <c r="F19" s="12">
        <v>143.78</v>
      </c>
      <c r="G19" s="17">
        <v>231.07</v>
      </c>
      <c r="H19" s="24">
        <f t="shared" si="0"/>
        <v>0.15606637098408266</v>
      </c>
      <c r="I19" s="24">
        <f t="shared" si="1"/>
        <v>0.32370488776819689</v>
      </c>
      <c r="J19" s="24">
        <f t="shared" si="2"/>
        <v>0.52022874124772045</v>
      </c>
      <c r="K19" s="12">
        <v>489.37</v>
      </c>
      <c r="L19" s="12">
        <v>93.61</v>
      </c>
      <c r="M19" s="12">
        <v>166.57</v>
      </c>
      <c r="N19" s="12">
        <v>229.19</v>
      </c>
      <c r="O19" s="24">
        <f t="shared" si="3"/>
        <v>0.19128675644195597</v>
      </c>
      <c r="P19" s="24">
        <f t="shared" si="4"/>
        <v>0.34037640231317817</v>
      </c>
      <c r="Q19" s="24">
        <f t="shared" si="5"/>
        <v>0.46833684124486585</v>
      </c>
      <c r="R19" s="15">
        <v>486.83000000000004</v>
      </c>
      <c r="S19" s="12">
        <v>92.82</v>
      </c>
      <c r="T19" s="12">
        <v>162.93</v>
      </c>
      <c r="U19" s="17">
        <v>231.08</v>
      </c>
      <c r="V19" s="24">
        <f t="shared" si="6"/>
        <v>0.19066203808310905</v>
      </c>
      <c r="W19" s="24">
        <f t="shared" si="7"/>
        <v>0.33467534868434567</v>
      </c>
      <c r="X19" s="24">
        <f t="shared" si="8"/>
        <v>0.47466261323254522</v>
      </c>
      <c r="Y19" s="12">
        <v>439.49</v>
      </c>
      <c r="Z19" s="12">
        <v>88.68</v>
      </c>
      <c r="AA19" s="12">
        <v>154.54</v>
      </c>
      <c r="AB19" s="12">
        <v>196.27</v>
      </c>
      <c r="AC19" s="24">
        <f t="shared" si="9"/>
        <v>0.20177933513845595</v>
      </c>
      <c r="AD19" s="24">
        <f t="shared" si="10"/>
        <v>0.35163484948462986</v>
      </c>
      <c r="AE19" s="24">
        <f t="shared" si="11"/>
        <v>0.44658581537691416</v>
      </c>
      <c r="AF19" s="15">
        <v>405.85</v>
      </c>
      <c r="AG19" s="12">
        <v>84.44</v>
      </c>
      <c r="AH19" s="12">
        <v>149.25</v>
      </c>
      <c r="AI19" s="17">
        <v>172.16</v>
      </c>
      <c r="AJ19" s="24">
        <f t="shared" si="12"/>
        <v>0.20805716397683871</v>
      </c>
      <c r="AK19" s="24">
        <f t="shared" si="13"/>
        <v>0.36774670444745594</v>
      </c>
      <c r="AL19" s="24">
        <f t="shared" ref="AL19" si="18">AI19/$AF19</f>
        <v>0.42419613157570529</v>
      </c>
    </row>
    <row r="20" spans="1:38" s="5" customFormat="1">
      <c r="B20" s="5">
        <f>VLOOKUP(C20,rank!$B$5:$C$28,2,FALSE)</f>
        <v>7</v>
      </c>
      <c r="C20" s="6" t="s">
        <v>4</v>
      </c>
      <c r="D20" s="15">
        <v>225.67</v>
      </c>
      <c r="E20" s="12">
        <v>43.4</v>
      </c>
      <c r="F20" s="12">
        <v>121.51</v>
      </c>
      <c r="G20" s="17">
        <v>60.76</v>
      </c>
      <c r="H20" s="24">
        <f t="shared" si="0"/>
        <v>0.19231621394070988</v>
      </c>
      <c r="I20" s="24">
        <f t="shared" si="1"/>
        <v>0.53844108654229628</v>
      </c>
      <c r="J20" s="24">
        <f t="shared" si="2"/>
        <v>0.26924269951699387</v>
      </c>
      <c r="K20" s="12">
        <v>272.23</v>
      </c>
      <c r="L20" s="12">
        <v>52.21</v>
      </c>
      <c r="M20" s="12">
        <v>151.65</v>
      </c>
      <c r="N20" s="12">
        <v>68.37</v>
      </c>
      <c r="O20" s="24">
        <f t="shared" si="3"/>
        <v>0.1917863571244903</v>
      </c>
      <c r="P20" s="24">
        <f t="shared" si="4"/>
        <v>0.55706571648973291</v>
      </c>
      <c r="Q20" s="24">
        <f t="shared" si="5"/>
        <v>0.25114792638577671</v>
      </c>
      <c r="R20" s="15">
        <v>204.66000000000003</v>
      </c>
      <c r="S20" s="12">
        <v>46.17</v>
      </c>
      <c r="T20" s="12">
        <v>81.12</v>
      </c>
      <c r="U20" s="17">
        <v>77.37</v>
      </c>
      <c r="V20" s="24">
        <f t="shared" si="6"/>
        <v>0.22559366754617413</v>
      </c>
      <c r="W20" s="24">
        <f t="shared" si="7"/>
        <v>0.39636470243330402</v>
      </c>
      <c r="X20" s="24">
        <f t="shared" si="8"/>
        <v>0.37804163002052182</v>
      </c>
      <c r="Y20" s="12">
        <v>247.92000000000002</v>
      </c>
      <c r="Z20" s="12">
        <v>55.09</v>
      </c>
      <c r="AA20" s="12">
        <v>123.96</v>
      </c>
      <c r="AB20" s="12">
        <v>68.87</v>
      </c>
      <c r="AC20" s="24">
        <f t="shared" si="9"/>
        <v>0.22220877702484673</v>
      </c>
      <c r="AD20" s="24">
        <f t="shared" si="10"/>
        <v>0.49999999999999994</v>
      </c>
      <c r="AE20" s="24">
        <f t="shared" si="11"/>
        <v>0.2777912229751533</v>
      </c>
      <c r="AF20" s="15">
        <v>200.87</v>
      </c>
      <c r="AG20" s="12">
        <v>35.15</v>
      </c>
      <c r="AH20" s="12">
        <v>104.2</v>
      </c>
      <c r="AI20" s="17">
        <v>61.52</v>
      </c>
      <c r="AJ20" s="24">
        <f t="shared" si="12"/>
        <v>0.17498879872554388</v>
      </c>
      <c r="AK20" s="24">
        <f t="shared" si="13"/>
        <v>0.51874346592323395</v>
      </c>
      <c r="AL20" s="24">
        <f t="shared" ref="AL20" si="19">AI20/$AF20</f>
        <v>0.3062677353512222</v>
      </c>
    </row>
    <row r="21" spans="1:38" s="5" customFormat="1">
      <c r="B21" s="5">
        <f>VLOOKUP(C21,rank!$B$5:$C$28,2,FALSE)</f>
        <v>8</v>
      </c>
      <c r="C21" s="26" t="s">
        <v>8</v>
      </c>
      <c r="D21" s="27">
        <v>155.73000000000002</v>
      </c>
      <c r="E21" s="28">
        <v>30.4</v>
      </c>
      <c r="F21" s="28">
        <v>72.53</v>
      </c>
      <c r="G21" s="29">
        <v>52.8</v>
      </c>
      <c r="H21" s="24">
        <f t="shared" si="0"/>
        <v>0.19520965774096188</v>
      </c>
      <c r="I21" s="24">
        <f t="shared" si="1"/>
        <v>0.46574198934052524</v>
      </c>
      <c r="J21" s="24">
        <f t="shared" si="2"/>
        <v>0.33904835291851276</v>
      </c>
      <c r="K21" s="28">
        <v>193.31</v>
      </c>
      <c r="L21" s="28">
        <v>27.01</v>
      </c>
      <c r="M21" s="28">
        <v>84.21</v>
      </c>
      <c r="N21" s="28">
        <v>82.09</v>
      </c>
      <c r="O21" s="24">
        <f t="shared" si="3"/>
        <v>0.13972375976410947</v>
      </c>
      <c r="P21" s="24">
        <f t="shared" si="4"/>
        <v>0.43562154053075369</v>
      </c>
      <c r="Q21" s="24">
        <f t="shared" si="5"/>
        <v>0.42465469970513686</v>
      </c>
      <c r="R21" s="27">
        <v>147.94</v>
      </c>
      <c r="S21" s="28">
        <v>18.43</v>
      </c>
      <c r="T21" s="28">
        <v>51.59</v>
      </c>
      <c r="U21" s="29">
        <v>77.92</v>
      </c>
      <c r="V21" s="24">
        <f t="shared" si="6"/>
        <v>0.12457753143166149</v>
      </c>
      <c r="W21" s="24">
        <f t="shared" si="7"/>
        <v>0.34872245504934435</v>
      </c>
      <c r="X21" s="24">
        <f t="shared" si="8"/>
        <v>0.5267000135189942</v>
      </c>
      <c r="Y21" s="28">
        <v>137.35000000000002</v>
      </c>
      <c r="Z21" s="28">
        <v>14.68</v>
      </c>
      <c r="AA21" s="28">
        <v>54.52</v>
      </c>
      <c r="AB21" s="28">
        <v>68.150000000000006</v>
      </c>
      <c r="AC21" s="24">
        <f t="shared" si="9"/>
        <v>0.10688023298143427</v>
      </c>
      <c r="AD21" s="24">
        <f t="shared" si="10"/>
        <v>0.39694211867491808</v>
      </c>
      <c r="AE21" s="24">
        <f t="shared" si="11"/>
        <v>0.49617764834364758</v>
      </c>
      <c r="AF21" s="27">
        <v>93.87</v>
      </c>
      <c r="AG21" s="28">
        <v>13.56</v>
      </c>
      <c r="AH21" s="28">
        <v>51.63</v>
      </c>
      <c r="AI21" s="29">
        <v>28.68</v>
      </c>
      <c r="AJ21" s="24">
        <f t="shared" si="12"/>
        <v>0.14445509747523169</v>
      </c>
      <c r="AK21" s="24">
        <f t="shared" si="13"/>
        <v>0.55001597954618087</v>
      </c>
      <c r="AL21" s="24">
        <f t="shared" ref="AL21" si="20">AI21/$AF21</f>
        <v>0.30552892297858741</v>
      </c>
    </row>
    <row r="22" spans="1:38" s="5" customFormat="1">
      <c r="B22" s="5">
        <f>VLOOKUP(C22,rank!$B$5:$C$28,2,FALSE)</f>
        <v>9</v>
      </c>
      <c r="C22" s="6" t="s">
        <v>1</v>
      </c>
      <c r="D22" s="15">
        <v>291.31</v>
      </c>
      <c r="E22" s="12">
        <v>49.54</v>
      </c>
      <c r="F22" s="12">
        <v>80.77</v>
      </c>
      <c r="G22" s="17">
        <v>161</v>
      </c>
      <c r="H22" s="24">
        <f t="shared" si="0"/>
        <v>0.1700593869074182</v>
      </c>
      <c r="I22" s="24">
        <f t="shared" si="1"/>
        <v>0.2772647694895472</v>
      </c>
      <c r="J22" s="24">
        <f t="shared" si="2"/>
        <v>0.55267584360303457</v>
      </c>
      <c r="K22" s="12">
        <v>343.19</v>
      </c>
      <c r="L22" s="12">
        <v>62.59</v>
      </c>
      <c r="M22" s="12">
        <v>84.72</v>
      </c>
      <c r="N22" s="12">
        <v>195.88</v>
      </c>
      <c r="O22" s="24">
        <f t="shared" si="3"/>
        <v>0.18237710889011918</v>
      </c>
      <c r="P22" s="24">
        <f t="shared" si="4"/>
        <v>0.24686033975348931</v>
      </c>
      <c r="Q22" s="24">
        <f t="shared" si="5"/>
        <v>0.57076255135639153</v>
      </c>
      <c r="R22" s="15">
        <v>293.11</v>
      </c>
      <c r="S22" s="12">
        <v>54.62</v>
      </c>
      <c r="T22" s="12">
        <v>69.22</v>
      </c>
      <c r="U22" s="17">
        <v>169.27</v>
      </c>
      <c r="V22" s="24">
        <f t="shared" si="6"/>
        <v>0.18634642284466582</v>
      </c>
      <c r="W22" s="24">
        <f t="shared" si="7"/>
        <v>0.23615707413598988</v>
      </c>
      <c r="X22" s="24">
        <f t="shared" si="8"/>
        <v>0.5774965030193443</v>
      </c>
      <c r="Y22" s="12">
        <v>263.55</v>
      </c>
      <c r="Z22" s="12">
        <v>48.81</v>
      </c>
      <c r="AA22" s="12">
        <v>66.16</v>
      </c>
      <c r="AB22" s="12">
        <v>148.58000000000001</v>
      </c>
      <c r="AC22" s="24">
        <f t="shared" si="9"/>
        <v>0.18520204894706888</v>
      </c>
      <c r="AD22" s="24">
        <f t="shared" si="10"/>
        <v>0.25103395940049322</v>
      </c>
      <c r="AE22" s="24">
        <f t="shared" si="11"/>
        <v>0.56376399165243785</v>
      </c>
      <c r="AF22" s="15">
        <v>283.35000000000002</v>
      </c>
      <c r="AG22" s="12">
        <v>50.58</v>
      </c>
      <c r="AH22" s="12">
        <v>66.89</v>
      </c>
      <c r="AI22" s="17">
        <v>165.88</v>
      </c>
      <c r="AJ22" s="24">
        <f t="shared" si="12"/>
        <v>0.17850714663843301</v>
      </c>
      <c r="AK22" s="24">
        <f t="shared" si="13"/>
        <v>0.23606846656079053</v>
      </c>
      <c r="AL22" s="24">
        <f t="shared" ref="AL22" si="21">AI22/$AF22</f>
        <v>0.58542438680077635</v>
      </c>
    </row>
    <row r="23" spans="1:38" s="5" customFormat="1">
      <c r="B23" s="5">
        <f>VLOOKUP(C23,rank!$B$5:$C$28,2,FALSE)</f>
        <v>10</v>
      </c>
      <c r="C23" s="6" t="s">
        <v>2</v>
      </c>
      <c r="D23" s="15">
        <v>253.39</v>
      </c>
      <c r="E23" s="12">
        <v>18.72</v>
      </c>
      <c r="F23" s="12">
        <v>182.84</v>
      </c>
      <c r="G23" s="17">
        <v>51.83</v>
      </c>
      <c r="H23" s="24">
        <f t="shared" si="0"/>
        <v>7.3878211452701376E-2</v>
      </c>
      <c r="I23" s="24">
        <f t="shared" si="1"/>
        <v>0.72157543707328631</v>
      </c>
      <c r="J23" s="24">
        <f t="shared" si="2"/>
        <v>0.2045463514740124</v>
      </c>
      <c r="K23" s="12">
        <v>299.26</v>
      </c>
      <c r="L23" s="12">
        <v>23.13</v>
      </c>
      <c r="M23" s="12">
        <v>209.63</v>
      </c>
      <c r="N23" s="12">
        <v>66.5</v>
      </c>
      <c r="O23" s="24">
        <f t="shared" si="3"/>
        <v>7.7290650270667643E-2</v>
      </c>
      <c r="P23" s="24">
        <f t="shared" si="4"/>
        <v>0.70049455323130394</v>
      </c>
      <c r="Q23" s="24">
        <f t="shared" si="5"/>
        <v>0.22221479649802847</v>
      </c>
      <c r="R23" s="15">
        <v>265.74</v>
      </c>
      <c r="S23" s="12">
        <v>27.59</v>
      </c>
      <c r="T23" s="12">
        <v>177.16</v>
      </c>
      <c r="U23" s="17">
        <v>60.99</v>
      </c>
      <c r="V23" s="24">
        <f t="shared" si="6"/>
        <v>0.10382328591856702</v>
      </c>
      <c r="W23" s="24">
        <f t="shared" si="7"/>
        <v>0.66666666666666663</v>
      </c>
      <c r="X23" s="24">
        <f t="shared" si="8"/>
        <v>0.2295100474147663</v>
      </c>
      <c r="Y23" s="12">
        <v>291.84999999999997</v>
      </c>
      <c r="Z23" s="12">
        <v>27.73</v>
      </c>
      <c r="AA23" s="12">
        <v>214.51</v>
      </c>
      <c r="AB23" s="12">
        <v>49.61</v>
      </c>
      <c r="AC23" s="24">
        <f t="shared" si="9"/>
        <v>9.5014562275141351E-2</v>
      </c>
      <c r="AD23" s="24">
        <f t="shared" si="10"/>
        <v>0.73500085660442016</v>
      </c>
      <c r="AE23" s="24">
        <f t="shared" si="11"/>
        <v>0.1699845811204386</v>
      </c>
      <c r="AF23" s="15">
        <v>211.59</v>
      </c>
      <c r="AG23" s="12">
        <v>22.04</v>
      </c>
      <c r="AH23" s="12">
        <v>142.53</v>
      </c>
      <c r="AI23" s="17">
        <v>47.02</v>
      </c>
      <c r="AJ23" s="24">
        <f t="shared" si="12"/>
        <v>0.10416371284087149</v>
      </c>
      <c r="AK23" s="24">
        <f t="shared" si="13"/>
        <v>0.67361406493690623</v>
      </c>
      <c r="AL23" s="24">
        <f t="shared" ref="AL23" si="22">AI23/$AF23</f>
        <v>0.22222222222222224</v>
      </c>
    </row>
    <row r="24" spans="1:38" s="5" customFormat="1">
      <c r="B24" s="5">
        <f>VLOOKUP(C24,rank!$B$5:$C$28,2,FALSE)</f>
        <v>11</v>
      </c>
      <c r="C24" s="6" t="s">
        <v>10</v>
      </c>
      <c r="D24" s="15">
        <v>332.71000000000004</v>
      </c>
      <c r="E24" s="12">
        <v>49.4</v>
      </c>
      <c r="F24" s="12">
        <v>138.68</v>
      </c>
      <c r="G24" s="17">
        <v>144.63</v>
      </c>
      <c r="H24" s="24">
        <f t="shared" si="0"/>
        <v>0.14847765321150549</v>
      </c>
      <c r="I24" s="24">
        <f t="shared" si="1"/>
        <v>0.41681945237594298</v>
      </c>
      <c r="J24" s="24">
        <f t="shared" si="2"/>
        <v>0.43470289441255139</v>
      </c>
      <c r="K24" s="12">
        <v>360.76</v>
      </c>
      <c r="L24" s="12">
        <v>56.65</v>
      </c>
      <c r="M24" s="12">
        <v>178.29</v>
      </c>
      <c r="N24" s="12">
        <v>125.82</v>
      </c>
      <c r="O24" s="24">
        <f t="shared" si="3"/>
        <v>0.1570296041689766</v>
      </c>
      <c r="P24" s="24">
        <f t="shared" si="4"/>
        <v>0.4942066747976494</v>
      </c>
      <c r="Q24" s="24">
        <f t="shared" si="5"/>
        <v>0.348763721033374</v>
      </c>
      <c r="R24" s="15">
        <v>306.57</v>
      </c>
      <c r="S24" s="12">
        <v>54.87</v>
      </c>
      <c r="T24" s="12">
        <v>149.71</v>
      </c>
      <c r="U24" s="17">
        <v>101.99</v>
      </c>
      <c r="V24" s="24">
        <f t="shared" si="6"/>
        <v>0.1789803307564341</v>
      </c>
      <c r="W24" s="24">
        <f t="shared" si="7"/>
        <v>0.48833871546465735</v>
      </c>
      <c r="X24" s="24">
        <f t="shared" si="8"/>
        <v>0.33268095377890855</v>
      </c>
      <c r="Y24" s="12">
        <v>253.08</v>
      </c>
      <c r="Z24" s="12">
        <v>47.64</v>
      </c>
      <c r="AA24" s="12">
        <v>108.97</v>
      </c>
      <c r="AB24" s="12">
        <v>96.47</v>
      </c>
      <c r="AC24" s="24">
        <f t="shared" si="9"/>
        <v>0.18824087245139876</v>
      </c>
      <c r="AD24" s="24">
        <f t="shared" si="10"/>
        <v>0.43057531215425948</v>
      </c>
      <c r="AE24" s="24">
        <f t="shared" si="11"/>
        <v>0.38118381539434171</v>
      </c>
      <c r="AF24" s="15">
        <v>239.99</v>
      </c>
      <c r="AG24" s="12">
        <v>45.15</v>
      </c>
      <c r="AH24" s="12">
        <v>99.8</v>
      </c>
      <c r="AI24" s="17">
        <v>95.04</v>
      </c>
      <c r="AJ24" s="24">
        <f t="shared" si="12"/>
        <v>0.18813283886828616</v>
      </c>
      <c r="AK24" s="24">
        <f t="shared" si="13"/>
        <v>0.41585066044418517</v>
      </c>
      <c r="AL24" s="24">
        <f t="shared" ref="AL24" si="23">AI24/$AF24</f>
        <v>0.39601650068752864</v>
      </c>
    </row>
    <row r="25" spans="1:38" s="5" customFormat="1">
      <c r="B25" s="5">
        <f>VLOOKUP(C25,rank!$B$5:$C$28,2,FALSE)</f>
        <v>12</v>
      </c>
      <c r="C25" s="6" t="s">
        <v>12</v>
      </c>
      <c r="D25" s="15">
        <v>200.35</v>
      </c>
      <c r="E25" s="12">
        <v>30.17</v>
      </c>
      <c r="F25" s="12">
        <v>120.09</v>
      </c>
      <c r="G25" s="17">
        <v>50.09</v>
      </c>
      <c r="H25" s="24">
        <f t="shared" si="0"/>
        <v>0.15058647367107564</v>
      </c>
      <c r="I25" s="24">
        <f t="shared" si="1"/>
        <v>0.59940104816571005</v>
      </c>
      <c r="J25" s="24">
        <f t="shared" si="2"/>
        <v>0.25001247816321442</v>
      </c>
      <c r="K25" s="12">
        <v>223.67</v>
      </c>
      <c r="L25" s="12">
        <v>35.86</v>
      </c>
      <c r="M25" s="12">
        <v>127.03</v>
      </c>
      <c r="N25" s="12">
        <v>60.78</v>
      </c>
      <c r="O25" s="24">
        <f t="shared" si="3"/>
        <v>0.16032547950105067</v>
      </c>
      <c r="P25" s="24">
        <f t="shared" si="4"/>
        <v>0.56793490409978986</v>
      </c>
      <c r="Q25" s="24">
        <f t="shared" si="5"/>
        <v>0.2717396163991595</v>
      </c>
      <c r="R25" s="15">
        <v>186.66</v>
      </c>
      <c r="S25" s="12">
        <v>35</v>
      </c>
      <c r="T25" s="12">
        <v>97.01</v>
      </c>
      <c r="U25" s="17">
        <v>54.65</v>
      </c>
      <c r="V25" s="24">
        <f t="shared" si="6"/>
        <v>0.18750669666773814</v>
      </c>
      <c r="W25" s="24">
        <f t="shared" si="7"/>
        <v>0.51971498982106512</v>
      </c>
      <c r="X25" s="24">
        <f t="shared" si="8"/>
        <v>0.29277831351119682</v>
      </c>
      <c r="Y25" s="12">
        <v>169.58</v>
      </c>
      <c r="Z25" s="12">
        <v>25.47</v>
      </c>
      <c r="AA25" s="12">
        <v>100.01</v>
      </c>
      <c r="AB25" s="12">
        <v>44.1</v>
      </c>
      <c r="AC25" s="24">
        <f t="shared" si="9"/>
        <v>0.15019459841962493</v>
      </c>
      <c r="AD25" s="24">
        <f t="shared" si="10"/>
        <v>0.5897511498997523</v>
      </c>
      <c r="AE25" s="24">
        <f t="shared" si="11"/>
        <v>0.26005425168062268</v>
      </c>
      <c r="AF25" s="15">
        <v>143.56</v>
      </c>
      <c r="AG25" s="12">
        <v>22.67</v>
      </c>
      <c r="AH25" s="12">
        <v>87.52</v>
      </c>
      <c r="AI25" s="17">
        <v>33.369999999999997</v>
      </c>
      <c r="AJ25" s="24">
        <f t="shared" si="12"/>
        <v>0.15791306770688215</v>
      </c>
      <c r="AK25" s="24">
        <f t="shared" si="13"/>
        <v>0.60964056840345493</v>
      </c>
      <c r="AL25" s="24">
        <f t="shared" ref="AL25" si="24">AI25/$AF25</f>
        <v>0.23244636388966283</v>
      </c>
    </row>
    <row r="26" spans="1:38" s="5" customFormat="1">
      <c r="B26" s="5">
        <f>VLOOKUP(C26,rank!$B$5:$C$28,2,FALSE)</f>
        <v>13</v>
      </c>
      <c r="C26" s="6" t="s">
        <v>23</v>
      </c>
      <c r="D26" s="15">
        <v>335.38</v>
      </c>
      <c r="E26" s="12">
        <v>42.15</v>
      </c>
      <c r="F26" s="12">
        <v>155.78</v>
      </c>
      <c r="G26" s="17">
        <v>137.44999999999999</v>
      </c>
      <c r="H26" s="24">
        <f t="shared" si="0"/>
        <v>0.12567833502295903</v>
      </c>
      <c r="I26" s="24">
        <f t="shared" si="1"/>
        <v>0.46448804341344146</v>
      </c>
      <c r="J26" s="24">
        <f t="shared" si="2"/>
        <v>0.40983362156359948</v>
      </c>
      <c r="K26" s="12">
        <v>339.37</v>
      </c>
      <c r="L26" s="12">
        <v>54.74</v>
      </c>
      <c r="M26" s="12">
        <v>152.35</v>
      </c>
      <c r="N26" s="12">
        <v>132.28</v>
      </c>
      <c r="O26" s="24">
        <f t="shared" si="3"/>
        <v>0.16129887733152606</v>
      </c>
      <c r="P26" s="24">
        <f t="shared" si="4"/>
        <v>0.44892005775407368</v>
      </c>
      <c r="Q26" s="24">
        <f t="shared" si="5"/>
        <v>0.38978106491440023</v>
      </c>
      <c r="R26" s="15">
        <v>287.59000000000003</v>
      </c>
      <c r="S26" s="12">
        <v>51.71</v>
      </c>
      <c r="T26" s="12">
        <v>110.68</v>
      </c>
      <c r="U26" s="17">
        <v>125.2</v>
      </c>
      <c r="V26" s="24">
        <f t="shared" si="6"/>
        <v>0.179804582913175</v>
      </c>
      <c r="W26" s="24">
        <f t="shared" si="7"/>
        <v>0.38485343718488124</v>
      </c>
      <c r="X26" s="24">
        <f t="shared" si="8"/>
        <v>0.43534197990194368</v>
      </c>
      <c r="Y26" s="12">
        <v>299.43</v>
      </c>
      <c r="Z26" s="12">
        <v>53.05</v>
      </c>
      <c r="AA26" s="12">
        <v>113.3</v>
      </c>
      <c r="AB26" s="12">
        <v>133.08000000000001</v>
      </c>
      <c r="AC26" s="24">
        <f t="shared" si="9"/>
        <v>0.1771699562502087</v>
      </c>
      <c r="AD26" s="24">
        <f t="shared" si="10"/>
        <v>0.37838559930534682</v>
      </c>
      <c r="AE26" s="24">
        <f t="shared" si="11"/>
        <v>0.44444444444444448</v>
      </c>
      <c r="AF26" s="15">
        <v>252.32</v>
      </c>
      <c r="AG26" s="12">
        <v>54.2</v>
      </c>
      <c r="AH26" s="12">
        <v>73.739999999999995</v>
      </c>
      <c r="AI26" s="17">
        <v>124.38</v>
      </c>
      <c r="AJ26" s="24">
        <f t="shared" si="12"/>
        <v>0.21480659480025366</v>
      </c>
      <c r="AK26" s="24">
        <f t="shared" si="13"/>
        <v>0.2922479391249207</v>
      </c>
      <c r="AL26" s="24">
        <f t="shared" ref="AL26" si="25">AI26/$AF26</f>
        <v>0.49294546607482559</v>
      </c>
    </row>
    <row r="27" spans="1:38" s="5" customFormat="1">
      <c r="B27" s="5">
        <f>VLOOKUP(C27,rank!$B$5:$C$28,2,FALSE)</f>
        <v>14</v>
      </c>
      <c r="C27" s="6" t="s">
        <v>11</v>
      </c>
      <c r="D27" s="15">
        <v>254.48000000000002</v>
      </c>
      <c r="E27" s="12">
        <v>28.1</v>
      </c>
      <c r="F27" s="12">
        <v>81.48</v>
      </c>
      <c r="G27" s="17">
        <v>144.9</v>
      </c>
      <c r="H27" s="24">
        <f t="shared" si="0"/>
        <v>0.11042125117887457</v>
      </c>
      <c r="I27" s="24">
        <f t="shared" si="1"/>
        <v>0.32018233259981138</v>
      </c>
      <c r="J27" s="24">
        <f t="shared" si="2"/>
        <v>0.56939641622131398</v>
      </c>
      <c r="K27" s="12">
        <v>265.39</v>
      </c>
      <c r="L27" s="12">
        <v>36.99</v>
      </c>
      <c r="M27" s="12">
        <v>84.85</v>
      </c>
      <c r="N27" s="12">
        <v>143.55000000000001</v>
      </c>
      <c r="O27" s="24">
        <f t="shared" si="3"/>
        <v>0.13937978070010176</v>
      </c>
      <c r="P27" s="24">
        <f t="shared" si="4"/>
        <v>0.31971815064621878</v>
      </c>
      <c r="Q27" s="24">
        <f t="shared" si="5"/>
        <v>0.54090206865367951</v>
      </c>
      <c r="R27" s="15">
        <v>253.89</v>
      </c>
      <c r="S27" s="12">
        <v>41.91</v>
      </c>
      <c r="T27" s="12">
        <v>71.33</v>
      </c>
      <c r="U27" s="17">
        <v>140.65</v>
      </c>
      <c r="V27" s="24">
        <f t="shared" si="6"/>
        <v>0.16507148765213281</v>
      </c>
      <c r="W27" s="24">
        <f t="shared" si="7"/>
        <v>0.28094844223876481</v>
      </c>
      <c r="X27" s="24">
        <f t="shared" si="8"/>
        <v>0.55398007010910244</v>
      </c>
      <c r="Y27" s="12">
        <v>237.68</v>
      </c>
      <c r="Z27" s="12">
        <v>39.61</v>
      </c>
      <c r="AA27" s="12">
        <v>59.42</v>
      </c>
      <c r="AB27" s="12">
        <v>138.65</v>
      </c>
      <c r="AC27" s="24">
        <f t="shared" si="9"/>
        <v>0.16665264220801077</v>
      </c>
      <c r="AD27" s="24">
        <f t="shared" si="10"/>
        <v>0.25</v>
      </c>
      <c r="AE27" s="24">
        <f t="shared" si="11"/>
        <v>0.58334735779198921</v>
      </c>
      <c r="AF27" s="15">
        <v>240.60999999999999</v>
      </c>
      <c r="AG27" s="12">
        <v>41.39</v>
      </c>
      <c r="AH27" s="12">
        <v>60.05</v>
      </c>
      <c r="AI27" s="17">
        <v>139.16999999999999</v>
      </c>
      <c r="AJ27" s="24">
        <f t="shared" si="12"/>
        <v>0.17202111300444706</v>
      </c>
      <c r="AK27" s="24">
        <f t="shared" si="13"/>
        <v>0.24957399941814554</v>
      </c>
      <c r="AL27" s="24">
        <f t="shared" ref="AL27" si="26">AI27/$AF27</f>
        <v>0.57840488757740738</v>
      </c>
    </row>
    <row r="28" spans="1:38" s="5" customFormat="1">
      <c r="B28" s="5">
        <f>VLOOKUP(C28,rank!$B$5:$C$28,2,FALSE)</f>
        <v>15</v>
      </c>
      <c r="C28" s="6" t="s">
        <v>19</v>
      </c>
      <c r="D28" s="15">
        <v>302.27</v>
      </c>
      <c r="E28" s="12">
        <v>26.38</v>
      </c>
      <c r="F28" s="12">
        <v>119.26</v>
      </c>
      <c r="G28" s="17">
        <v>156.63</v>
      </c>
      <c r="H28" s="24">
        <f t="shared" si="0"/>
        <v>8.7272967876401888E-2</v>
      </c>
      <c r="I28" s="24">
        <f t="shared" si="1"/>
        <v>0.39454792073311945</v>
      </c>
      <c r="J28" s="24">
        <f t="shared" si="2"/>
        <v>0.51817911139047867</v>
      </c>
      <c r="K28" s="12">
        <v>337.11</v>
      </c>
      <c r="L28" s="12">
        <v>34.26</v>
      </c>
      <c r="M28" s="12">
        <v>158.61000000000001</v>
      </c>
      <c r="N28" s="12">
        <v>144.24</v>
      </c>
      <c r="O28" s="24">
        <f t="shared" si="3"/>
        <v>0.10162854854498531</v>
      </c>
      <c r="P28" s="24">
        <f t="shared" si="4"/>
        <v>0.470499243570348</v>
      </c>
      <c r="Q28" s="24">
        <f t="shared" si="5"/>
        <v>0.42787220788466673</v>
      </c>
      <c r="R28" s="15">
        <v>316.52</v>
      </c>
      <c r="S28" s="12">
        <v>35.6</v>
      </c>
      <c r="T28" s="12">
        <v>132.94999999999999</v>
      </c>
      <c r="U28" s="17">
        <v>147.97</v>
      </c>
      <c r="V28" s="24">
        <f t="shared" si="6"/>
        <v>0.11247314545684318</v>
      </c>
      <c r="W28" s="24">
        <f t="shared" si="7"/>
        <v>0.42003664855301404</v>
      </c>
      <c r="X28" s="24">
        <f t="shared" si="8"/>
        <v>0.46749020599014285</v>
      </c>
      <c r="Y28" s="12">
        <v>295.43</v>
      </c>
      <c r="Z28" s="12">
        <v>33.57</v>
      </c>
      <c r="AA28" s="12">
        <v>132.61000000000001</v>
      </c>
      <c r="AB28" s="12">
        <v>129.25</v>
      </c>
      <c r="AC28" s="24">
        <f t="shared" si="9"/>
        <v>0.11363097857360457</v>
      </c>
      <c r="AD28" s="24">
        <f t="shared" si="10"/>
        <v>0.44887113698676506</v>
      </c>
      <c r="AE28" s="24">
        <f t="shared" si="11"/>
        <v>0.43749788443963034</v>
      </c>
      <c r="AF28" s="15">
        <v>295.5</v>
      </c>
      <c r="AG28" s="12">
        <v>39.4</v>
      </c>
      <c r="AH28" s="12">
        <v>121.58</v>
      </c>
      <c r="AI28" s="17">
        <v>134.52000000000001</v>
      </c>
      <c r="AJ28" s="24">
        <f t="shared" si="12"/>
        <v>0.13333333333333333</v>
      </c>
      <c r="AK28" s="24">
        <f t="shared" si="13"/>
        <v>0.41143824027072756</v>
      </c>
      <c r="AL28" s="24">
        <f t="shared" ref="AL28" si="27">AI28/$AF28</f>
        <v>0.45522842639593913</v>
      </c>
    </row>
    <row r="29" spans="1:38" s="5" customFormat="1">
      <c r="B29" s="5">
        <f>VLOOKUP(C29,rank!$B$5:$C$28,2,FALSE)</f>
        <v>16</v>
      </c>
      <c r="C29" s="6" t="s">
        <v>21</v>
      </c>
      <c r="D29" s="15">
        <v>426.70000000000005</v>
      </c>
      <c r="E29" s="12">
        <v>95.64</v>
      </c>
      <c r="F29" s="12">
        <v>223.16</v>
      </c>
      <c r="G29" s="17">
        <v>107.9</v>
      </c>
      <c r="H29" s="24">
        <f t="shared" si="0"/>
        <v>0.22413873916100302</v>
      </c>
      <c r="I29" s="24">
        <f t="shared" si="1"/>
        <v>0.52299039137567371</v>
      </c>
      <c r="J29" s="24">
        <f t="shared" si="2"/>
        <v>0.25287086946332316</v>
      </c>
      <c r="K29" s="12">
        <v>449.32000000000005</v>
      </c>
      <c r="L29" s="12">
        <v>123.44</v>
      </c>
      <c r="M29" s="12">
        <v>224.66</v>
      </c>
      <c r="N29" s="12">
        <v>101.22</v>
      </c>
      <c r="O29" s="24">
        <f t="shared" si="3"/>
        <v>0.27472625300454018</v>
      </c>
      <c r="P29" s="24">
        <f t="shared" si="4"/>
        <v>0.49999999999999994</v>
      </c>
      <c r="Q29" s="24">
        <f t="shared" si="5"/>
        <v>0.22527374699545977</v>
      </c>
      <c r="R29" s="15">
        <v>317.51</v>
      </c>
      <c r="S29" s="12">
        <v>91.78</v>
      </c>
      <c r="T29" s="12">
        <v>133.94999999999999</v>
      </c>
      <c r="U29" s="17">
        <v>91.78</v>
      </c>
      <c r="V29" s="24">
        <f t="shared" si="6"/>
        <v>0.28906176183427296</v>
      </c>
      <c r="W29" s="24">
        <f t="shared" si="7"/>
        <v>0.42187647633145409</v>
      </c>
      <c r="X29" s="24">
        <f t="shared" si="8"/>
        <v>0.28906176183427296</v>
      </c>
      <c r="Y29" s="12">
        <v>261.60000000000002</v>
      </c>
      <c r="Z29" s="12">
        <v>87.2</v>
      </c>
      <c r="AA29" s="12">
        <v>104.64</v>
      </c>
      <c r="AB29" s="12">
        <v>69.760000000000005</v>
      </c>
      <c r="AC29" s="24">
        <f t="shared" si="9"/>
        <v>0.33333333333333331</v>
      </c>
      <c r="AD29" s="24">
        <f t="shared" si="10"/>
        <v>0.39999999999999997</v>
      </c>
      <c r="AE29" s="24">
        <f t="shared" si="11"/>
        <v>0.26666666666666666</v>
      </c>
      <c r="AF29" s="15">
        <v>237.79999999999998</v>
      </c>
      <c r="AG29" s="12">
        <v>80.099999999999994</v>
      </c>
      <c r="AH29" s="12">
        <v>87.61</v>
      </c>
      <c r="AI29" s="17">
        <v>70.09</v>
      </c>
      <c r="AJ29" s="24">
        <f t="shared" si="12"/>
        <v>0.3368376787216148</v>
      </c>
      <c r="AK29" s="24">
        <f t="shared" si="13"/>
        <v>0.36841883936080744</v>
      </c>
      <c r="AL29" s="24">
        <f t="shared" ref="AL29" si="28">AI29/$AF29</f>
        <v>0.29474348191757782</v>
      </c>
    </row>
    <row r="30" spans="1:38" s="21" customFormat="1">
      <c r="A30" s="5"/>
      <c r="B30" s="5">
        <f>VLOOKUP(C30,rank!$B$5:$C$28,2,FALSE)</f>
        <v>19</v>
      </c>
      <c r="C30" s="6" t="s">
        <v>22</v>
      </c>
      <c r="D30" s="15">
        <v>135.69999999999999</v>
      </c>
      <c r="E30" s="12">
        <v>8.59</v>
      </c>
      <c r="F30" s="12">
        <v>26.91</v>
      </c>
      <c r="G30" s="17">
        <v>100.2</v>
      </c>
      <c r="H30" s="24">
        <f t="shared" si="0"/>
        <v>6.3301400147383946E-2</v>
      </c>
      <c r="I30" s="24">
        <f t="shared" si="1"/>
        <v>0.19830508474576272</v>
      </c>
      <c r="J30" s="24">
        <f t="shared" si="2"/>
        <v>0.73839351510685347</v>
      </c>
      <c r="K30" s="12">
        <v>102.87</v>
      </c>
      <c r="L30" s="12">
        <v>6.29</v>
      </c>
      <c r="M30" s="12">
        <v>8.57</v>
      </c>
      <c r="N30" s="12">
        <v>88.01</v>
      </c>
      <c r="O30" s="24">
        <f t="shared" si="3"/>
        <v>6.1145134635948284E-2</v>
      </c>
      <c r="P30" s="24">
        <f t="shared" si="4"/>
        <v>8.3309030815592489E-2</v>
      </c>
      <c r="Q30" s="24">
        <f t="shared" si="5"/>
        <v>0.85554583454845923</v>
      </c>
      <c r="R30" s="15">
        <v>95.4</v>
      </c>
      <c r="S30" s="12">
        <v>5.14</v>
      </c>
      <c r="T30" s="12">
        <v>7.43</v>
      </c>
      <c r="U30" s="17">
        <v>82.83</v>
      </c>
      <c r="V30" s="24">
        <f t="shared" si="6"/>
        <v>5.3878406708595381E-2</v>
      </c>
      <c r="W30" s="24">
        <f t="shared" si="7"/>
        <v>7.788259958071278E-2</v>
      </c>
      <c r="X30" s="24">
        <f t="shared" si="8"/>
        <v>0.8682389937106918</v>
      </c>
      <c r="Y30" s="12">
        <v>103.38</v>
      </c>
      <c r="Z30" s="12">
        <v>5.71</v>
      </c>
      <c r="AA30" s="12">
        <v>8.57</v>
      </c>
      <c r="AB30" s="12">
        <v>89.1</v>
      </c>
      <c r="AC30" s="24">
        <f t="shared" si="9"/>
        <v>5.5233120526213972E-2</v>
      </c>
      <c r="AD30" s="24">
        <f t="shared" si="10"/>
        <v>8.2898046043722196E-2</v>
      </c>
      <c r="AE30" s="24">
        <f t="shared" si="11"/>
        <v>0.86186883343006382</v>
      </c>
      <c r="AF30" s="15">
        <v>112.08</v>
      </c>
      <c r="AG30" s="12">
        <v>5.72</v>
      </c>
      <c r="AH30" s="12">
        <v>22.87</v>
      </c>
      <c r="AI30" s="17">
        <v>83.49</v>
      </c>
      <c r="AJ30" s="24">
        <f t="shared" si="12"/>
        <v>5.1034975017844396E-2</v>
      </c>
      <c r="AK30" s="24">
        <f t="shared" si="13"/>
        <v>0.20405067808708066</v>
      </c>
      <c r="AL30" s="24">
        <f t="shared" ref="AL30" si="29">AI30/$AF30</f>
        <v>0.74491434689507496</v>
      </c>
    </row>
    <row r="31" spans="1:38" s="25" customFormat="1">
      <c r="A31" s="5"/>
      <c r="B31" s="5">
        <f>VLOOKUP(C31,rank!$B$5:$C$28,2,FALSE)</f>
        <v>22</v>
      </c>
      <c r="C31" s="6" t="s">
        <v>24</v>
      </c>
      <c r="D31" s="15">
        <v>216.25</v>
      </c>
      <c r="E31" s="12">
        <v>52.37</v>
      </c>
      <c r="F31" s="12">
        <v>75.150000000000006</v>
      </c>
      <c r="G31" s="17">
        <v>88.73</v>
      </c>
      <c r="H31" s="24">
        <f t="shared" si="0"/>
        <v>0.24217341040462426</v>
      </c>
      <c r="I31" s="24">
        <f t="shared" si="1"/>
        <v>0.34751445086705207</v>
      </c>
      <c r="J31" s="24">
        <f t="shared" si="2"/>
        <v>0.41031213872832373</v>
      </c>
      <c r="K31" s="12">
        <v>252.99</v>
      </c>
      <c r="L31" s="12">
        <v>45.07</v>
      </c>
      <c r="M31" s="12">
        <v>134.25</v>
      </c>
      <c r="N31" s="12">
        <v>73.67</v>
      </c>
      <c r="O31" s="24">
        <f t="shared" si="3"/>
        <v>0.1781493339657694</v>
      </c>
      <c r="P31" s="24">
        <f t="shared" si="4"/>
        <v>0.53065338550930863</v>
      </c>
      <c r="Q31" s="24">
        <f t="shared" si="5"/>
        <v>0.29119728052492194</v>
      </c>
      <c r="R31" s="15">
        <v>207.87</v>
      </c>
      <c r="S31" s="12">
        <v>41.19</v>
      </c>
      <c r="T31" s="12">
        <v>109.99</v>
      </c>
      <c r="U31" s="17">
        <v>56.69</v>
      </c>
      <c r="V31" s="24">
        <f t="shared" si="6"/>
        <v>0.19815269158608745</v>
      </c>
      <c r="W31" s="24">
        <f t="shared" si="7"/>
        <v>0.52912878241208439</v>
      </c>
      <c r="X31" s="24">
        <f t="shared" si="8"/>
        <v>0.27271852600182805</v>
      </c>
      <c r="Y31" s="12">
        <v>174.44</v>
      </c>
      <c r="Z31" s="12">
        <v>27.62</v>
      </c>
      <c r="AA31" s="12">
        <v>106.12</v>
      </c>
      <c r="AB31" s="12">
        <v>40.700000000000003</v>
      </c>
      <c r="AC31" s="24">
        <f t="shared" si="9"/>
        <v>0.15833524421004358</v>
      </c>
      <c r="AD31" s="24">
        <f t="shared" si="10"/>
        <v>0.608346709470305</v>
      </c>
      <c r="AE31" s="24">
        <f t="shared" si="11"/>
        <v>0.23331804631965147</v>
      </c>
      <c r="AF31" s="15">
        <v>136.17000000000002</v>
      </c>
      <c r="AG31" s="12">
        <v>26.65</v>
      </c>
      <c r="AH31" s="12">
        <v>71.72</v>
      </c>
      <c r="AI31" s="17">
        <v>37.799999999999997</v>
      </c>
      <c r="AJ31" s="24">
        <f t="shared" si="12"/>
        <v>0.19571124329881762</v>
      </c>
      <c r="AK31" s="24">
        <f t="shared" si="13"/>
        <v>0.52669457296027022</v>
      </c>
      <c r="AL31" s="24">
        <f t="shared" ref="AL31" si="30">AI31/$AF31</f>
        <v>0.27759418374091205</v>
      </c>
    </row>
    <row r="32" spans="1:38" s="5" customFormat="1">
      <c r="B32" s="5" t="e">
        <f>VLOOKUP(C32,rank!$B$5:$C$28,2,FALSE)</f>
        <v>#N/A</v>
      </c>
      <c r="C32" s="6" t="s">
        <v>20</v>
      </c>
      <c r="D32" s="15">
        <v>315.09000000000003</v>
      </c>
      <c r="E32" s="12">
        <v>20.71</v>
      </c>
      <c r="F32" s="12">
        <v>165.68</v>
      </c>
      <c r="G32" s="17">
        <v>128.69999999999999</v>
      </c>
      <c r="H32" s="24">
        <f t="shared" si="0"/>
        <v>6.5727252531022878E-2</v>
      </c>
      <c r="I32" s="24">
        <f t="shared" si="1"/>
        <v>0.52581802024818303</v>
      </c>
      <c r="J32" s="24">
        <f t="shared" si="2"/>
        <v>0.40845472722079396</v>
      </c>
      <c r="K32" s="12">
        <v>317.2</v>
      </c>
      <c r="L32" s="12">
        <v>25.56</v>
      </c>
      <c r="M32" s="12">
        <v>228.5</v>
      </c>
      <c r="N32" s="12">
        <v>63.14</v>
      </c>
      <c r="O32" s="24">
        <f t="shared" si="3"/>
        <v>8.058007566204288E-2</v>
      </c>
      <c r="P32" s="24">
        <f t="shared" si="4"/>
        <v>0.72036569987389665</v>
      </c>
      <c r="Q32" s="24">
        <f t="shared" si="5"/>
        <v>0.19905422446406054</v>
      </c>
      <c r="R32" s="15">
        <v>327.33</v>
      </c>
      <c r="S32" s="12">
        <v>29.2</v>
      </c>
      <c r="T32" s="12">
        <v>245.88</v>
      </c>
      <c r="U32" s="17">
        <v>52.25</v>
      </c>
      <c r="V32" s="24">
        <f t="shared" si="6"/>
        <v>8.9206611065285796E-2</v>
      </c>
      <c r="W32" s="24">
        <f t="shared" si="7"/>
        <v>0.75116854550453671</v>
      </c>
      <c r="X32" s="24">
        <f t="shared" si="8"/>
        <v>0.15962484343017749</v>
      </c>
      <c r="Y32" s="12">
        <v>315.69</v>
      </c>
      <c r="Z32" s="12">
        <v>26.83</v>
      </c>
      <c r="AA32" s="12">
        <v>239.93</v>
      </c>
      <c r="AB32" s="12">
        <v>48.93</v>
      </c>
      <c r="AC32" s="24">
        <f t="shared" si="9"/>
        <v>8.4988438024644425E-2</v>
      </c>
      <c r="AD32" s="24">
        <f t="shared" si="10"/>
        <v>0.76001773892109348</v>
      </c>
      <c r="AE32" s="24">
        <f t="shared" si="11"/>
        <v>0.1549938230542621</v>
      </c>
      <c r="AF32" s="15">
        <v>263.39</v>
      </c>
      <c r="AG32" s="12">
        <v>38.78</v>
      </c>
      <c r="AH32" s="12">
        <v>180.98</v>
      </c>
      <c r="AI32" s="17">
        <v>43.63</v>
      </c>
      <c r="AJ32" s="24">
        <f t="shared" si="12"/>
        <v>0.14723413948897074</v>
      </c>
      <c r="AK32" s="24">
        <f t="shared" si="13"/>
        <v>0.68711796195755348</v>
      </c>
      <c r="AL32" s="24">
        <f t="shared" ref="AL32" si="31">AI32/$AF32</f>
        <v>0.16564789855347586</v>
      </c>
    </row>
    <row r="33" spans="2:38" s="5" customFormat="1">
      <c r="B33" s="5" t="e">
        <f>VLOOKUP(C33,rank!$B$5:$C$28,2,FALSE)</f>
        <v>#N/A</v>
      </c>
      <c r="C33" s="6" t="s">
        <v>9</v>
      </c>
      <c r="D33" s="15">
        <v>164.82999999999998</v>
      </c>
      <c r="E33" s="12">
        <v>26.61</v>
      </c>
      <c r="F33" s="12">
        <v>70.22</v>
      </c>
      <c r="G33" s="17">
        <v>68</v>
      </c>
      <c r="H33" s="24">
        <f t="shared" si="0"/>
        <v>0.16143905842383063</v>
      </c>
      <c r="I33" s="24">
        <f t="shared" si="1"/>
        <v>0.42601468179336288</v>
      </c>
      <c r="J33" s="24">
        <f t="shared" si="2"/>
        <v>0.41254625978280657</v>
      </c>
      <c r="K33" s="12">
        <v>238.75</v>
      </c>
      <c r="L33" s="12">
        <v>39.67</v>
      </c>
      <c r="M33" s="12">
        <v>118.27</v>
      </c>
      <c r="N33" s="12">
        <v>80.81</v>
      </c>
      <c r="O33" s="24">
        <f t="shared" si="3"/>
        <v>0.16615706806282723</v>
      </c>
      <c r="P33" s="24">
        <f t="shared" si="4"/>
        <v>0.49537172774869109</v>
      </c>
      <c r="Q33" s="24">
        <f t="shared" si="5"/>
        <v>0.3384712041884817</v>
      </c>
      <c r="R33" s="15">
        <v>178.01</v>
      </c>
      <c r="S33" s="12">
        <v>34.29</v>
      </c>
      <c r="T33" s="12">
        <v>66.39</v>
      </c>
      <c r="U33" s="17">
        <v>77.33</v>
      </c>
      <c r="V33" s="24">
        <f t="shared" si="6"/>
        <v>0.19262962754901411</v>
      </c>
      <c r="W33" s="24">
        <f t="shared" si="7"/>
        <v>0.37295657547328803</v>
      </c>
      <c r="X33" s="24">
        <f t="shared" si="8"/>
        <v>0.43441379697769789</v>
      </c>
      <c r="Y33" s="12">
        <v>166.41000000000003</v>
      </c>
      <c r="Z33" s="12">
        <v>38.35</v>
      </c>
      <c r="AA33" s="12">
        <v>59.33</v>
      </c>
      <c r="AB33" s="12">
        <v>68.73</v>
      </c>
      <c r="AC33" s="24">
        <f t="shared" si="9"/>
        <v>0.23045490054684212</v>
      </c>
      <c r="AD33" s="24">
        <f t="shared" si="10"/>
        <v>0.35652905474430618</v>
      </c>
      <c r="AE33" s="24">
        <f t="shared" si="11"/>
        <v>0.41301604470885162</v>
      </c>
      <c r="AF33" s="15">
        <v>160.41000000000003</v>
      </c>
      <c r="AG33" s="12">
        <v>36.520000000000003</v>
      </c>
      <c r="AH33" s="12">
        <v>53.71</v>
      </c>
      <c r="AI33" s="17">
        <v>70.180000000000007</v>
      </c>
      <c r="AJ33" s="24">
        <f t="shared" si="12"/>
        <v>0.22766660432641356</v>
      </c>
      <c r="AK33" s="24">
        <f t="shared" si="13"/>
        <v>0.33482949940776757</v>
      </c>
      <c r="AL33" s="24">
        <f t="shared" ref="AL33" si="32">AI33/$AF33</f>
        <v>0.43750389626581881</v>
      </c>
    </row>
    <row r="34" spans="2:38" s="5" customFormat="1">
      <c r="B34" s="5" t="e">
        <f>VLOOKUP(C34,rank!$B$5:$C$28,2,FALSE)</f>
        <v>#N/A</v>
      </c>
      <c r="C34" s="6" t="s">
        <v>14</v>
      </c>
      <c r="D34" s="15">
        <v>163.13</v>
      </c>
      <c r="E34" s="12">
        <v>24.63</v>
      </c>
      <c r="F34" s="12">
        <v>63.44</v>
      </c>
      <c r="G34" s="17">
        <v>75.06</v>
      </c>
      <c r="H34" s="24">
        <f t="shared" si="0"/>
        <v>0.15098387788880036</v>
      </c>
      <c r="I34" s="24">
        <f t="shared" si="1"/>
        <v>0.38889229448905782</v>
      </c>
      <c r="J34" s="24">
        <f t="shared" si="2"/>
        <v>0.46012382762214188</v>
      </c>
      <c r="K34" s="12">
        <v>183.93</v>
      </c>
      <c r="L34" s="12">
        <v>29.89</v>
      </c>
      <c r="M34" s="12">
        <v>78.61</v>
      </c>
      <c r="N34" s="12">
        <v>75.430000000000007</v>
      </c>
      <c r="O34" s="24">
        <f t="shared" si="3"/>
        <v>0.16250747567009188</v>
      </c>
      <c r="P34" s="24">
        <f t="shared" si="4"/>
        <v>0.42739085521665848</v>
      </c>
      <c r="Q34" s="24">
        <f t="shared" si="5"/>
        <v>0.41010166911324963</v>
      </c>
      <c r="R34" s="15">
        <v>163.81</v>
      </c>
      <c r="S34" s="12">
        <v>28.54</v>
      </c>
      <c r="T34" s="12">
        <v>65.41</v>
      </c>
      <c r="U34" s="17">
        <v>69.86</v>
      </c>
      <c r="V34" s="24">
        <f t="shared" si="6"/>
        <v>0.17422623771442525</v>
      </c>
      <c r="W34" s="24">
        <f t="shared" si="7"/>
        <v>0.39930407179048893</v>
      </c>
      <c r="X34" s="24">
        <f t="shared" si="8"/>
        <v>0.42646969049508576</v>
      </c>
      <c r="Y34" s="12">
        <v>155.81</v>
      </c>
      <c r="Z34" s="12">
        <v>27.05</v>
      </c>
      <c r="AA34" s="12">
        <v>64.260000000000005</v>
      </c>
      <c r="AB34" s="12">
        <v>64.5</v>
      </c>
      <c r="AC34" s="24">
        <f t="shared" si="9"/>
        <v>0.17360888261343946</v>
      </c>
      <c r="AD34" s="24">
        <f t="shared" si="10"/>
        <v>0.41242538989795269</v>
      </c>
      <c r="AE34" s="24">
        <f t="shared" si="11"/>
        <v>0.41396572748860794</v>
      </c>
      <c r="AF34" s="15">
        <v>146.24</v>
      </c>
      <c r="AG34" s="12">
        <v>27.22</v>
      </c>
      <c r="AH34" s="12">
        <v>56.27</v>
      </c>
      <c r="AI34" s="17">
        <v>62.75</v>
      </c>
      <c r="AJ34" s="24">
        <f t="shared" si="12"/>
        <v>0.1861323851203501</v>
      </c>
      <c r="AK34" s="24">
        <f t="shared" si="13"/>
        <v>0.38477844638949671</v>
      </c>
      <c r="AL34" s="24">
        <f t="shared" ref="AL34" si="33">AI34/$AF34</f>
        <v>0.42908916849015316</v>
      </c>
    </row>
    <row r="35" spans="2:38">
      <c r="D35" s="55"/>
    </row>
  </sheetData>
  <autoFilter ref="A13:AI13" xr:uid="{00000000-0001-0000-0200-000000000000}">
    <sortState xmlns:xlrd2="http://schemas.microsoft.com/office/spreadsheetml/2017/richdata2" ref="A14:AI34">
      <sortCondition ref="B13"/>
    </sortState>
  </autoFilter>
  <sortState xmlns:xlrd2="http://schemas.microsoft.com/office/spreadsheetml/2017/richdata2" ref="C14:AI34">
    <sortCondition descending="1" ref="D13:D34"/>
  </sortState>
  <phoneticPr fontId="10" type="noConversion"/>
  <conditionalFormatting sqref="K14:K32 C14:F32 R14:T14 Y14:AA14 AF14:AH14 G14:J34 N14:Q34 V14:X34 AC14:AE34 AJ14:AL34">
    <cfRule type="expression" dxfId="23" priority="30">
      <formula>ISODD(ROW())</formula>
    </cfRule>
  </conditionalFormatting>
  <conditionalFormatting sqref="C33:F33 K33">
    <cfRule type="expression" dxfId="22" priority="29">
      <formula>ISODD(ROW())</formula>
    </cfRule>
  </conditionalFormatting>
  <conditionalFormatting sqref="C34:F34 K34">
    <cfRule type="expression" dxfId="21" priority="28">
      <formula>ISODD(ROW())</formula>
    </cfRule>
  </conditionalFormatting>
  <conditionalFormatting sqref="L14:M32">
    <cfRule type="expression" dxfId="20" priority="27">
      <formula>ISODD(ROW())</formula>
    </cfRule>
  </conditionalFormatting>
  <conditionalFormatting sqref="L33:N33">
    <cfRule type="expression" dxfId="19" priority="26">
      <formula>ISODD(ROW())</formula>
    </cfRule>
  </conditionalFormatting>
  <conditionalFormatting sqref="L34:N34">
    <cfRule type="expression" dxfId="18" priority="25">
      <formula>ISODD(ROW())</formula>
    </cfRule>
  </conditionalFormatting>
  <conditionalFormatting sqref="Y15:AA32">
    <cfRule type="expression" dxfId="17" priority="24">
      <formula>ISODD(ROW())</formula>
    </cfRule>
  </conditionalFormatting>
  <conditionalFormatting sqref="Y33:AA33">
    <cfRule type="expression" dxfId="16" priority="23">
      <formula>ISODD(ROW())</formula>
    </cfRule>
  </conditionalFormatting>
  <conditionalFormatting sqref="Y34:AA34">
    <cfRule type="expression" dxfId="15" priority="22">
      <formula>ISODD(ROW())</formula>
    </cfRule>
  </conditionalFormatting>
  <conditionalFormatting sqref="AB14:AB32">
    <cfRule type="expression" dxfId="14" priority="21">
      <formula>ISODD(ROW())</formula>
    </cfRule>
  </conditionalFormatting>
  <conditionalFormatting sqref="AB33">
    <cfRule type="expression" dxfId="13" priority="20">
      <formula>ISODD(ROW())</formula>
    </cfRule>
  </conditionalFormatting>
  <conditionalFormatting sqref="AB34">
    <cfRule type="expression" dxfId="12" priority="19">
      <formula>ISODD(ROW())</formula>
    </cfRule>
  </conditionalFormatting>
  <conditionalFormatting sqref="R15:T32 U14:U32">
    <cfRule type="expression" dxfId="11" priority="18">
      <formula>ISODD(ROW())</formula>
    </cfRule>
  </conditionalFormatting>
  <conditionalFormatting sqref="R33:U33">
    <cfRule type="expression" dxfId="10" priority="17">
      <formula>ISODD(ROW())</formula>
    </cfRule>
  </conditionalFormatting>
  <conditionalFormatting sqref="R34:U34">
    <cfRule type="expression" dxfId="9" priority="16">
      <formula>ISODD(ROW())</formula>
    </cfRule>
  </conditionalFormatting>
  <conditionalFormatting sqref="AF15:AH32 AI14:AI32">
    <cfRule type="expression" dxfId="8" priority="15">
      <formula>ISODD(ROW())</formula>
    </cfRule>
  </conditionalFormatting>
  <conditionalFormatting sqref="AF33:AI33">
    <cfRule type="expression" dxfId="7" priority="14">
      <formula>ISODD(ROW())</formula>
    </cfRule>
  </conditionalFormatting>
  <conditionalFormatting sqref="AF34:AI34">
    <cfRule type="expression" dxfId="6" priority="13">
      <formula>ISODD(ROW())</formula>
    </cfRule>
  </conditionalFormatting>
  <conditionalFormatting sqref="H14:J14">
    <cfRule type="dataBar" priority="10">
      <dataBar>
        <cfvo type="min"/>
        <cfvo type="max"/>
        <color rgb="FF638EC6"/>
      </dataBar>
      <extLst>
        <ext xmlns:x14="http://schemas.microsoft.com/office/spreadsheetml/2009/9/main" uri="{B025F937-C7B1-47D3-B67F-A62EFF666E3E}">
          <x14:id>{20CF1592-9FFD-4745-9813-B9AEA76F30D7}</x14:id>
        </ext>
      </extLst>
    </cfRule>
  </conditionalFormatting>
  <conditionalFormatting sqref="H15:J34">
    <cfRule type="dataBar" priority="9">
      <dataBar>
        <cfvo type="min"/>
        <cfvo type="max"/>
        <color rgb="FF638EC6"/>
      </dataBar>
      <extLst>
        <ext xmlns:x14="http://schemas.microsoft.com/office/spreadsheetml/2009/9/main" uri="{B025F937-C7B1-47D3-B67F-A62EFF666E3E}">
          <x14:id>{8041AEE1-5FBA-472B-8A7F-1C6981996D9A}</x14:id>
        </ext>
      </extLst>
    </cfRule>
  </conditionalFormatting>
  <conditionalFormatting sqref="O14:Q14">
    <cfRule type="dataBar" priority="8">
      <dataBar>
        <cfvo type="min"/>
        <cfvo type="max"/>
        <color rgb="FF638EC6"/>
      </dataBar>
      <extLst>
        <ext xmlns:x14="http://schemas.microsoft.com/office/spreadsheetml/2009/9/main" uri="{B025F937-C7B1-47D3-B67F-A62EFF666E3E}">
          <x14:id>{957F3E83-11C9-46BB-9C6A-E3939C5931AC}</x14:id>
        </ext>
      </extLst>
    </cfRule>
  </conditionalFormatting>
  <conditionalFormatting sqref="O15:Q34">
    <cfRule type="dataBar" priority="7">
      <dataBar>
        <cfvo type="min"/>
        <cfvo type="max"/>
        <color rgb="FF638EC6"/>
      </dataBar>
      <extLst>
        <ext xmlns:x14="http://schemas.microsoft.com/office/spreadsheetml/2009/9/main" uri="{B025F937-C7B1-47D3-B67F-A62EFF666E3E}">
          <x14:id>{7B473858-C9F9-4C2B-9D92-04CC3AD4BA43}</x14:id>
        </ext>
      </extLst>
    </cfRule>
  </conditionalFormatting>
  <conditionalFormatting sqref="V14:X14">
    <cfRule type="dataBar" priority="6">
      <dataBar>
        <cfvo type="min"/>
        <cfvo type="max"/>
        <color rgb="FF638EC6"/>
      </dataBar>
      <extLst>
        <ext xmlns:x14="http://schemas.microsoft.com/office/spreadsheetml/2009/9/main" uri="{B025F937-C7B1-47D3-B67F-A62EFF666E3E}">
          <x14:id>{5614A206-5C8B-4DF7-9BF8-C2716FFEA4E3}</x14:id>
        </ext>
      </extLst>
    </cfRule>
  </conditionalFormatting>
  <conditionalFormatting sqref="V15:X34">
    <cfRule type="dataBar" priority="5">
      <dataBar>
        <cfvo type="min"/>
        <cfvo type="max"/>
        <color rgb="FF638EC6"/>
      </dataBar>
      <extLst>
        <ext xmlns:x14="http://schemas.microsoft.com/office/spreadsheetml/2009/9/main" uri="{B025F937-C7B1-47D3-B67F-A62EFF666E3E}">
          <x14:id>{5902E2E2-7E01-4039-BA34-EC2625F1F908}</x14:id>
        </ext>
      </extLst>
    </cfRule>
  </conditionalFormatting>
  <conditionalFormatting sqref="AC14:AE14">
    <cfRule type="dataBar" priority="4">
      <dataBar>
        <cfvo type="min"/>
        <cfvo type="max"/>
        <color rgb="FF638EC6"/>
      </dataBar>
      <extLst>
        <ext xmlns:x14="http://schemas.microsoft.com/office/spreadsheetml/2009/9/main" uri="{B025F937-C7B1-47D3-B67F-A62EFF666E3E}">
          <x14:id>{FC5B4A30-79E8-458A-A22F-7A27CB1FF4F4}</x14:id>
        </ext>
      </extLst>
    </cfRule>
  </conditionalFormatting>
  <conditionalFormatting sqref="AC15:AE34">
    <cfRule type="dataBar" priority="3">
      <dataBar>
        <cfvo type="min"/>
        <cfvo type="max"/>
        <color rgb="FF638EC6"/>
      </dataBar>
      <extLst>
        <ext xmlns:x14="http://schemas.microsoft.com/office/spreadsheetml/2009/9/main" uri="{B025F937-C7B1-47D3-B67F-A62EFF666E3E}">
          <x14:id>{C4AD9AE7-868B-4B92-B521-41F76ACF6DFF}</x14:id>
        </ext>
      </extLst>
    </cfRule>
  </conditionalFormatting>
  <conditionalFormatting sqref="AJ14:AL14">
    <cfRule type="dataBar" priority="2">
      <dataBar>
        <cfvo type="min"/>
        <cfvo type="max"/>
        <color rgb="FF638EC6"/>
      </dataBar>
      <extLst>
        <ext xmlns:x14="http://schemas.microsoft.com/office/spreadsheetml/2009/9/main" uri="{B025F937-C7B1-47D3-B67F-A62EFF666E3E}">
          <x14:id>{DB70C31E-2842-45AA-B651-94573BA3EB29}</x14:id>
        </ext>
      </extLst>
    </cfRule>
  </conditionalFormatting>
  <conditionalFormatting sqref="AJ15:AL34">
    <cfRule type="dataBar" priority="1">
      <dataBar>
        <cfvo type="min"/>
        <cfvo type="max"/>
        <color rgb="FF638EC6"/>
      </dataBar>
      <extLst>
        <ext xmlns:x14="http://schemas.microsoft.com/office/spreadsheetml/2009/9/main" uri="{B025F937-C7B1-47D3-B67F-A62EFF666E3E}">
          <x14:id>{1319000B-5802-49A4-B436-F445F90E13E3}</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20CF1592-9FFD-4745-9813-B9AEA76F30D7}">
            <x14:dataBar minLength="0" maxLength="100" border="1" negativeBarBorderColorSameAsPositive="0">
              <x14:cfvo type="autoMin"/>
              <x14:cfvo type="autoMax"/>
              <x14:borderColor rgb="FF638EC6"/>
              <x14:negativeFillColor rgb="FFFF0000"/>
              <x14:negativeBorderColor rgb="FFFF0000"/>
              <x14:axisColor rgb="FF000000"/>
            </x14:dataBar>
          </x14:cfRule>
          <xm:sqref>H14:J14</xm:sqref>
        </x14:conditionalFormatting>
        <x14:conditionalFormatting xmlns:xm="http://schemas.microsoft.com/office/excel/2006/main">
          <x14:cfRule type="dataBar" id="{8041AEE1-5FBA-472B-8A7F-1C6981996D9A}">
            <x14:dataBar minLength="0" maxLength="100" border="1" negativeBarBorderColorSameAsPositive="0">
              <x14:cfvo type="autoMin"/>
              <x14:cfvo type="autoMax"/>
              <x14:borderColor rgb="FF638EC6"/>
              <x14:negativeFillColor rgb="FFFF0000"/>
              <x14:negativeBorderColor rgb="FFFF0000"/>
              <x14:axisColor rgb="FF000000"/>
            </x14:dataBar>
          </x14:cfRule>
          <xm:sqref>H15:J34</xm:sqref>
        </x14:conditionalFormatting>
        <x14:conditionalFormatting xmlns:xm="http://schemas.microsoft.com/office/excel/2006/main">
          <x14:cfRule type="dataBar" id="{957F3E83-11C9-46BB-9C6A-E3939C5931AC}">
            <x14:dataBar minLength="0" maxLength="100" border="1" negativeBarBorderColorSameAsPositive="0">
              <x14:cfvo type="autoMin"/>
              <x14:cfvo type="autoMax"/>
              <x14:borderColor rgb="FF638EC6"/>
              <x14:negativeFillColor rgb="FFFF0000"/>
              <x14:negativeBorderColor rgb="FFFF0000"/>
              <x14:axisColor rgb="FF000000"/>
            </x14:dataBar>
          </x14:cfRule>
          <xm:sqref>O14:Q14</xm:sqref>
        </x14:conditionalFormatting>
        <x14:conditionalFormatting xmlns:xm="http://schemas.microsoft.com/office/excel/2006/main">
          <x14:cfRule type="dataBar" id="{7B473858-C9F9-4C2B-9D92-04CC3AD4BA43}">
            <x14:dataBar minLength="0" maxLength="100" border="1" negativeBarBorderColorSameAsPositive="0">
              <x14:cfvo type="autoMin"/>
              <x14:cfvo type="autoMax"/>
              <x14:borderColor rgb="FF638EC6"/>
              <x14:negativeFillColor rgb="FFFF0000"/>
              <x14:negativeBorderColor rgb="FFFF0000"/>
              <x14:axisColor rgb="FF000000"/>
            </x14:dataBar>
          </x14:cfRule>
          <xm:sqref>O15:Q34</xm:sqref>
        </x14:conditionalFormatting>
        <x14:conditionalFormatting xmlns:xm="http://schemas.microsoft.com/office/excel/2006/main">
          <x14:cfRule type="dataBar" id="{5614A206-5C8B-4DF7-9BF8-C2716FFEA4E3}">
            <x14:dataBar minLength="0" maxLength="100" border="1" negativeBarBorderColorSameAsPositive="0">
              <x14:cfvo type="autoMin"/>
              <x14:cfvo type="autoMax"/>
              <x14:borderColor rgb="FF638EC6"/>
              <x14:negativeFillColor rgb="FFFF0000"/>
              <x14:negativeBorderColor rgb="FFFF0000"/>
              <x14:axisColor rgb="FF000000"/>
            </x14:dataBar>
          </x14:cfRule>
          <xm:sqref>V14:X14</xm:sqref>
        </x14:conditionalFormatting>
        <x14:conditionalFormatting xmlns:xm="http://schemas.microsoft.com/office/excel/2006/main">
          <x14:cfRule type="dataBar" id="{5902E2E2-7E01-4039-BA34-EC2625F1F908}">
            <x14:dataBar minLength="0" maxLength="100" border="1" negativeBarBorderColorSameAsPositive="0">
              <x14:cfvo type="autoMin"/>
              <x14:cfvo type="autoMax"/>
              <x14:borderColor rgb="FF638EC6"/>
              <x14:negativeFillColor rgb="FFFF0000"/>
              <x14:negativeBorderColor rgb="FFFF0000"/>
              <x14:axisColor rgb="FF000000"/>
            </x14:dataBar>
          </x14:cfRule>
          <xm:sqref>V15:X34</xm:sqref>
        </x14:conditionalFormatting>
        <x14:conditionalFormatting xmlns:xm="http://schemas.microsoft.com/office/excel/2006/main">
          <x14:cfRule type="dataBar" id="{FC5B4A30-79E8-458A-A22F-7A27CB1FF4F4}">
            <x14:dataBar minLength="0" maxLength="100" border="1" negativeBarBorderColorSameAsPositive="0">
              <x14:cfvo type="autoMin"/>
              <x14:cfvo type="autoMax"/>
              <x14:borderColor rgb="FF638EC6"/>
              <x14:negativeFillColor rgb="FFFF0000"/>
              <x14:negativeBorderColor rgb="FFFF0000"/>
              <x14:axisColor rgb="FF000000"/>
            </x14:dataBar>
          </x14:cfRule>
          <xm:sqref>AC14:AE14</xm:sqref>
        </x14:conditionalFormatting>
        <x14:conditionalFormatting xmlns:xm="http://schemas.microsoft.com/office/excel/2006/main">
          <x14:cfRule type="dataBar" id="{C4AD9AE7-868B-4B92-B521-41F76ACF6DFF}">
            <x14:dataBar minLength="0" maxLength="100" border="1" negativeBarBorderColorSameAsPositive="0">
              <x14:cfvo type="autoMin"/>
              <x14:cfvo type="autoMax"/>
              <x14:borderColor rgb="FF638EC6"/>
              <x14:negativeFillColor rgb="FFFF0000"/>
              <x14:negativeBorderColor rgb="FFFF0000"/>
              <x14:axisColor rgb="FF000000"/>
            </x14:dataBar>
          </x14:cfRule>
          <xm:sqref>AC15:AE34</xm:sqref>
        </x14:conditionalFormatting>
        <x14:conditionalFormatting xmlns:xm="http://schemas.microsoft.com/office/excel/2006/main">
          <x14:cfRule type="dataBar" id="{DB70C31E-2842-45AA-B651-94573BA3EB29}">
            <x14:dataBar minLength="0" maxLength="100" border="1" negativeBarBorderColorSameAsPositive="0">
              <x14:cfvo type="autoMin"/>
              <x14:cfvo type="autoMax"/>
              <x14:borderColor rgb="FF638EC6"/>
              <x14:negativeFillColor rgb="FFFF0000"/>
              <x14:negativeBorderColor rgb="FFFF0000"/>
              <x14:axisColor rgb="FF000000"/>
            </x14:dataBar>
          </x14:cfRule>
          <xm:sqref>AJ14:AL14</xm:sqref>
        </x14:conditionalFormatting>
        <x14:conditionalFormatting xmlns:xm="http://schemas.microsoft.com/office/excel/2006/main">
          <x14:cfRule type="dataBar" id="{1319000B-5802-49A4-B436-F445F90E13E3}">
            <x14:dataBar minLength="0" maxLength="100" border="1" negativeBarBorderColorSameAsPositive="0">
              <x14:cfvo type="autoMin"/>
              <x14:cfvo type="autoMax"/>
              <x14:borderColor rgb="FF638EC6"/>
              <x14:negativeFillColor rgb="FFFF0000"/>
              <x14:negativeBorderColor rgb="FFFF0000"/>
              <x14:axisColor rgb="FF000000"/>
            </x14:dataBar>
          </x14:cfRule>
          <xm:sqref>AJ15:AL34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3B08E-0C1C-47C1-A296-687ABB838CFA}">
  <sheetPr>
    <tabColor theme="4"/>
  </sheetPr>
  <dimension ref="B7:AA34"/>
  <sheetViews>
    <sheetView topLeftCell="A10" zoomScaleNormal="100" workbookViewId="0">
      <selection activeCell="D39" sqref="D39"/>
    </sheetView>
  </sheetViews>
  <sheetFormatPr defaultColWidth="8.90625" defaultRowHeight="14.5"/>
  <cols>
    <col min="1" max="1" width="3.7265625" style="4" customWidth="1"/>
    <col min="2" max="2" width="21.7265625" style="4" bestFit="1" customWidth="1"/>
    <col min="3" max="25" width="12.7265625" style="4" customWidth="1"/>
    <col min="26" max="16384" width="8.90625" style="4"/>
  </cols>
  <sheetData>
    <row r="7" spans="2:27" ht="18.5">
      <c r="B7" s="3" t="s">
        <v>18</v>
      </c>
    </row>
    <row r="8" spans="2:27" ht="18.5">
      <c r="B8" s="3" t="s">
        <v>54</v>
      </c>
    </row>
    <row r="9" spans="2:27">
      <c r="B9" s="4" t="s">
        <v>65</v>
      </c>
      <c r="J9" s="8" t="s">
        <v>16</v>
      </c>
      <c r="K9" s="8"/>
      <c r="L9" s="8"/>
    </row>
    <row r="12" spans="2:27" s="5" customFormat="1" ht="15.5">
      <c r="C12" s="18">
        <v>2020</v>
      </c>
      <c r="D12" s="18">
        <v>2020</v>
      </c>
      <c r="E12" s="18">
        <v>2020</v>
      </c>
      <c r="F12" s="18">
        <v>2020</v>
      </c>
      <c r="G12" s="18">
        <v>2020</v>
      </c>
      <c r="H12" s="19">
        <v>2019</v>
      </c>
      <c r="I12" s="19">
        <v>2019</v>
      </c>
      <c r="J12" s="19">
        <v>2019</v>
      </c>
      <c r="K12" s="19">
        <v>2019</v>
      </c>
      <c r="L12" s="19">
        <v>2019</v>
      </c>
      <c r="M12" s="18">
        <v>2018</v>
      </c>
      <c r="N12" s="18">
        <v>2018</v>
      </c>
      <c r="O12" s="18">
        <v>2018</v>
      </c>
      <c r="P12" s="18">
        <v>2018</v>
      </c>
      <c r="Q12" s="18">
        <v>2018</v>
      </c>
      <c r="R12" s="19">
        <v>2017</v>
      </c>
      <c r="S12" s="19">
        <v>2017</v>
      </c>
      <c r="T12" s="19">
        <v>2017</v>
      </c>
      <c r="U12" s="19">
        <v>2017</v>
      </c>
      <c r="V12" s="19">
        <v>2017</v>
      </c>
      <c r="W12" s="18">
        <v>2016</v>
      </c>
      <c r="X12" s="18">
        <v>2016</v>
      </c>
      <c r="Y12" s="18">
        <v>2016</v>
      </c>
      <c r="Z12" s="18">
        <v>2016</v>
      </c>
      <c r="AA12" s="18">
        <v>2016</v>
      </c>
    </row>
    <row r="13" spans="2:27" s="5" customFormat="1" ht="46.5">
      <c r="B13" s="7" t="s">
        <v>26</v>
      </c>
      <c r="C13" s="14" t="s">
        <v>55</v>
      </c>
      <c r="D13" s="11" t="s">
        <v>56</v>
      </c>
      <c r="E13" s="16" t="s">
        <v>57</v>
      </c>
      <c r="F13" s="11" t="s">
        <v>79</v>
      </c>
      <c r="G13" s="11" t="s">
        <v>80</v>
      </c>
      <c r="H13" s="13" t="s">
        <v>55</v>
      </c>
      <c r="I13" s="13" t="s">
        <v>56</v>
      </c>
      <c r="J13" s="13" t="s">
        <v>57</v>
      </c>
      <c r="K13" s="13" t="s">
        <v>79</v>
      </c>
      <c r="L13" s="13" t="s">
        <v>80</v>
      </c>
      <c r="M13" s="14" t="s">
        <v>55</v>
      </c>
      <c r="N13" s="11" t="s">
        <v>56</v>
      </c>
      <c r="O13" s="16" t="s">
        <v>57</v>
      </c>
      <c r="P13" s="11" t="s">
        <v>79</v>
      </c>
      <c r="Q13" s="11" t="s">
        <v>80</v>
      </c>
      <c r="R13" s="13" t="s">
        <v>55</v>
      </c>
      <c r="S13" s="13" t="s">
        <v>56</v>
      </c>
      <c r="T13" s="13" t="s">
        <v>57</v>
      </c>
      <c r="U13" s="13" t="s">
        <v>79</v>
      </c>
      <c r="V13" s="13" t="s">
        <v>80</v>
      </c>
      <c r="W13" s="14" t="s">
        <v>55</v>
      </c>
      <c r="X13" s="11" t="s">
        <v>56</v>
      </c>
      <c r="Y13" s="16" t="s">
        <v>57</v>
      </c>
      <c r="Z13" s="11" t="s">
        <v>79</v>
      </c>
      <c r="AA13" s="11" t="s">
        <v>80</v>
      </c>
    </row>
    <row r="14" spans="2:27" s="5" customFormat="1">
      <c r="B14" s="6" t="s">
        <v>8</v>
      </c>
      <c r="C14" s="15">
        <v>151.12</v>
      </c>
      <c r="D14" s="12">
        <v>95.19</v>
      </c>
      <c r="E14" s="17">
        <v>55.93</v>
      </c>
      <c r="F14" s="24">
        <f>D14/$C14</f>
        <v>0.62989677077818951</v>
      </c>
      <c r="G14" s="24">
        <f>E14/$C14</f>
        <v>0.37010322922181049</v>
      </c>
      <c r="H14" s="12">
        <v>167.54000000000002</v>
      </c>
      <c r="I14" s="12">
        <v>93.5</v>
      </c>
      <c r="J14" s="12">
        <v>74.040000000000006</v>
      </c>
      <c r="K14" s="24">
        <f>I14/$H14</f>
        <v>0.55807568341888503</v>
      </c>
      <c r="L14" s="24">
        <f>J14/$H14</f>
        <v>0.44192431658111492</v>
      </c>
      <c r="M14" s="15">
        <v>123.68</v>
      </c>
      <c r="N14" s="12">
        <v>77.17</v>
      </c>
      <c r="O14" s="17">
        <v>46.51</v>
      </c>
      <c r="P14" s="24">
        <f>N14/$M14</f>
        <v>0.62394890038809825</v>
      </c>
      <c r="Q14" s="24">
        <f>O14/$M14</f>
        <v>0.37605109961190164</v>
      </c>
      <c r="R14" s="12">
        <v>100.03</v>
      </c>
      <c r="S14" s="12">
        <v>68.959999999999994</v>
      </c>
      <c r="T14" s="12">
        <v>31.07</v>
      </c>
      <c r="U14" s="24">
        <f>S14/$R14</f>
        <v>0.68939318204538635</v>
      </c>
      <c r="V14" s="24">
        <f>T14/$R14</f>
        <v>0.31060681795461359</v>
      </c>
      <c r="W14" s="15">
        <v>96.51</v>
      </c>
      <c r="X14" s="12">
        <v>60.88</v>
      </c>
      <c r="Y14" s="17">
        <v>35.630000000000003</v>
      </c>
      <c r="Z14" s="24">
        <f>X14/$W14</f>
        <v>0.63081545953787177</v>
      </c>
      <c r="AA14" s="24">
        <f>Y14/$W14</f>
        <v>0.36918454046212829</v>
      </c>
    </row>
    <row r="15" spans="2:27" s="5" customFormat="1">
      <c r="B15" s="6" t="s">
        <v>19</v>
      </c>
      <c r="C15" s="15">
        <v>252</v>
      </c>
      <c r="D15" s="12">
        <v>178.06</v>
      </c>
      <c r="E15" s="17">
        <v>73.94</v>
      </c>
      <c r="F15" s="24">
        <f t="shared" ref="F15:F34" si="0">D15/$C15</f>
        <v>0.70658730158730154</v>
      </c>
      <c r="G15" s="24">
        <f t="shared" ref="G15:G34" si="1">E15/$C15</f>
        <v>0.2934126984126984</v>
      </c>
      <c r="H15" s="12">
        <v>269.65999999999997</v>
      </c>
      <c r="I15" s="12">
        <v>169.82</v>
      </c>
      <c r="J15" s="12">
        <v>99.84</v>
      </c>
      <c r="K15" s="24">
        <f t="shared" ref="K15:K18" si="2">I15/$H15</f>
        <v>0.6297559890232145</v>
      </c>
      <c r="L15" s="24">
        <f t="shared" ref="L15:L18" si="3">J15/$H15</f>
        <v>0.37024401097678566</v>
      </c>
      <c r="M15" s="15">
        <v>205.76</v>
      </c>
      <c r="N15" s="12">
        <v>144.37</v>
      </c>
      <c r="O15" s="17">
        <v>61.39</v>
      </c>
      <c r="P15" s="24">
        <f t="shared" ref="P15:P18" si="4">N15/$M15</f>
        <v>0.70164269051321937</v>
      </c>
      <c r="Q15" s="24">
        <f t="shared" ref="Q15:Q18" si="5">O15/$M15</f>
        <v>0.29835730948678074</v>
      </c>
      <c r="R15" s="12">
        <v>197.18</v>
      </c>
      <c r="S15" s="12">
        <v>133.56</v>
      </c>
      <c r="T15" s="12">
        <v>63.62</v>
      </c>
      <c r="U15" s="24">
        <f t="shared" ref="U15:U34" si="6">S15/$R15</f>
        <v>0.67735064408154988</v>
      </c>
      <c r="V15" s="24">
        <f t="shared" ref="V15:V34" si="7">T15/$R15</f>
        <v>0.32264935591845012</v>
      </c>
      <c r="W15" s="15">
        <v>175.18</v>
      </c>
      <c r="X15" s="12">
        <v>134.22</v>
      </c>
      <c r="Y15" s="17">
        <v>40.96</v>
      </c>
      <c r="Z15" s="24">
        <f t="shared" ref="Z15:Z34" si="8">X15/$W15</f>
        <v>0.76618335426418538</v>
      </c>
      <c r="AA15" s="24">
        <f t="shared" ref="AA15:AA34" si="9">Y15/$W15</f>
        <v>0.23381664573581459</v>
      </c>
    </row>
    <row r="16" spans="2:27" s="5" customFormat="1">
      <c r="B16" s="6" t="s">
        <v>20</v>
      </c>
      <c r="C16" s="15">
        <v>367.87</v>
      </c>
      <c r="D16" s="12">
        <v>249.58</v>
      </c>
      <c r="E16" s="17">
        <v>118.29</v>
      </c>
      <c r="F16" s="24">
        <f t="shared" si="0"/>
        <v>0.67844619023024444</v>
      </c>
      <c r="G16" s="24">
        <f t="shared" si="1"/>
        <v>0.32155380976975562</v>
      </c>
      <c r="H16" s="12">
        <v>335.33</v>
      </c>
      <c r="I16" s="12">
        <v>235.2</v>
      </c>
      <c r="J16" s="12">
        <v>100.13</v>
      </c>
      <c r="K16" s="24">
        <f t="shared" si="2"/>
        <v>0.70139862225270633</v>
      </c>
      <c r="L16" s="24">
        <f t="shared" si="3"/>
        <v>0.29860137774729373</v>
      </c>
      <c r="M16" s="15">
        <v>376.84000000000003</v>
      </c>
      <c r="N16" s="12">
        <v>235.74</v>
      </c>
      <c r="O16" s="17">
        <v>141.1</v>
      </c>
      <c r="P16" s="24">
        <f t="shared" si="4"/>
        <v>0.62557053391359729</v>
      </c>
      <c r="Q16" s="24">
        <f t="shared" si="5"/>
        <v>0.37442946608640265</v>
      </c>
      <c r="R16" s="12">
        <v>227.20000000000002</v>
      </c>
      <c r="S16" s="12">
        <v>178.77</v>
      </c>
      <c r="T16" s="12">
        <v>48.43</v>
      </c>
      <c r="U16" s="24">
        <f t="shared" si="6"/>
        <v>0.78683978873239435</v>
      </c>
      <c r="V16" s="24">
        <f t="shared" si="7"/>
        <v>0.21316021126760562</v>
      </c>
      <c r="W16" s="15">
        <v>260.52</v>
      </c>
      <c r="X16" s="12">
        <v>198.72</v>
      </c>
      <c r="Y16" s="17">
        <v>61.8</v>
      </c>
      <c r="Z16" s="24">
        <f t="shared" si="8"/>
        <v>0.76278212805158918</v>
      </c>
      <c r="AA16" s="24">
        <f t="shared" si="9"/>
        <v>0.23721787194841087</v>
      </c>
    </row>
    <row r="17" spans="2:27" s="5" customFormat="1">
      <c r="B17" s="6" t="s">
        <v>21</v>
      </c>
      <c r="C17" s="15">
        <v>414.24</v>
      </c>
      <c r="D17" s="12">
        <v>223.31</v>
      </c>
      <c r="E17" s="17">
        <v>190.93</v>
      </c>
      <c r="F17" s="24">
        <f t="shared" si="0"/>
        <v>0.53908362302047119</v>
      </c>
      <c r="G17" s="24">
        <f t="shared" si="1"/>
        <v>0.46091637697952881</v>
      </c>
      <c r="H17" s="12">
        <v>361.05</v>
      </c>
      <c r="I17" s="12">
        <v>208.96</v>
      </c>
      <c r="J17" s="12">
        <v>152.09</v>
      </c>
      <c r="K17" s="24">
        <f t="shared" si="2"/>
        <v>0.57875640493006508</v>
      </c>
      <c r="L17" s="24">
        <f t="shared" si="3"/>
        <v>0.42124359506993492</v>
      </c>
      <c r="M17" s="15">
        <v>253.8</v>
      </c>
      <c r="N17" s="12">
        <v>135.08000000000001</v>
      </c>
      <c r="O17" s="17">
        <v>118.72</v>
      </c>
      <c r="P17" s="24">
        <f t="shared" si="4"/>
        <v>0.53223010244286839</v>
      </c>
      <c r="Q17" s="24">
        <f t="shared" si="5"/>
        <v>0.46776989755713155</v>
      </c>
      <c r="R17" s="12">
        <v>198.35</v>
      </c>
      <c r="S17" s="12">
        <v>114.21</v>
      </c>
      <c r="T17" s="12">
        <v>84.14</v>
      </c>
      <c r="U17" s="24">
        <f t="shared" si="6"/>
        <v>0.57580035291151999</v>
      </c>
      <c r="V17" s="24">
        <f t="shared" si="7"/>
        <v>0.42419964708847996</v>
      </c>
      <c r="W17" s="15">
        <v>215.99</v>
      </c>
      <c r="X17" s="12">
        <v>122.96</v>
      </c>
      <c r="Y17" s="17">
        <v>93.03</v>
      </c>
      <c r="Z17" s="24">
        <f t="shared" si="8"/>
        <v>0.56928561507477193</v>
      </c>
      <c r="AA17" s="24">
        <f t="shared" si="9"/>
        <v>0.43071438492522801</v>
      </c>
    </row>
    <row r="18" spans="2:27" s="5" customFormat="1">
      <c r="B18" s="6" t="s">
        <v>1</v>
      </c>
      <c r="C18" s="15">
        <v>266.90999999999997</v>
      </c>
      <c r="D18" s="12">
        <v>208.94</v>
      </c>
      <c r="E18" s="17">
        <v>57.97</v>
      </c>
      <c r="F18" s="24">
        <f t="shared" si="0"/>
        <v>0.78281068524970976</v>
      </c>
      <c r="G18" s="24">
        <f t="shared" si="1"/>
        <v>0.21718931475029038</v>
      </c>
      <c r="H18" s="12">
        <v>257.38</v>
      </c>
      <c r="I18" s="12">
        <v>180.57</v>
      </c>
      <c r="J18" s="12">
        <v>76.81</v>
      </c>
      <c r="K18" s="24">
        <f t="shared" si="2"/>
        <v>0.70156966353252004</v>
      </c>
      <c r="L18" s="24">
        <f t="shared" si="3"/>
        <v>0.29843033646748002</v>
      </c>
      <c r="M18" s="15">
        <v>235.25</v>
      </c>
      <c r="N18" s="12">
        <v>169.03</v>
      </c>
      <c r="O18" s="17">
        <v>66.22</v>
      </c>
      <c r="P18" s="24">
        <f t="shared" si="4"/>
        <v>0.7185122210414453</v>
      </c>
      <c r="Q18" s="24">
        <f t="shared" si="5"/>
        <v>0.2814877789585547</v>
      </c>
      <c r="R18" s="12">
        <v>172.32</v>
      </c>
      <c r="S18" s="12">
        <v>142.75</v>
      </c>
      <c r="T18" s="12">
        <v>29.57</v>
      </c>
      <c r="U18" s="24">
        <f t="shared" si="6"/>
        <v>0.82840064995357476</v>
      </c>
      <c r="V18" s="24">
        <f t="shared" si="7"/>
        <v>0.17159935004642526</v>
      </c>
      <c r="W18" s="15">
        <v>186.18</v>
      </c>
      <c r="X18" s="12">
        <v>140.97999999999999</v>
      </c>
      <c r="Y18" s="17">
        <v>45.2</v>
      </c>
      <c r="Z18" s="24">
        <f t="shared" si="8"/>
        <v>0.75722419164249644</v>
      </c>
      <c r="AA18" s="24">
        <f t="shared" si="9"/>
        <v>0.24277580835750351</v>
      </c>
    </row>
    <row r="19" spans="2:27" s="5" customFormat="1">
      <c r="B19" s="6" t="s">
        <v>22</v>
      </c>
      <c r="C19" s="15"/>
      <c r="D19" s="12"/>
      <c r="E19" s="17"/>
      <c r="F19" s="24"/>
      <c r="G19" s="24"/>
      <c r="H19" s="12"/>
      <c r="I19" s="12"/>
      <c r="J19" s="12"/>
      <c r="K19" s="24"/>
      <c r="L19" s="24"/>
      <c r="M19" s="15"/>
      <c r="N19" s="12"/>
      <c r="O19" s="17"/>
      <c r="P19" s="24"/>
      <c r="Q19" s="24"/>
      <c r="R19" s="12"/>
      <c r="S19" s="12"/>
      <c r="T19" s="12"/>
      <c r="U19" s="24"/>
      <c r="V19" s="24"/>
      <c r="W19" s="15"/>
      <c r="X19" s="12"/>
      <c r="Y19" s="17"/>
      <c r="Z19" s="24"/>
      <c r="AA19" s="24"/>
    </row>
    <row r="20" spans="2:27" s="5" customFormat="1">
      <c r="B20" s="6" t="s">
        <v>11</v>
      </c>
      <c r="C20" s="15">
        <v>237.60000000000002</v>
      </c>
      <c r="D20" s="12">
        <v>147.77000000000001</v>
      </c>
      <c r="E20" s="17">
        <v>89.83</v>
      </c>
      <c r="F20" s="24">
        <f t="shared" si="0"/>
        <v>0.62192760942760938</v>
      </c>
      <c r="G20" s="24">
        <f t="shared" si="1"/>
        <v>0.3780723905723905</v>
      </c>
      <c r="H20" s="12">
        <v>237.88</v>
      </c>
      <c r="I20" s="12">
        <v>156.94999999999999</v>
      </c>
      <c r="J20" s="12">
        <v>80.930000000000007</v>
      </c>
      <c r="K20" s="24">
        <f t="shared" ref="K20:K34" si="10">I20/$H20</f>
        <v>0.65978644694804101</v>
      </c>
      <c r="L20" s="24">
        <f t="shared" ref="L20:L34" si="11">J20/$H20</f>
        <v>0.34021355305195899</v>
      </c>
      <c r="M20" s="15">
        <v>217.60000000000002</v>
      </c>
      <c r="N20" s="12">
        <v>144.36000000000001</v>
      </c>
      <c r="O20" s="17">
        <v>73.239999999999995</v>
      </c>
      <c r="P20" s="24">
        <f t="shared" ref="P20:P34" si="12">N20/$M20</f>
        <v>0.66341911764705885</v>
      </c>
      <c r="Q20" s="24">
        <f t="shared" ref="Q20:Q34" si="13">O20/$M20</f>
        <v>0.33658088235294109</v>
      </c>
      <c r="R20" s="12">
        <v>181.56</v>
      </c>
      <c r="S20" s="12">
        <v>96.19</v>
      </c>
      <c r="T20" s="12">
        <v>85.37</v>
      </c>
      <c r="U20" s="24">
        <f t="shared" si="6"/>
        <v>0.52979731218330028</v>
      </c>
      <c r="V20" s="24">
        <f t="shared" si="7"/>
        <v>0.47020268781669972</v>
      </c>
      <c r="W20" s="15">
        <v>194.52999999999997</v>
      </c>
      <c r="X20" s="12">
        <v>106.32</v>
      </c>
      <c r="Y20" s="17">
        <v>88.21</v>
      </c>
      <c r="Z20" s="24">
        <f t="shared" si="8"/>
        <v>0.5465480902688532</v>
      </c>
      <c r="AA20" s="24">
        <f t="shared" si="9"/>
        <v>0.45345190973114691</v>
      </c>
    </row>
    <row r="21" spans="2:27" s="5" customFormat="1">
      <c r="B21" s="6" t="s">
        <v>4</v>
      </c>
      <c r="C21" s="15">
        <v>276.62</v>
      </c>
      <c r="D21" s="12">
        <v>164.4</v>
      </c>
      <c r="E21" s="17">
        <v>112.22</v>
      </c>
      <c r="F21" s="24">
        <f t="shared" si="0"/>
        <v>0.59431711373002671</v>
      </c>
      <c r="G21" s="24">
        <f t="shared" si="1"/>
        <v>0.40568288626997323</v>
      </c>
      <c r="H21" s="12">
        <v>284.23</v>
      </c>
      <c r="I21" s="12">
        <v>150.41999999999999</v>
      </c>
      <c r="J21" s="12">
        <v>133.81</v>
      </c>
      <c r="K21" s="24">
        <f t="shared" si="10"/>
        <v>0.52921929423354319</v>
      </c>
      <c r="L21" s="24">
        <f t="shared" si="11"/>
        <v>0.4707807057664567</v>
      </c>
      <c r="M21" s="15">
        <v>295.02999999999997</v>
      </c>
      <c r="N21" s="12">
        <v>153.94</v>
      </c>
      <c r="O21" s="17">
        <v>141.09</v>
      </c>
      <c r="P21" s="24">
        <f t="shared" si="12"/>
        <v>0.52177744636138701</v>
      </c>
      <c r="Q21" s="24">
        <f t="shared" si="13"/>
        <v>0.4782225536386131</v>
      </c>
      <c r="R21" s="12">
        <v>231.32</v>
      </c>
      <c r="S21" s="12">
        <v>133.09</v>
      </c>
      <c r="T21" s="12">
        <v>98.23</v>
      </c>
      <c r="U21" s="24">
        <f t="shared" si="6"/>
        <v>0.57535016427459795</v>
      </c>
      <c r="V21" s="24">
        <f t="shared" si="7"/>
        <v>0.42464983572540205</v>
      </c>
      <c r="W21" s="15">
        <v>213.41</v>
      </c>
      <c r="X21" s="12">
        <v>137.75</v>
      </c>
      <c r="Y21" s="17">
        <v>75.66</v>
      </c>
      <c r="Z21" s="24">
        <f t="shared" si="8"/>
        <v>0.64547115880230543</v>
      </c>
      <c r="AA21" s="24">
        <f t="shared" si="9"/>
        <v>0.35452884119769457</v>
      </c>
    </row>
    <row r="22" spans="2:27" s="5" customFormat="1">
      <c r="B22" s="6" t="s">
        <v>2</v>
      </c>
      <c r="C22" s="15">
        <v>226.46</v>
      </c>
      <c r="D22" s="12">
        <v>180.62</v>
      </c>
      <c r="E22" s="17">
        <v>45.84</v>
      </c>
      <c r="F22" s="24">
        <f t="shared" si="0"/>
        <v>0.7975801466042568</v>
      </c>
      <c r="G22" s="24">
        <f t="shared" si="1"/>
        <v>0.2024198533957432</v>
      </c>
      <c r="H22" s="12">
        <v>255.31</v>
      </c>
      <c r="I22" s="12">
        <v>199.61</v>
      </c>
      <c r="J22" s="12">
        <v>55.7</v>
      </c>
      <c r="K22" s="24">
        <f t="shared" si="10"/>
        <v>0.78183384904625752</v>
      </c>
      <c r="L22" s="24">
        <f t="shared" si="11"/>
        <v>0.2181661509537425</v>
      </c>
      <c r="M22" s="15">
        <v>229.89000000000001</v>
      </c>
      <c r="N22" s="12">
        <v>176.3</v>
      </c>
      <c r="O22" s="17">
        <v>53.59</v>
      </c>
      <c r="P22" s="24">
        <f t="shared" si="12"/>
        <v>0.76688851189699425</v>
      </c>
      <c r="Q22" s="24">
        <f t="shared" si="13"/>
        <v>0.23311148810300578</v>
      </c>
      <c r="R22" s="12">
        <v>159.65</v>
      </c>
      <c r="S22" s="12">
        <v>121.13</v>
      </c>
      <c r="T22" s="12">
        <v>38.520000000000003</v>
      </c>
      <c r="U22" s="24">
        <f t="shared" si="6"/>
        <v>0.75872220482305042</v>
      </c>
      <c r="V22" s="24">
        <f t="shared" si="7"/>
        <v>0.24127779517694958</v>
      </c>
      <c r="W22" s="15">
        <v>157.37</v>
      </c>
      <c r="X22" s="12">
        <v>125.35</v>
      </c>
      <c r="Y22" s="17">
        <v>32.020000000000003</v>
      </c>
      <c r="Z22" s="24">
        <f t="shared" si="8"/>
        <v>0.79653046959395046</v>
      </c>
      <c r="AA22" s="24">
        <f t="shared" si="9"/>
        <v>0.20346953040604945</v>
      </c>
    </row>
    <row r="23" spans="2:27" s="5" customFormat="1">
      <c r="B23" s="6" t="s">
        <v>10</v>
      </c>
      <c r="C23" s="15">
        <v>272.53999999999996</v>
      </c>
      <c r="D23" s="12">
        <v>188.79</v>
      </c>
      <c r="E23" s="17">
        <v>83.75</v>
      </c>
      <c r="F23" s="24">
        <f t="shared" si="0"/>
        <v>0.69270565788508121</v>
      </c>
      <c r="G23" s="24">
        <f t="shared" si="1"/>
        <v>0.30729434211491896</v>
      </c>
      <c r="H23" s="12">
        <v>258.05</v>
      </c>
      <c r="I23" s="12">
        <v>188.68</v>
      </c>
      <c r="J23" s="12">
        <v>69.37</v>
      </c>
      <c r="K23" s="24">
        <f t="shared" si="10"/>
        <v>0.73117612865723691</v>
      </c>
      <c r="L23" s="24">
        <f t="shared" si="11"/>
        <v>0.26882387134276303</v>
      </c>
      <c r="M23" s="15">
        <v>196.63</v>
      </c>
      <c r="N23" s="12">
        <v>144.58000000000001</v>
      </c>
      <c r="O23" s="17">
        <v>52.05</v>
      </c>
      <c r="P23" s="24">
        <f t="shared" si="12"/>
        <v>0.73528963027005045</v>
      </c>
      <c r="Q23" s="24">
        <f t="shared" si="13"/>
        <v>0.26471036972994966</v>
      </c>
      <c r="R23" s="12">
        <v>178.13</v>
      </c>
      <c r="S23" s="12">
        <v>125.46</v>
      </c>
      <c r="T23" s="12">
        <v>52.67</v>
      </c>
      <c r="U23" s="24">
        <f t="shared" si="6"/>
        <v>0.70431707180149328</v>
      </c>
      <c r="V23" s="24">
        <f t="shared" si="7"/>
        <v>0.29568292819850672</v>
      </c>
      <c r="W23" s="15">
        <v>196.38</v>
      </c>
      <c r="X23" s="12">
        <v>155.94</v>
      </c>
      <c r="Y23" s="17">
        <v>40.44</v>
      </c>
      <c r="Z23" s="24">
        <f t="shared" si="8"/>
        <v>0.79407271616254205</v>
      </c>
      <c r="AA23" s="24">
        <f t="shared" si="9"/>
        <v>0.20592728383745798</v>
      </c>
    </row>
    <row r="24" spans="2:27" s="5" customFormat="1">
      <c r="B24" s="6" t="s">
        <v>23</v>
      </c>
      <c r="C24" s="15">
        <v>304.66000000000003</v>
      </c>
      <c r="D24" s="12">
        <v>180.52</v>
      </c>
      <c r="E24" s="17">
        <v>124.14</v>
      </c>
      <c r="F24" s="24">
        <f t="shared" si="0"/>
        <v>0.59252937701043784</v>
      </c>
      <c r="G24" s="24">
        <f t="shared" si="1"/>
        <v>0.4074706229895621</v>
      </c>
      <c r="H24" s="12">
        <v>326.82</v>
      </c>
      <c r="I24" s="12">
        <v>183.01</v>
      </c>
      <c r="J24" s="12">
        <v>143.81</v>
      </c>
      <c r="K24" s="24">
        <f t="shared" si="10"/>
        <v>0.55997184994798355</v>
      </c>
      <c r="L24" s="24">
        <f t="shared" si="11"/>
        <v>0.4400281500520164</v>
      </c>
      <c r="M24" s="15">
        <v>311.86</v>
      </c>
      <c r="N24" s="12">
        <v>158.36000000000001</v>
      </c>
      <c r="O24" s="17">
        <v>153.5</v>
      </c>
      <c r="P24" s="24">
        <f t="shared" si="12"/>
        <v>0.50779195792984033</v>
      </c>
      <c r="Q24" s="24">
        <f t="shared" si="13"/>
        <v>0.49220804207015967</v>
      </c>
      <c r="R24" s="12">
        <v>275.43</v>
      </c>
      <c r="S24" s="12">
        <v>149.80000000000001</v>
      </c>
      <c r="T24" s="12">
        <v>125.63</v>
      </c>
      <c r="U24" s="24">
        <f t="shared" si="6"/>
        <v>0.54387684711178885</v>
      </c>
      <c r="V24" s="24">
        <f t="shared" si="7"/>
        <v>0.45612315288821115</v>
      </c>
      <c r="W24" s="15">
        <v>243.02</v>
      </c>
      <c r="X24" s="12">
        <v>155.05000000000001</v>
      </c>
      <c r="Y24" s="17">
        <v>87.97</v>
      </c>
      <c r="Z24" s="24">
        <f t="shared" si="8"/>
        <v>0.63801333223602996</v>
      </c>
      <c r="AA24" s="24">
        <f t="shared" si="9"/>
        <v>0.36198666776397004</v>
      </c>
    </row>
    <row r="25" spans="2:27" s="5" customFormat="1">
      <c r="B25" s="6" t="s">
        <v>13</v>
      </c>
      <c r="C25" s="15">
        <v>358.9</v>
      </c>
      <c r="D25" s="12">
        <v>240.75</v>
      </c>
      <c r="E25" s="17">
        <v>118.15</v>
      </c>
      <c r="F25" s="24">
        <f t="shared" si="0"/>
        <v>0.67079966564502647</v>
      </c>
      <c r="G25" s="24">
        <f t="shared" si="1"/>
        <v>0.32920033435497359</v>
      </c>
      <c r="H25" s="12">
        <v>424.08000000000004</v>
      </c>
      <c r="I25" s="12">
        <v>297.85000000000002</v>
      </c>
      <c r="J25" s="12">
        <v>126.23</v>
      </c>
      <c r="K25" s="24">
        <f t="shared" si="10"/>
        <v>0.70234389737785319</v>
      </c>
      <c r="L25" s="24">
        <f t="shared" si="11"/>
        <v>0.29765610262214676</v>
      </c>
      <c r="M25" s="15">
        <v>354.56</v>
      </c>
      <c r="N25" s="12">
        <v>248.88</v>
      </c>
      <c r="O25" s="17">
        <v>105.68</v>
      </c>
      <c r="P25" s="24">
        <f t="shared" si="12"/>
        <v>0.70194043321299637</v>
      </c>
      <c r="Q25" s="24">
        <f t="shared" si="13"/>
        <v>0.29805956678700363</v>
      </c>
      <c r="R25" s="12">
        <v>297.14</v>
      </c>
      <c r="S25" s="12">
        <v>212.79</v>
      </c>
      <c r="T25" s="12">
        <v>84.35</v>
      </c>
      <c r="U25" s="24">
        <f t="shared" si="6"/>
        <v>0.71612707814498222</v>
      </c>
      <c r="V25" s="24">
        <f t="shared" si="7"/>
        <v>0.28387292185501783</v>
      </c>
      <c r="W25" s="15">
        <v>377.56</v>
      </c>
      <c r="X25" s="12">
        <v>266.79000000000002</v>
      </c>
      <c r="Y25" s="17">
        <v>110.77</v>
      </c>
      <c r="Z25" s="24">
        <f t="shared" si="8"/>
        <v>0.70661616696683971</v>
      </c>
      <c r="AA25" s="24">
        <f t="shared" si="9"/>
        <v>0.29338383303316029</v>
      </c>
    </row>
    <row r="26" spans="2:27" s="5" customFormat="1">
      <c r="B26" s="6" t="s">
        <v>0</v>
      </c>
      <c r="C26" s="15">
        <v>435.28000000000003</v>
      </c>
      <c r="D26" s="12">
        <v>303.42</v>
      </c>
      <c r="E26" s="17">
        <v>131.86000000000001</v>
      </c>
      <c r="F26" s="24">
        <f t="shared" si="0"/>
        <v>0.69706855357471054</v>
      </c>
      <c r="G26" s="24">
        <f t="shared" si="1"/>
        <v>0.30293144642528946</v>
      </c>
      <c r="H26" s="12">
        <v>449.75</v>
      </c>
      <c r="I26" s="12">
        <v>300.64</v>
      </c>
      <c r="J26" s="12">
        <v>149.11000000000001</v>
      </c>
      <c r="K26" s="24">
        <f t="shared" si="10"/>
        <v>0.66846025569760981</v>
      </c>
      <c r="L26" s="24">
        <f t="shared" si="11"/>
        <v>0.33153974430239025</v>
      </c>
      <c r="M26" s="15">
        <v>453.06000000000006</v>
      </c>
      <c r="N26" s="12">
        <v>317.60000000000002</v>
      </c>
      <c r="O26" s="17">
        <v>135.46</v>
      </c>
      <c r="P26" s="24">
        <f t="shared" si="12"/>
        <v>0.70101090363307283</v>
      </c>
      <c r="Q26" s="24">
        <f t="shared" si="13"/>
        <v>0.29898909636692711</v>
      </c>
      <c r="R26" s="12">
        <v>295.58000000000004</v>
      </c>
      <c r="S26" s="12">
        <v>232.49</v>
      </c>
      <c r="T26" s="12">
        <v>63.09</v>
      </c>
      <c r="U26" s="24">
        <f t="shared" si="6"/>
        <v>0.78655524731037274</v>
      </c>
      <c r="V26" s="24">
        <f t="shared" si="7"/>
        <v>0.21344475268962715</v>
      </c>
      <c r="W26" s="15">
        <v>315.36</v>
      </c>
      <c r="X26" s="12">
        <v>252.69</v>
      </c>
      <c r="Y26" s="17">
        <v>62.67</v>
      </c>
      <c r="Z26" s="24">
        <f t="shared" si="8"/>
        <v>0.80127473363774726</v>
      </c>
      <c r="AA26" s="24">
        <f t="shared" si="9"/>
        <v>0.19872526636225266</v>
      </c>
    </row>
    <row r="27" spans="2:27" s="5" customFormat="1">
      <c r="B27" s="6" t="s">
        <v>24</v>
      </c>
      <c r="C27" s="15">
        <v>173.92000000000002</v>
      </c>
      <c r="D27" s="12">
        <v>91.44</v>
      </c>
      <c r="E27" s="17">
        <v>82.48</v>
      </c>
      <c r="F27" s="24">
        <f t="shared" si="0"/>
        <v>0.52575896964121427</v>
      </c>
      <c r="G27" s="24">
        <f t="shared" si="1"/>
        <v>0.47424103035878562</v>
      </c>
      <c r="H27" s="12">
        <v>141.73000000000002</v>
      </c>
      <c r="I27" s="12">
        <v>84.53</v>
      </c>
      <c r="J27" s="12">
        <v>57.2</v>
      </c>
      <c r="K27" s="24">
        <f t="shared" si="10"/>
        <v>0.59641572003104493</v>
      </c>
      <c r="L27" s="24">
        <f t="shared" si="11"/>
        <v>0.40358427996895502</v>
      </c>
      <c r="M27" s="15">
        <v>102.82</v>
      </c>
      <c r="N27" s="12">
        <v>61.45</v>
      </c>
      <c r="O27" s="17">
        <v>41.37</v>
      </c>
      <c r="P27" s="24">
        <f t="shared" si="12"/>
        <v>0.59764637230110884</v>
      </c>
      <c r="Q27" s="24">
        <f t="shared" si="13"/>
        <v>0.40235362769889127</v>
      </c>
      <c r="R27" s="12">
        <v>108.59</v>
      </c>
      <c r="S27" s="12">
        <v>58.68</v>
      </c>
      <c r="T27" s="12">
        <v>49.91</v>
      </c>
      <c r="U27" s="24">
        <f t="shared" si="6"/>
        <v>0.54038125057555941</v>
      </c>
      <c r="V27" s="24">
        <f t="shared" si="7"/>
        <v>0.45961874942444053</v>
      </c>
      <c r="W27" s="15">
        <v>91.02</v>
      </c>
      <c r="X27" s="12">
        <v>60.03</v>
      </c>
      <c r="Y27" s="17">
        <v>30.99</v>
      </c>
      <c r="Z27" s="24">
        <f t="shared" si="8"/>
        <v>0.65952537903757424</v>
      </c>
      <c r="AA27" s="24">
        <f t="shared" si="9"/>
        <v>0.34047462096242581</v>
      </c>
    </row>
    <row r="28" spans="2:27" s="5" customFormat="1">
      <c r="B28" s="6" t="s">
        <v>5</v>
      </c>
      <c r="C28" s="15">
        <v>263.37</v>
      </c>
      <c r="D28" s="12">
        <v>205.26</v>
      </c>
      <c r="E28" s="17">
        <v>58.11</v>
      </c>
      <c r="F28" s="24">
        <f t="shared" si="0"/>
        <v>0.77935983597220637</v>
      </c>
      <c r="G28" s="24">
        <f t="shared" si="1"/>
        <v>0.2206401640277936</v>
      </c>
      <c r="H28" s="12">
        <v>269.37</v>
      </c>
      <c r="I28" s="12">
        <v>198.78</v>
      </c>
      <c r="J28" s="12">
        <v>70.59</v>
      </c>
      <c r="K28" s="24">
        <f t="shared" si="10"/>
        <v>0.73794409176968478</v>
      </c>
      <c r="L28" s="24">
        <f t="shared" si="11"/>
        <v>0.26205590823031522</v>
      </c>
      <c r="M28" s="15">
        <v>289.37</v>
      </c>
      <c r="N28" s="12">
        <v>198.93</v>
      </c>
      <c r="O28" s="17">
        <v>90.44</v>
      </c>
      <c r="P28" s="24">
        <f t="shared" si="12"/>
        <v>0.6874589625738674</v>
      </c>
      <c r="Q28" s="24">
        <f t="shared" si="13"/>
        <v>0.3125410374261326</v>
      </c>
      <c r="R28" s="12">
        <v>251.51</v>
      </c>
      <c r="S28" s="12">
        <v>179.98</v>
      </c>
      <c r="T28" s="12">
        <v>71.53</v>
      </c>
      <c r="U28" s="24">
        <f t="shared" si="6"/>
        <v>0.715597789352312</v>
      </c>
      <c r="V28" s="24">
        <f t="shared" si="7"/>
        <v>0.284402210647688</v>
      </c>
      <c r="W28" s="15">
        <v>284.22000000000003</v>
      </c>
      <c r="X28" s="12">
        <v>188.05</v>
      </c>
      <c r="Y28" s="17">
        <v>96.17</v>
      </c>
      <c r="Z28" s="24">
        <f t="shared" si="8"/>
        <v>0.66163535289564424</v>
      </c>
      <c r="AA28" s="24">
        <f t="shared" si="9"/>
        <v>0.33836464710435576</v>
      </c>
    </row>
    <row r="29" spans="2:27" s="5" customFormat="1">
      <c r="B29" s="6" t="s">
        <v>7</v>
      </c>
      <c r="C29" s="15">
        <v>246.46</v>
      </c>
      <c r="D29" s="12">
        <v>182.11</v>
      </c>
      <c r="E29" s="17">
        <v>64.349999999999994</v>
      </c>
      <c r="F29" s="24">
        <f t="shared" si="0"/>
        <v>0.73890286456220078</v>
      </c>
      <c r="G29" s="24">
        <f t="shared" si="1"/>
        <v>0.26109713543779922</v>
      </c>
      <c r="H29" s="12">
        <v>250.09</v>
      </c>
      <c r="I29" s="12">
        <v>167.49</v>
      </c>
      <c r="J29" s="12">
        <v>82.6</v>
      </c>
      <c r="K29" s="24">
        <f t="shared" si="10"/>
        <v>0.66971890119556965</v>
      </c>
      <c r="L29" s="24">
        <f t="shared" si="11"/>
        <v>0.33028109880443035</v>
      </c>
      <c r="M29" s="15">
        <v>271.10000000000002</v>
      </c>
      <c r="N29" s="12">
        <v>192.46</v>
      </c>
      <c r="O29" s="17">
        <v>78.64</v>
      </c>
      <c r="P29" s="24">
        <f t="shared" si="12"/>
        <v>0.70992253780892656</v>
      </c>
      <c r="Q29" s="24">
        <f t="shared" si="13"/>
        <v>0.29007746219107339</v>
      </c>
      <c r="R29" s="12">
        <v>221.72</v>
      </c>
      <c r="S29" s="12">
        <v>148.47</v>
      </c>
      <c r="T29" s="12">
        <v>73.25</v>
      </c>
      <c r="U29" s="24">
        <f t="shared" si="6"/>
        <v>0.66962836009381199</v>
      </c>
      <c r="V29" s="24">
        <f t="shared" si="7"/>
        <v>0.33037163990618801</v>
      </c>
      <c r="W29" s="15">
        <v>270.63</v>
      </c>
      <c r="X29" s="12">
        <v>195.4</v>
      </c>
      <c r="Y29" s="17">
        <v>75.23</v>
      </c>
      <c r="Z29" s="24">
        <f t="shared" si="8"/>
        <v>0.72201899272068881</v>
      </c>
      <c r="AA29" s="24">
        <f t="shared" si="9"/>
        <v>0.27798100727931124</v>
      </c>
    </row>
    <row r="30" spans="2:27" s="5" customFormat="1">
      <c r="B30" s="6" t="s">
        <v>14</v>
      </c>
      <c r="C30" s="15">
        <v>148.69</v>
      </c>
      <c r="D30" s="12">
        <v>98.25</v>
      </c>
      <c r="E30" s="17">
        <v>50.44</v>
      </c>
      <c r="F30" s="24">
        <f t="shared" si="0"/>
        <v>0.66077073105118034</v>
      </c>
      <c r="G30" s="24">
        <f t="shared" si="1"/>
        <v>0.33922926894881966</v>
      </c>
      <c r="H30" s="12">
        <v>150.61000000000001</v>
      </c>
      <c r="I30" s="12">
        <v>97.78</v>
      </c>
      <c r="J30" s="12">
        <v>52.83</v>
      </c>
      <c r="K30" s="24">
        <f t="shared" si="10"/>
        <v>0.64922647898545904</v>
      </c>
      <c r="L30" s="24">
        <f t="shared" si="11"/>
        <v>0.35077352101454085</v>
      </c>
      <c r="M30" s="15">
        <v>141.74</v>
      </c>
      <c r="N30" s="12">
        <v>93.8</v>
      </c>
      <c r="O30" s="17">
        <v>47.94</v>
      </c>
      <c r="P30" s="24">
        <f t="shared" si="12"/>
        <v>0.66177508113447148</v>
      </c>
      <c r="Q30" s="24">
        <f t="shared" si="13"/>
        <v>0.33822491886552841</v>
      </c>
      <c r="R30" s="12">
        <v>114.56</v>
      </c>
      <c r="S30" s="12">
        <v>76.45</v>
      </c>
      <c r="T30" s="12">
        <v>38.11</v>
      </c>
      <c r="U30" s="24">
        <f t="shared" si="6"/>
        <v>0.66733589385474856</v>
      </c>
      <c r="V30" s="24">
        <f t="shared" si="7"/>
        <v>0.33266410614525138</v>
      </c>
      <c r="W30" s="15">
        <v>115.84</v>
      </c>
      <c r="X30" s="12">
        <v>79.34</v>
      </c>
      <c r="Y30" s="17">
        <v>36.5</v>
      </c>
      <c r="Z30" s="24">
        <f t="shared" si="8"/>
        <v>0.68491022099447518</v>
      </c>
      <c r="AA30" s="24">
        <f t="shared" si="9"/>
        <v>0.31508977900552487</v>
      </c>
    </row>
    <row r="31" spans="2:27" s="5" customFormat="1">
      <c r="B31" s="6" t="s">
        <v>3</v>
      </c>
      <c r="C31" s="15">
        <v>361.98</v>
      </c>
      <c r="D31" s="12">
        <v>246.11</v>
      </c>
      <c r="E31" s="17">
        <v>115.87</v>
      </c>
      <c r="F31" s="24">
        <f t="shared" si="0"/>
        <v>0.67989944195811924</v>
      </c>
      <c r="G31" s="24">
        <f t="shared" si="1"/>
        <v>0.32010055804188076</v>
      </c>
      <c r="H31" s="12">
        <v>418.63</v>
      </c>
      <c r="I31" s="12">
        <v>301.54000000000002</v>
      </c>
      <c r="J31" s="12">
        <v>117.09</v>
      </c>
      <c r="K31" s="24">
        <f t="shared" si="10"/>
        <v>0.72030193727157643</v>
      </c>
      <c r="L31" s="24">
        <f t="shared" si="11"/>
        <v>0.27969806272842368</v>
      </c>
      <c r="M31" s="15">
        <v>342.01</v>
      </c>
      <c r="N31" s="12">
        <v>246.2</v>
      </c>
      <c r="O31" s="17">
        <v>95.81</v>
      </c>
      <c r="P31" s="24">
        <f t="shared" si="12"/>
        <v>0.71986199233940529</v>
      </c>
      <c r="Q31" s="24">
        <f t="shared" si="13"/>
        <v>0.28013800766059471</v>
      </c>
      <c r="R31" s="12">
        <v>313.62</v>
      </c>
      <c r="S31" s="12">
        <v>227.3</v>
      </c>
      <c r="T31" s="12">
        <v>86.32</v>
      </c>
      <c r="U31" s="24">
        <f t="shared" si="6"/>
        <v>0.72476245137427464</v>
      </c>
      <c r="V31" s="24">
        <f t="shared" si="7"/>
        <v>0.27523754862572536</v>
      </c>
      <c r="W31" s="15">
        <v>259.58</v>
      </c>
      <c r="X31" s="12">
        <v>195.63</v>
      </c>
      <c r="Y31" s="17">
        <v>63.95</v>
      </c>
      <c r="Z31" s="24">
        <f t="shared" si="8"/>
        <v>0.75364049618614692</v>
      </c>
      <c r="AA31" s="24">
        <f t="shared" si="9"/>
        <v>0.24635950381385319</v>
      </c>
    </row>
    <row r="32" spans="2:27" s="5" customFormat="1">
      <c r="B32" s="6" t="s">
        <v>6</v>
      </c>
      <c r="C32" s="15">
        <v>395.71000000000004</v>
      </c>
      <c r="D32" s="12">
        <v>214.06</v>
      </c>
      <c r="E32" s="17">
        <v>181.65</v>
      </c>
      <c r="F32" s="24">
        <f t="shared" si="0"/>
        <v>0.54095170705819917</v>
      </c>
      <c r="G32" s="24">
        <f t="shared" si="1"/>
        <v>0.45904829294180077</v>
      </c>
      <c r="H32" s="12">
        <v>364.98</v>
      </c>
      <c r="I32" s="12">
        <v>209.26</v>
      </c>
      <c r="J32" s="12">
        <v>155.72</v>
      </c>
      <c r="K32" s="24">
        <f t="shared" si="10"/>
        <v>0.57334648473888972</v>
      </c>
      <c r="L32" s="24">
        <f t="shared" si="11"/>
        <v>0.42665351526111017</v>
      </c>
      <c r="M32" s="15">
        <v>447.76</v>
      </c>
      <c r="N32" s="12">
        <v>307.54000000000002</v>
      </c>
      <c r="O32" s="17">
        <v>140.22</v>
      </c>
      <c r="P32" s="24">
        <f t="shared" si="12"/>
        <v>0.68684116490977321</v>
      </c>
      <c r="Q32" s="24">
        <f t="shared" si="13"/>
        <v>0.31315883509022691</v>
      </c>
      <c r="R32" s="12">
        <v>348.71</v>
      </c>
      <c r="S32" s="12">
        <v>225.22</v>
      </c>
      <c r="T32" s="12">
        <v>123.49</v>
      </c>
      <c r="U32" s="24">
        <f t="shared" si="6"/>
        <v>0.64586619253821231</v>
      </c>
      <c r="V32" s="24">
        <f t="shared" si="7"/>
        <v>0.35413380746178774</v>
      </c>
      <c r="W32" s="15">
        <v>300.81</v>
      </c>
      <c r="X32" s="12">
        <v>170.32</v>
      </c>
      <c r="Y32" s="17">
        <v>130.49</v>
      </c>
      <c r="Z32" s="24">
        <f t="shared" si="8"/>
        <v>0.56620458096472859</v>
      </c>
      <c r="AA32" s="24">
        <f t="shared" si="9"/>
        <v>0.43379541903527147</v>
      </c>
    </row>
    <row r="33" spans="2:27" s="5" customFormat="1">
      <c r="B33" s="6" t="s">
        <v>9</v>
      </c>
      <c r="C33" s="15">
        <v>132.93</v>
      </c>
      <c r="D33" s="12">
        <v>70.400000000000006</v>
      </c>
      <c r="E33" s="17">
        <v>62.53</v>
      </c>
      <c r="F33" s="24">
        <f t="shared" si="0"/>
        <v>0.52960204618972395</v>
      </c>
      <c r="G33" s="24">
        <f t="shared" si="1"/>
        <v>0.47039795381027605</v>
      </c>
      <c r="H33" s="12">
        <v>160.18</v>
      </c>
      <c r="I33" s="12">
        <v>74.12</v>
      </c>
      <c r="J33" s="12">
        <v>86.06</v>
      </c>
      <c r="K33" s="24">
        <f t="shared" si="10"/>
        <v>0.46272942939193407</v>
      </c>
      <c r="L33" s="24">
        <f t="shared" si="11"/>
        <v>0.53727057060806593</v>
      </c>
      <c r="M33" s="15">
        <v>168.96</v>
      </c>
      <c r="N33" s="12">
        <v>81.17</v>
      </c>
      <c r="O33" s="17">
        <v>87.79</v>
      </c>
      <c r="P33" s="24">
        <f t="shared" si="12"/>
        <v>0.48040956439393939</v>
      </c>
      <c r="Q33" s="24">
        <f t="shared" si="13"/>
        <v>0.51959043560606066</v>
      </c>
      <c r="R33" s="12">
        <v>145.32</v>
      </c>
      <c r="S33" s="12">
        <v>73.7</v>
      </c>
      <c r="T33" s="12">
        <v>71.62</v>
      </c>
      <c r="U33" s="24">
        <f t="shared" si="6"/>
        <v>0.5071566198733829</v>
      </c>
      <c r="V33" s="24">
        <f t="shared" si="7"/>
        <v>0.49284338012661716</v>
      </c>
      <c r="W33" s="15">
        <v>139.26</v>
      </c>
      <c r="X33" s="12">
        <v>63.14</v>
      </c>
      <c r="Y33" s="17">
        <v>76.12</v>
      </c>
      <c r="Z33" s="24">
        <f t="shared" si="8"/>
        <v>0.45339652448657192</v>
      </c>
      <c r="AA33" s="24">
        <f t="shared" si="9"/>
        <v>0.54660347551342814</v>
      </c>
    </row>
    <row r="34" spans="2:27" s="5" customFormat="1">
      <c r="B34" s="6" t="s">
        <v>12</v>
      </c>
      <c r="C34" s="15">
        <v>196.41000000000003</v>
      </c>
      <c r="D34" s="12">
        <v>131.62</v>
      </c>
      <c r="E34" s="17">
        <v>64.790000000000006</v>
      </c>
      <c r="F34" s="24">
        <f t="shared" si="0"/>
        <v>0.67012881217860587</v>
      </c>
      <c r="G34" s="24">
        <f t="shared" si="1"/>
        <v>0.32987118782139402</v>
      </c>
      <c r="H34" s="12">
        <v>190.45</v>
      </c>
      <c r="I34" s="12">
        <v>121.82</v>
      </c>
      <c r="J34" s="12">
        <v>68.63</v>
      </c>
      <c r="K34" s="24">
        <f t="shared" si="10"/>
        <v>0.63964295090574952</v>
      </c>
      <c r="L34" s="24">
        <f t="shared" si="11"/>
        <v>0.36035704909425048</v>
      </c>
      <c r="M34" s="15">
        <v>195.75</v>
      </c>
      <c r="N34" s="12">
        <v>118.68</v>
      </c>
      <c r="O34" s="17">
        <v>77.069999999999993</v>
      </c>
      <c r="P34" s="24">
        <f t="shared" si="12"/>
        <v>0.60628352490421455</v>
      </c>
      <c r="Q34" s="24">
        <f t="shared" si="13"/>
        <v>0.39371647509578539</v>
      </c>
      <c r="R34" s="12">
        <v>134.84</v>
      </c>
      <c r="S34" s="12">
        <v>84.89</v>
      </c>
      <c r="T34" s="12">
        <v>49.95</v>
      </c>
      <c r="U34" s="24">
        <f t="shared" si="6"/>
        <v>0.62956096113912785</v>
      </c>
      <c r="V34" s="24">
        <f t="shared" si="7"/>
        <v>0.37043903886087215</v>
      </c>
      <c r="W34" s="15">
        <v>112.78</v>
      </c>
      <c r="X34" s="12">
        <v>84.69</v>
      </c>
      <c r="Y34" s="17">
        <v>28.09</v>
      </c>
      <c r="Z34" s="24">
        <f t="shared" si="8"/>
        <v>0.75093101613761304</v>
      </c>
      <c r="AA34" s="24">
        <f t="shared" si="9"/>
        <v>0.24906898386238693</v>
      </c>
    </row>
  </sheetData>
  <autoFilter ref="B13:Y13" xr:uid="{B973B08E-0C1C-47C1-A296-687ABB838CFA}">
    <sortState xmlns:xlrd2="http://schemas.microsoft.com/office/spreadsheetml/2017/richdata2" ref="B14:Y34">
      <sortCondition ref="B13"/>
    </sortState>
  </autoFilter>
  <sortState xmlns:xlrd2="http://schemas.microsoft.com/office/spreadsheetml/2017/richdata2" ref="B14:Y34">
    <sortCondition ref="B14:B34"/>
  </sortState>
  <phoneticPr fontId="10" type="noConversion"/>
  <conditionalFormatting sqref="W14:Y34 B14:S34">
    <cfRule type="expression" dxfId="5" priority="20">
      <formula>ISODD(ROW())</formula>
    </cfRule>
  </conditionalFormatting>
  <conditionalFormatting sqref="T14:T32">
    <cfRule type="expression" dxfId="4" priority="11">
      <formula>ISODD(ROW())</formula>
    </cfRule>
  </conditionalFormatting>
  <conditionalFormatting sqref="T33">
    <cfRule type="expression" dxfId="3" priority="10">
      <formula>ISODD(ROW())</formula>
    </cfRule>
  </conditionalFormatting>
  <conditionalFormatting sqref="T34">
    <cfRule type="expression" dxfId="2" priority="9">
      <formula>ISODD(ROW())</formula>
    </cfRule>
  </conditionalFormatting>
  <conditionalFormatting sqref="U14:V34">
    <cfRule type="expression" dxfId="1" priority="2">
      <formula>ISODD(ROW())</formula>
    </cfRule>
  </conditionalFormatting>
  <conditionalFormatting sqref="Z14:AA34">
    <cfRule type="expression" dxfId="0" priority="1">
      <formula>ISODD(ROW())</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11D0-6D10-4912-9BA0-ACE35C4571AE}">
  <sheetPr>
    <tabColor theme="0" tint="-0.34998626667073579"/>
  </sheetPr>
  <dimension ref="A1:T11"/>
  <sheetViews>
    <sheetView zoomScale="110" zoomScaleNormal="110" workbookViewId="0">
      <selection activeCell="J28" sqref="J28"/>
    </sheetView>
  </sheetViews>
  <sheetFormatPr defaultRowHeight="14.5"/>
  <cols>
    <col min="1" max="1" width="17.36328125" bestFit="1" customWidth="1"/>
    <col min="4" max="4" width="10.7265625" bestFit="1" customWidth="1"/>
    <col min="5" max="9" width="10.7265625" customWidth="1"/>
    <col min="10" max="10" width="24.1796875" bestFit="1" customWidth="1"/>
    <col min="11" max="11" width="23.54296875" bestFit="1" customWidth="1"/>
    <col min="12" max="12" width="23.54296875" customWidth="1"/>
    <col min="15" max="15" width="24.1796875" bestFit="1" customWidth="1"/>
    <col min="16" max="18" width="11.81640625" bestFit="1" customWidth="1"/>
    <col min="19" max="19" width="24.36328125" bestFit="1" customWidth="1"/>
    <col min="20" max="20" width="24.08984375" bestFit="1" customWidth="1"/>
  </cols>
  <sheetData>
    <row r="1" spans="1:20" ht="15" thickBot="1">
      <c r="B1" t="s">
        <v>28</v>
      </c>
      <c r="C1" t="s">
        <v>29</v>
      </c>
      <c r="D1" t="s">
        <v>30</v>
      </c>
      <c r="G1" t="s">
        <v>28</v>
      </c>
      <c r="H1" t="s">
        <v>29</v>
      </c>
      <c r="I1" t="s">
        <v>30</v>
      </c>
      <c r="J1" t="s">
        <v>115</v>
      </c>
      <c r="K1" t="s">
        <v>116</v>
      </c>
      <c r="L1" t="s">
        <v>130</v>
      </c>
    </row>
    <row r="2" spans="1:20">
      <c r="A2" s="106" t="s">
        <v>114</v>
      </c>
      <c r="B2" s="71">
        <v>126.4</v>
      </c>
      <c r="C2" s="71">
        <v>248.5</v>
      </c>
      <c r="D2" s="71">
        <v>340.2</v>
      </c>
      <c r="E2" s="71">
        <f>SUM(B2:D2)</f>
        <v>715.09999999999991</v>
      </c>
      <c r="F2" t="s">
        <v>114</v>
      </c>
      <c r="G2" s="99">
        <f>B2/$E2</f>
        <v>0.17675849531534055</v>
      </c>
      <c r="H2" s="99">
        <f>C2/$E2</f>
        <v>0.34750384561599779</v>
      </c>
      <c r="I2" s="99">
        <f>D2/$E2</f>
        <v>0.47573765906866178</v>
      </c>
      <c r="J2" s="71">
        <v>248</v>
      </c>
      <c r="K2" s="73">
        <v>72400</v>
      </c>
      <c r="L2" s="73">
        <v>167</v>
      </c>
      <c r="M2" s="42">
        <f>L2/SUM(B2:D20)</f>
        <v>2.9911697802296217E-2</v>
      </c>
      <c r="O2" s="76"/>
      <c r="P2" s="76" t="s">
        <v>28</v>
      </c>
      <c r="Q2" s="76" t="s">
        <v>29</v>
      </c>
      <c r="R2" s="76" t="s">
        <v>30</v>
      </c>
      <c r="S2" s="76" t="s">
        <v>115</v>
      </c>
      <c r="T2" s="76" t="s">
        <v>116</v>
      </c>
    </row>
    <row r="3" spans="1:20">
      <c r="A3" s="106" t="s">
        <v>117</v>
      </c>
      <c r="B3" s="71">
        <v>108.2</v>
      </c>
      <c r="C3" s="71">
        <v>224</v>
      </c>
      <c r="D3" s="71">
        <v>359.6</v>
      </c>
      <c r="E3" s="71">
        <f t="shared" ref="E3:E11" si="0">SUM(B3:D3)</f>
        <v>691.8</v>
      </c>
      <c r="F3" t="s">
        <v>117</v>
      </c>
      <c r="G3" s="99">
        <f t="shared" ref="G3:G11" si="1">B3/$E3</f>
        <v>0.15640358485111305</v>
      </c>
      <c r="H3" s="99">
        <f t="shared" ref="H3:H11" si="2">C3/$E3</f>
        <v>0.32379300375831166</v>
      </c>
      <c r="I3" s="99">
        <f t="shared" ref="I3:I11" si="3">D3/$E3</f>
        <v>0.5198034113905754</v>
      </c>
      <c r="J3" s="71">
        <v>251.5</v>
      </c>
      <c r="K3" s="73">
        <v>66984</v>
      </c>
      <c r="L3" s="73">
        <v>152.6</v>
      </c>
      <c r="M3" s="42">
        <f t="shared" ref="M3:M11" si="4">L3/SUM(B3:D21)</f>
        <v>3.1347576006573549E-2</v>
      </c>
      <c r="O3" s="74" t="s">
        <v>28</v>
      </c>
      <c r="P3" s="77">
        <v>1</v>
      </c>
      <c r="Q3" s="77"/>
      <c r="R3" s="77"/>
      <c r="S3" s="77"/>
      <c r="T3" s="77"/>
    </row>
    <row r="4" spans="1:20">
      <c r="A4" s="106" t="s">
        <v>131</v>
      </c>
      <c r="B4" s="71">
        <v>70.3</v>
      </c>
      <c r="C4" s="71">
        <v>203.3</v>
      </c>
      <c r="D4" s="71">
        <v>360.5</v>
      </c>
      <c r="E4" s="71">
        <f t="shared" si="0"/>
        <v>634.1</v>
      </c>
      <c r="F4" t="s">
        <v>131</v>
      </c>
      <c r="G4" s="99">
        <f t="shared" si="1"/>
        <v>0.11086579403879514</v>
      </c>
      <c r="H4" s="99">
        <f t="shared" si="2"/>
        <v>0.32061189086894815</v>
      </c>
      <c r="I4" s="99">
        <f t="shared" si="3"/>
        <v>0.5685223150922567</v>
      </c>
      <c r="J4" s="71">
        <v>87.1</v>
      </c>
      <c r="K4">
        <v>76000</v>
      </c>
      <c r="L4">
        <v>63.9</v>
      </c>
      <c r="M4" s="42">
        <f t="shared" si="4"/>
        <v>1.5300991331832768E-2</v>
      </c>
      <c r="O4" s="74" t="s">
        <v>29</v>
      </c>
      <c r="P4" s="77">
        <v>0.4182919848714326</v>
      </c>
      <c r="Q4" s="77">
        <v>1</v>
      </c>
      <c r="R4" s="77"/>
      <c r="S4" s="77"/>
      <c r="T4" s="77"/>
    </row>
    <row r="5" spans="1:20">
      <c r="A5" s="106" t="s">
        <v>118</v>
      </c>
      <c r="B5">
        <v>98.8</v>
      </c>
      <c r="C5">
        <v>159.9</v>
      </c>
      <c r="D5">
        <v>321.7</v>
      </c>
      <c r="E5" s="71">
        <f t="shared" si="0"/>
        <v>580.4</v>
      </c>
      <c r="F5" t="s">
        <v>118</v>
      </c>
      <c r="G5" s="99">
        <f t="shared" si="1"/>
        <v>0.17022742935906271</v>
      </c>
      <c r="H5" s="99">
        <f t="shared" si="2"/>
        <v>0.27549965541006205</v>
      </c>
      <c r="I5" s="99">
        <f t="shared" si="3"/>
        <v>0.5542729152308753</v>
      </c>
      <c r="J5">
        <v>140.80000000000001</v>
      </c>
      <c r="K5">
        <v>73956</v>
      </c>
      <c r="L5">
        <v>80.3</v>
      </c>
      <c r="M5" s="42">
        <f t="shared" si="4"/>
        <v>2.2670167414810427E-2</v>
      </c>
      <c r="O5" s="74" t="s">
        <v>30</v>
      </c>
      <c r="P5" s="77">
        <v>7.6247954437431945E-2</v>
      </c>
      <c r="Q5" s="77">
        <v>0.20602650226725819</v>
      </c>
      <c r="R5" s="77">
        <v>1</v>
      </c>
      <c r="S5" s="77"/>
      <c r="T5" s="77"/>
    </row>
    <row r="6" spans="1:20">
      <c r="A6" s="106" t="s">
        <v>119</v>
      </c>
      <c r="B6">
        <v>82.7</v>
      </c>
      <c r="C6">
        <v>232.5</v>
      </c>
      <c r="D6">
        <v>243.4</v>
      </c>
      <c r="E6" s="71">
        <f t="shared" si="0"/>
        <v>558.6</v>
      </c>
      <c r="F6" t="s">
        <v>119</v>
      </c>
      <c r="G6" s="99">
        <f t="shared" si="1"/>
        <v>0.14804869316147512</v>
      </c>
      <c r="H6" s="99">
        <f t="shared" si="2"/>
        <v>0.41621911922663801</v>
      </c>
      <c r="I6" s="99">
        <f t="shared" si="3"/>
        <v>0.43573218761188687</v>
      </c>
      <c r="J6">
        <v>91.7</v>
      </c>
      <c r="K6">
        <v>52871</v>
      </c>
      <c r="M6" s="42">
        <f t="shared" si="4"/>
        <v>0</v>
      </c>
      <c r="O6" s="80" t="s">
        <v>115</v>
      </c>
      <c r="P6" s="81">
        <v>0.74096577134947306</v>
      </c>
      <c r="Q6" s="81">
        <v>0.63186026261266259</v>
      </c>
      <c r="R6" s="77">
        <v>0.34679562607625397</v>
      </c>
      <c r="S6" s="77">
        <v>1</v>
      </c>
      <c r="T6" s="77"/>
    </row>
    <row r="7" spans="1:20" ht="15" thickBot="1">
      <c r="A7" s="106" t="s">
        <v>120</v>
      </c>
      <c r="B7">
        <v>47.6</v>
      </c>
      <c r="C7">
        <v>217</v>
      </c>
      <c r="D7">
        <v>284.60000000000002</v>
      </c>
      <c r="E7" s="71">
        <f t="shared" si="0"/>
        <v>549.20000000000005</v>
      </c>
      <c r="F7" t="s">
        <v>120</v>
      </c>
      <c r="G7" s="99">
        <f t="shared" si="1"/>
        <v>8.6671522214129645E-2</v>
      </c>
      <c r="H7" s="99">
        <f t="shared" si="2"/>
        <v>0.39512017479970862</v>
      </c>
      <c r="I7" s="99">
        <f t="shared" si="3"/>
        <v>0.51820830298616172</v>
      </c>
      <c r="J7">
        <v>75.900000000000006</v>
      </c>
      <c r="K7">
        <v>54269</v>
      </c>
      <c r="M7" s="42">
        <f t="shared" si="4"/>
        <v>0</v>
      </c>
      <c r="O7" s="75" t="s">
        <v>116</v>
      </c>
      <c r="P7" s="78">
        <v>0.45456068731288707</v>
      </c>
      <c r="Q7" s="78">
        <v>0.25275171783615213</v>
      </c>
      <c r="R7" s="79">
        <v>0.70657790426726563</v>
      </c>
      <c r="S7" s="78">
        <v>0.44357938869993818</v>
      </c>
      <c r="T7" s="78">
        <v>1</v>
      </c>
    </row>
    <row r="8" spans="1:20">
      <c r="A8" s="106" t="s">
        <v>121</v>
      </c>
      <c r="B8">
        <v>92.4</v>
      </c>
      <c r="C8">
        <v>149.6</v>
      </c>
      <c r="D8">
        <v>298.60000000000002</v>
      </c>
      <c r="E8" s="71">
        <f t="shared" si="0"/>
        <v>540.6</v>
      </c>
      <c r="F8" t="s">
        <v>121</v>
      </c>
      <c r="G8" s="99">
        <f t="shared" si="1"/>
        <v>0.17092119866814651</v>
      </c>
      <c r="H8" s="99">
        <f t="shared" si="2"/>
        <v>0.27672955974842767</v>
      </c>
      <c r="I8" s="99">
        <f t="shared" si="3"/>
        <v>0.5523492415834258</v>
      </c>
      <c r="J8">
        <v>89.6</v>
      </c>
      <c r="K8">
        <v>47517</v>
      </c>
      <c r="M8" s="42">
        <f t="shared" si="4"/>
        <v>0</v>
      </c>
    </row>
    <row r="9" spans="1:20">
      <c r="A9" s="106" t="s">
        <v>122</v>
      </c>
      <c r="B9">
        <v>62.1</v>
      </c>
      <c r="C9">
        <v>208.2</v>
      </c>
      <c r="D9">
        <v>199.4</v>
      </c>
      <c r="E9" s="71">
        <f t="shared" si="0"/>
        <v>469.70000000000005</v>
      </c>
      <c r="F9" t="s">
        <v>122</v>
      </c>
      <c r="G9" s="99">
        <f t="shared" si="1"/>
        <v>0.13221205024483712</v>
      </c>
      <c r="H9" s="99">
        <f t="shared" si="2"/>
        <v>0.44326165637641041</v>
      </c>
      <c r="I9" s="99">
        <f t="shared" si="3"/>
        <v>0.42452629337875236</v>
      </c>
      <c r="J9">
        <v>93.2</v>
      </c>
      <c r="K9">
        <v>40564</v>
      </c>
      <c r="L9">
        <v>217</v>
      </c>
      <c r="M9" s="42">
        <f t="shared" si="4"/>
        <v>0.16523262011726184</v>
      </c>
    </row>
    <row r="10" spans="1:20">
      <c r="A10" s="106" t="s">
        <v>123</v>
      </c>
      <c r="B10">
        <v>107.7</v>
      </c>
      <c r="C10">
        <v>155</v>
      </c>
      <c r="D10">
        <v>183</v>
      </c>
      <c r="E10" s="71">
        <f t="shared" si="0"/>
        <v>445.7</v>
      </c>
      <c r="F10" t="s">
        <v>123</v>
      </c>
      <c r="G10" s="99">
        <f t="shared" si="1"/>
        <v>0.24164236033206193</v>
      </c>
      <c r="H10" s="99">
        <f t="shared" si="2"/>
        <v>0.34776755665245684</v>
      </c>
      <c r="I10" s="99">
        <f t="shared" si="3"/>
        <v>0.41059008301548128</v>
      </c>
      <c r="J10">
        <v>37.6</v>
      </c>
      <c r="K10">
        <v>61146</v>
      </c>
      <c r="L10">
        <v>51.9</v>
      </c>
      <c r="M10" s="42">
        <f t="shared" si="4"/>
        <v>6.1522048364153627E-2</v>
      </c>
    </row>
    <row r="11" spans="1:20">
      <c r="A11" s="106" t="s">
        <v>124</v>
      </c>
      <c r="B11">
        <v>42.3</v>
      </c>
      <c r="C11">
        <v>166.7</v>
      </c>
      <c r="D11">
        <v>188.9</v>
      </c>
      <c r="E11" s="71">
        <f t="shared" si="0"/>
        <v>397.9</v>
      </c>
      <c r="F11" t="s">
        <v>124</v>
      </c>
      <c r="G11" s="99">
        <f t="shared" si="1"/>
        <v>0.10630811761749183</v>
      </c>
      <c r="H11" s="99">
        <f t="shared" si="2"/>
        <v>0.41894948479517469</v>
      </c>
      <c r="I11" s="99">
        <f t="shared" si="3"/>
        <v>0.47474239758733355</v>
      </c>
      <c r="J11">
        <v>102.9</v>
      </c>
      <c r="K11">
        <v>39777</v>
      </c>
      <c r="L11">
        <v>240.6</v>
      </c>
      <c r="M11" s="42">
        <f t="shared" si="4"/>
        <v>0.60467454134204579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17E6F-F260-4FFC-A657-C5A385B95C81}">
  <sheetPr>
    <tabColor theme="5"/>
  </sheetPr>
  <dimension ref="B7:K35"/>
  <sheetViews>
    <sheetView topLeftCell="A10" zoomScaleNormal="100" workbookViewId="0">
      <selection activeCell="B36" sqref="B36"/>
    </sheetView>
  </sheetViews>
  <sheetFormatPr defaultColWidth="8.90625" defaultRowHeight="14.5"/>
  <cols>
    <col min="1" max="1" width="3.7265625" style="4" customWidth="1"/>
    <col min="2" max="2" width="21.7265625" style="4" bestFit="1" customWidth="1"/>
    <col min="3" max="7" width="12.7265625" style="4" customWidth="1"/>
    <col min="8" max="8" width="10.6328125" style="4" customWidth="1"/>
    <col min="9" max="9" width="7.54296875" style="4" customWidth="1"/>
    <col min="10" max="16384" width="8.90625" style="4"/>
  </cols>
  <sheetData>
    <row r="7" spans="2:11" ht="18.5">
      <c r="B7" s="3" t="s">
        <v>18</v>
      </c>
    </row>
    <row r="8" spans="2:11" ht="18.5">
      <c r="B8" s="3" t="s">
        <v>77</v>
      </c>
    </row>
    <row r="9" spans="2:11">
      <c r="B9" s="4" t="s">
        <v>65</v>
      </c>
    </row>
    <row r="11" spans="2:11">
      <c r="H11" s="112" t="s">
        <v>85</v>
      </c>
      <c r="I11" s="112"/>
      <c r="J11" s="112"/>
      <c r="K11" s="112"/>
    </row>
    <row r="12" spans="2:11" ht="15.5">
      <c r="B12" s="34" t="s">
        <v>78</v>
      </c>
      <c r="C12" s="34">
        <v>2016</v>
      </c>
      <c r="D12" s="34">
        <v>2017</v>
      </c>
      <c r="E12" s="34">
        <v>2018</v>
      </c>
      <c r="F12" s="34">
        <v>2019</v>
      </c>
      <c r="G12" s="34">
        <v>2020</v>
      </c>
      <c r="H12" s="38">
        <v>2017</v>
      </c>
      <c r="I12" s="38">
        <v>2018</v>
      </c>
      <c r="J12" s="38">
        <v>2019</v>
      </c>
      <c r="K12" s="38">
        <v>2020</v>
      </c>
    </row>
    <row r="13" spans="2:11">
      <c r="B13" s="35" t="s">
        <v>22</v>
      </c>
      <c r="C13" s="36">
        <v>8714</v>
      </c>
      <c r="D13" s="36">
        <v>10731</v>
      </c>
      <c r="E13" s="36">
        <v>11299</v>
      </c>
      <c r="F13" s="36">
        <v>11509</v>
      </c>
      <c r="G13" s="36">
        <v>10137</v>
      </c>
      <c r="H13" s="37">
        <f t="shared" ref="H13:K32" si="0">D13/C13-1</f>
        <v>0.23146660546247411</v>
      </c>
      <c r="I13" s="37">
        <f t="shared" si="0"/>
        <v>5.2930761345634236E-2</v>
      </c>
      <c r="J13" s="37">
        <f t="shared" si="0"/>
        <v>1.858571555004862E-2</v>
      </c>
      <c r="K13" s="37">
        <f t="shared" si="0"/>
        <v>-0.11921105222000172</v>
      </c>
    </row>
    <row r="14" spans="2:11">
      <c r="B14" s="35" t="s">
        <v>8</v>
      </c>
      <c r="C14" s="36">
        <v>2190</v>
      </c>
      <c r="D14" s="36">
        <v>2643</v>
      </c>
      <c r="E14" s="36">
        <v>3100</v>
      </c>
      <c r="F14" s="36">
        <v>3666</v>
      </c>
      <c r="G14" s="36">
        <v>3731</v>
      </c>
      <c r="H14" s="37">
        <f t="shared" si="0"/>
        <v>0.20684931506849313</v>
      </c>
      <c r="I14" s="37">
        <f t="shared" si="0"/>
        <v>0.17290957245554295</v>
      </c>
      <c r="J14" s="37">
        <f t="shared" si="0"/>
        <v>0.18258064516129036</v>
      </c>
      <c r="K14" s="37">
        <f t="shared" si="0"/>
        <v>1.7730496453900679E-2</v>
      </c>
    </row>
    <row r="15" spans="2:11">
      <c r="B15" s="35" t="s">
        <v>20</v>
      </c>
      <c r="C15" s="36">
        <v>62050</v>
      </c>
      <c r="D15" s="36">
        <v>72082</v>
      </c>
      <c r="E15" s="36">
        <v>74544</v>
      </c>
      <c r="F15" s="36">
        <v>69010</v>
      </c>
      <c r="G15" s="36">
        <v>59329</v>
      </c>
      <c r="H15" s="37">
        <f t="shared" si="0"/>
        <v>0.16167606768734899</v>
      </c>
      <c r="I15" s="37">
        <f t="shared" si="0"/>
        <v>3.4155545073666138E-2</v>
      </c>
      <c r="J15" s="37">
        <f t="shared" si="0"/>
        <v>-7.4238033912856882E-2</v>
      </c>
      <c r="K15" s="37">
        <f t="shared" si="0"/>
        <v>-0.14028401680915814</v>
      </c>
    </row>
    <row r="16" spans="2:11">
      <c r="B16" s="35" t="s">
        <v>24</v>
      </c>
      <c r="C16" s="36">
        <v>12460</v>
      </c>
      <c r="D16" s="36">
        <v>13879</v>
      </c>
      <c r="E16" s="36">
        <v>15484</v>
      </c>
      <c r="F16" s="36">
        <v>15748</v>
      </c>
      <c r="G16" s="36">
        <v>15737</v>
      </c>
      <c r="H16" s="37">
        <f t="shared" si="0"/>
        <v>0.11388443017656491</v>
      </c>
      <c r="I16" s="37">
        <f t="shared" si="0"/>
        <v>0.11564233734418905</v>
      </c>
      <c r="J16" s="37">
        <f t="shared" si="0"/>
        <v>1.704985791785063E-2</v>
      </c>
      <c r="K16" s="37">
        <f t="shared" si="0"/>
        <v>-6.9850139700278202E-4</v>
      </c>
    </row>
    <row r="17" spans="2:11">
      <c r="B17" s="35" t="s">
        <v>4</v>
      </c>
      <c r="C17" s="36">
        <v>18594</v>
      </c>
      <c r="D17" s="36">
        <v>20657</v>
      </c>
      <c r="E17" s="36">
        <v>23443</v>
      </c>
      <c r="F17" s="36">
        <v>23684</v>
      </c>
      <c r="G17" s="36">
        <v>22955</v>
      </c>
      <c r="H17" s="37">
        <f t="shared" si="0"/>
        <v>0.11094976874260509</v>
      </c>
      <c r="I17" s="37">
        <f t="shared" si="0"/>
        <v>0.13486953575059313</v>
      </c>
      <c r="J17" s="37">
        <f t="shared" si="0"/>
        <v>1.028025423367307E-2</v>
      </c>
      <c r="K17" s="37">
        <f t="shared" si="0"/>
        <v>-3.0780273602432073E-2</v>
      </c>
    </row>
    <row r="18" spans="2:11">
      <c r="B18" s="35" t="s">
        <v>23</v>
      </c>
      <c r="C18" s="36">
        <v>12540</v>
      </c>
      <c r="D18" s="36">
        <v>13643</v>
      </c>
      <c r="E18" s="36">
        <v>15243</v>
      </c>
      <c r="F18" s="36">
        <v>15327</v>
      </c>
      <c r="G18" s="36">
        <v>14148</v>
      </c>
      <c r="H18" s="37">
        <f t="shared" si="0"/>
        <v>8.7958532695374902E-2</v>
      </c>
      <c r="I18" s="37">
        <f t="shared" si="0"/>
        <v>0.1172762588873415</v>
      </c>
      <c r="J18" s="37">
        <f t="shared" si="0"/>
        <v>5.5107262349931574E-3</v>
      </c>
      <c r="K18" s="37">
        <f t="shared" si="0"/>
        <v>-7.6923076923076872E-2</v>
      </c>
    </row>
    <row r="19" spans="2:11">
      <c r="B19" s="35" t="s">
        <v>9</v>
      </c>
      <c r="C19" s="36">
        <v>5000</v>
      </c>
      <c r="D19" s="36">
        <v>5400</v>
      </c>
      <c r="E19" s="36">
        <v>6076</v>
      </c>
      <c r="F19" s="36">
        <v>6126</v>
      </c>
      <c r="G19" s="36">
        <v>6086</v>
      </c>
      <c r="H19" s="37">
        <f t="shared" si="0"/>
        <v>8.0000000000000071E-2</v>
      </c>
      <c r="I19" s="37">
        <f t="shared" si="0"/>
        <v>0.12518518518518529</v>
      </c>
      <c r="J19" s="37">
        <f t="shared" si="0"/>
        <v>8.2290980908492628E-3</v>
      </c>
      <c r="K19" s="37">
        <f t="shared" si="0"/>
        <v>-6.5295461965393375E-3</v>
      </c>
    </row>
    <row r="20" spans="2:11">
      <c r="B20" s="35" t="s">
        <v>10</v>
      </c>
      <c r="C20" s="36">
        <v>19998</v>
      </c>
      <c r="D20" s="36">
        <v>21459</v>
      </c>
      <c r="E20" s="36">
        <v>23575</v>
      </c>
      <c r="F20" s="36">
        <v>23354</v>
      </c>
      <c r="G20" s="36">
        <v>22198</v>
      </c>
      <c r="H20" s="37">
        <f t="shared" si="0"/>
        <v>7.3057305730573008E-2</v>
      </c>
      <c r="I20" s="37">
        <f t="shared" si="0"/>
        <v>9.8606645230439494E-2</v>
      </c>
      <c r="J20" s="37">
        <f t="shared" si="0"/>
        <v>-9.3743372216330556E-3</v>
      </c>
      <c r="K20" s="37">
        <f t="shared" si="0"/>
        <v>-4.9499015158002924E-2</v>
      </c>
    </row>
    <row r="21" spans="2:11">
      <c r="B21" s="35" t="s">
        <v>0</v>
      </c>
      <c r="C21" s="36">
        <v>26532</v>
      </c>
      <c r="D21" s="36">
        <v>28129</v>
      </c>
      <c r="E21" s="36">
        <v>30380</v>
      </c>
      <c r="F21" s="36">
        <v>29585</v>
      </c>
      <c r="G21" s="36">
        <v>27090</v>
      </c>
      <c r="H21" s="37">
        <f t="shared" si="0"/>
        <v>6.0191466907884905E-2</v>
      </c>
      <c r="I21" s="37">
        <f t="shared" si="0"/>
        <v>8.0024174339649479E-2</v>
      </c>
      <c r="J21" s="37">
        <f t="shared" si="0"/>
        <v>-2.6168531928900562E-2</v>
      </c>
      <c r="K21" s="37">
        <f t="shared" si="0"/>
        <v>-8.4333276998478923E-2</v>
      </c>
    </row>
    <row r="22" spans="2:11">
      <c r="B22" s="35" t="s">
        <v>11</v>
      </c>
      <c r="C22" s="36">
        <v>42150</v>
      </c>
      <c r="D22" s="36">
        <v>44587</v>
      </c>
      <c r="E22" s="36">
        <v>47998</v>
      </c>
      <c r="F22" s="36">
        <v>46842</v>
      </c>
      <c r="G22" s="36">
        <v>46255</v>
      </c>
      <c r="H22" s="37">
        <f t="shared" si="0"/>
        <v>5.7817319098457887E-2</v>
      </c>
      <c r="I22" s="37">
        <f t="shared" si="0"/>
        <v>7.6502119451858253E-2</v>
      </c>
      <c r="J22" s="37">
        <f t="shared" si="0"/>
        <v>-2.4084336847368659E-2</v>
      </c>
      <c r="K22" s="37">
        <f t="shared" si="0"/>
        <v>-1.253148883480637E-2</v>
      </c>
    </row>
    <row r="23" spans="2:11">
      <c r="B23" s="35" t="s">
        <v>19</v>
      </c>
      <c r="C23" s="36">
        <v>46054</v>
      </c>
      <c r="D23" s="36">
        <v>48604</v>
      </c>
      <c r="E23" s="36">
        <v>53072</v>
      </c>
      <c r="F23" s="36">
        <v>52529</v>
      </c>
      <c r="G23" s="36">
        <v>52450</v>
      </c>
      <c r="H23" s="37">
        <f t="shared" si="0"/>
        <v>5.5369783297867681E-2</v>
      </c>
      <c r="I23" s="37">
        <f t="shared" si="0"/>
        <v>9.192659040408202E-2</v>
      </c>
      <c r="J23" s="37">
        <f t="shared" si="0"/>
        <v>-1.0231383780524572E-2</v>
      </c>
      <c r="K23" s="37">
        <f t="shared" si="0"/>
        <v>-1.5039311618344486E-3</v>
      </c>
    </row>
    <row r="24" spans="2:11">
      <c r="B24" s="35" t="s">
        <v>13</v>
      </c>
      <c r="C24" s="36">
        <v>54719</v>
      </c>
      <c r="D24" s="36">
        <v>57668</v>
      </c>
      <c r="E24" s="36">
        <v>61654</v>
      </c>
      <c r="F24" s="36">
        <v>59836</v>
      </c>
      <c r="G24" s="36">
        <v>61124</v>
      </c>
      <c r="H24" s="37">
        <f t="shared" si="0"/>
        <v>5.3893528756008058E-2</v>
      </c>
      <c r="I24" s="37">
        <f t="shared" si="0"/>
        <v>6.9119789137823462E-2</v>
      </c>
      <c r="J24" s="37">
        <f t="shared" si="0"/>
        <v>-2.9487137898595361E-2</v>
      </c>
      <c r="K24" s="37">
        <f t="shared" si="0"/>
        <v>2.1525503041647243E-2</v>
      </c>
    </row>
    <row r="25" spans="2:11">
      <c r="B25" s="35" t="s">
        <v>6</v>
      </c>
      <c r="C25" s="36">
        <v>42026</v>
      </c>
      <c r="D25" s="36">
        <v>44133</v>
      </c>
      <c r="E25" s="36">
        <v>47567</v>
      </c>
      <c r="F25" s="36">
        <v>46638</v>
      </c>
      <c r="G25" s="36">
        <v>45205</v>
      </c>
      <c r="H25" s="37">
        <f t="shared" si="0"/>
        <v>5.013563032408519E-2</v>
      </c>
      <c r="I25" s="37">
        <f t="shared" si="0"/>
        <v>7.7810255364466396E-2</v>
      </c>
      <c r="J25" s="37">
        <f t="shared" si="0"/>
        <v>-1.9530346668909071E-2</v>
      </c>
      <c r="K25" s="37">
        <f t="shared" si="0"/>
        <v>-3.0726017410695139E-2</v>
      </c>
    </row>
    <row r="26" spans="2:11">
      <c r="B26" s="35" t="s">
        <v>2</v>
      </c>
      <c r="C26" s="36">
        <v>45322</v>
      </c>
      <c r="D26" s="36">
        <v>47359</v>
      </c>
      <c r="E26" s="36">
        <v>51513</v>
      </c>
      <c r="F26" s="36">
        <v>50165</v>
      </c>
      <c r="G26" s="36">
        <v>48635</v>
      </c>
      <c r="H26" s="37">
        <f t="shared" si="0"/>
        <v>4.4945059794360365E-2</v>
      </c>
      <c r="I26" s="37">
        <f t="shared" si="0"/>
        <v>8.771300069680521E-2</v>
      </c>
      <c r="J26" s="37">
        <f t="shared" si="0"/>
        <v>-2.6168151728689804E-2</v>
      </c>
      <c r="K26" s="37">
        <f t="shared" si="0"/>
        <v>-3.0499352137944746E-2</v>
      </c>
    </row>
    <row r="27" spans="2:11">
      <c r="B27" s="35" t="s">
        <v>3</v>
      </c>
      <c r="C27" s="36">
        <v>30971</v>
      </c>
      <c r="D27" s="36">
        <v>32359</v>
      </c>
      <c r="E27" s="36">
        <v>34640</v>
      </c>
      <c r="F27" s="36">
        <v>33675</v>
      </c>
      <c r="G27" s="36">
        <v>31746</v>
      </c>
      <c r="H27" s="37">
        <f t="shared" si="0"/>
        <v>4.4816118304220165E-2</v>
      </c>
      <c r="I27" s="37">
        <f t="shared" si="0"/>
        <v>7.0490435427547293E-2</v>
      </c>
      <c r="J27" s="37">
        <f t="shared" si="0"/>
        <v>-2.7857967667436534E-2</v>
      </c>
      <c r="K27" s="37">
        <f t="shared" si="0"/>
        <v>-5.7282850779510008E-2</v>
      </c>
    </row>
    <row r="28" spans="2:11">
      <c r="B28" s="35" t="s">
        <v>1</v>
      </c>
      <c r="C28" s="36">
        <v>37074</v>
      </c>
      <c r="D28" s="36">
        <v>38724</v>
      </c>
      <c r="E28" s="36">
        <v>41614</v>
      </c>
      <c r="F28" s="36">
        <v>40619</v>
      </c>
      <c r="G28" s="36">
        <v>39069</v>
      </c>
      <c r="H28" s="37">
        <f t="shared" si="0"/>
        <v>4.4505583427739026E-2</v>
      </c>
      <c r="I28" s="37">
        <f t="shared" si="0"/>
        <v>7.4630719966945591E-2</v>
      </c>
      <c r="J28" s="37">
        <f t="shared" si="0"/>
        <v>-2.3910222521266844E-2</v>
      </c>
      <c r="K28" s="37">
        <f t="shared" si="0"/>
        <v>-3.8159482015805435E-2</v>
      </c>
    </row>
    <row r="29" spans="2:11">
      <c r="B29" s="35" t="s">
        <v>12</v>
      </c>
      <c r="C29" s="36">
        <v>52017</v>
      </c>
      <c r="D29" s="36">
        <v>53845</v>
      </c>
      <c r="E29" s="36">
        <v>54644</v>
      </c>
      <c r="F29" s="36">
        <v>51991</v>
      </c>
      <c r="G29" s="36">
        <v>52327</v>
      </c>
      <c r="H29" s="37">
        <f t="shared" si="0"/>
        <v>3.5142357306265248E-2</v>
      </c>
      <c r="I29" s="37">
        <f t="shared" si="0"/>
        <v>1.483888940477307E-2</v>
      </c>
      <c r="J29" s="37">
        <f t="shared" si="0"/>
        <v>-4.8550618549154545E-2</v>
      </c>
      <c r="K29" s="37">
        <f t="shared" si="0"/>
        <v>6.4626569983265991E-3</v>
      </c>
    </row>
    <row r="30" spans="2:11">
      <c r="B30" s="35" t="s">
        <v>7</v>
      </c>
      <c r="C30" s="36">
        <v>83156</v>
      </c>
      <c r="D30" s="36">
        <v>83435</v>
      </c>
      <c r="E30" s="36">
        <v>86475</v>
      </c>
      <c r="F30" s="36">
        <v>85420</v>
      </c>
      <c r="G30" s="36">
        <v>87184</v>
      </c>
      <c r="H30" s="37">
        <f t="shared" si="0"/>
        <v>3.3551397373610126E-3</v>
      </c>
      <c r="I30" s="37">
        <f t="shared" si="0"/>
        <v>3.6435548630670667E-2</v>
      </c>
      <c r="J30" s="37">
        <f t="shared" si="0"/>
        <v>-1.2200057820179189E-2</v>
      </c>
      <c r="K30" s="37">
        <f t="shared" si="0"/>
        <v>2.0650901428237001E-2</v>
      </c>
    </row>
    <row r="31" spans="2:11">
      <c r="B31" s="35" t="s">
        <v>5</v>
      </c>
      <c r="C31" s="36">
        <v>42473</v>
      </c>
      <c r="D31" s="36">
        <v>41720</v>
      </c>
      <c r="E31" s="36">
        <v>44504</v>
      </c>
      <c r="F31" s="36">
        <v>43969</v>
      </c>
      <c r="G31" s="36">
        <v>41965</v>
      </c>
      <c r="H31" s="37">
        <f t="shared" si="0"/>
        <v>-1.7728910131142084E-2</v>
      </c>
      <c r="I31" s="37">
        <f t="shared" si="0"/>
        <v>6.6730584851390162E-2</v>
      </c>
      <c r="J31" s="37">
        <f t="shared" si="0"/>
        <v>-1.202139133561031E-2</v>
      </c>
      <c r="K31" s="37">
        <f t="shared" si="0"/>
        <v>-4.5577566012417803E-2</v>
      </c>
    </row>
    <row r="32" spans="2:11">
      <c r="B32" s="35" t="s">
        <v>21</v>
      </c>
      <c r="C32" s="36">
        <v>31034</v>
      </c>
      <c r="D32" s="36">
        <v>30333</v>
      </c>
      <c r="E32" s="36">
        <v>32602</v>
      </c>
      <c r="F32" s="36">
        <v>31975</v>
      </c>
      <c r="G32" s="36">
        <v>30498</v>
      </c>
      <c r="H32" s="37">
        <f t="shared" si="0"/>
        <v>-2.2588129148675695E-2</v>
      </c>
      <c r="I32" s="37">
        <f t="shared" si="0"/>
        <v>7.4803019813404648E-2</v>
      </c>
      <c r="J32" s="37">
        <f t="shared" si="0"/>
        <v>-1.923194896018654E-2</v>
      </c>
      <c r="K32" s="37">
        <f t="shared" si="0"/>
        <v>-4.6192337763877989E-2</v>
      </c>
    </row>
    <row r="33" spans="2:7">
      <c r="B33" s="4" t="s">
        <v>14</v>
      </c>
      <c r="C33" s="94">
        <v>21646</v>
      </c>
      <c r="D33" s="40">
        <v>23047</v>
      </c>
      <c r="E33" s="94">
        <v>23820</v>
      </c>
      <c r="F33" s="40">
        <v>24880</v>
      </c>
      <c r="G33" s="40">
        <v>23863</v>
      </c>
    </row>
    <row r="35" spans="2:7">
      <c r="G35" s="8" t="s">
        <v>16</v>
      </c>
    </row>
  </sheetData>
  <autoFilter ref="B12:K12" xr:uid="{00000000-0001-0000-0200-000000000000}">
    <sortState xmlns:xlrd2="http://schemas.microsoft.com/office/spreadsheetml/2017/richdata2" ref="B13:K32">
      <sortCondition descending="1" ref="H12"/>
    </sortState>
  </autoFilter>
  <mergeCells count="1">
    <mergeCell ref="H11:K11"/>
  </mergeCells>
  <conditionalFormatting sqref="B13:G31">
    <cfRule type="expression" dxfId="127" priority="3">
      <formula>ISODD(ROW())</formula>
    </cfRule>
  </conditionalFormatting>
  <conditionalFormatting sqref="B32:G32">
    <cfRule type="expression" dxfId="126" priority="2">
      <formula>ISODD(ROW())</formula>
    </cfRule>
  </conditionalFormatting>
  <conditionalFormatting sqref="C33:G33">
    <cfRule type="expression" dxfId="125" priority="1">
      <formula>ISODD(ROW())</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7BD36-AC3C-47BB-B31C-855DFABD04EC}">
  <sheetPr>
    <tabColor rgb="FF92D050"/>
  </sheetPr>
  <dimension ref="B4:F28"/>
  <sheetViews>
    <sheetView workbookViewId="0">
      <selection activeCell="E5" sqref="E5:F21"/>
    </sheetView>
  </sheetViews>
  <sheetFormatPr defaultRowHeight="14.5"/>
  <cols>
    <col min="2" max="2" width="23.453125" bestFit="1" customWidth="1"/>
  </cols>
  <sheetData>
    <row r="4" spans="2:6">
      <c r="B4" t="s">
        <v>129</v>
      </c>
      <c r="E4" t="s">
        <v>128</v>
      </c>
    </row>
    <row r="5" spans="2:6">
      <c r="B5" s="22" t="s">
        <v>3</v>
      </c>
      <c r="C5" s="23">
        <v>1</v>
      </c>
      <c r="E5" s="22" t="s">
        <v>125</v>
      </c>
      <c r="F5" s="82">
        <v>1</v>
      </c>
    </row>
    <row r="6" spans="2:6">
      <c r="B6" s="22" t="s">
        <v>5</v>
      </c>
      <c r="C6" s="23">
        <v>2</v>
      </c>
      <c r="E6" s="22" t="s">
        <v>126</v>
      </c>
      <c r="F6" s="82">
        <v>2</v>
      </c>
    </row>
    <row r="7" spans="2:6">
      <c r="B7" s="22" t="s">
        <v>0</v>
      </c>
      <c r="C7" s="23">
        <v>3</v>
      </c>
      <c r="E7" s="22" t="s">
        <v>127</v>
      </c>
      <c r="F7" s="82">
        <v>3</v>
      </c>
    </row>
    <row r="8" spans="2:6">
      <c r="B8" s="22" t="s">
        <v>13</v>
      </c>
      <c r="C8" s="23">
        <v>4</v>
      </c>
      <c r="E8" s="22" t="s">
        <v>6</v>
      </c>
      <c r="F8" s="82">
        <v>4</v>
      </c>
    </row>
    <row r="9" spans="2:6">
      <c r="B9" s="22" t="s">
        <v>7</v>
      </c>
      <c r="C9" s="23">
        <v>5</v>
      </c>
      <c r="E9" s="22" t="s">
        <v>10</v>
      </c>
      <c r="F9" s="82">
        <v>5</v>
      </c>
    </row>
    <row r="10" spans="2:6">
      <c r="B10" s="22" t="s">
        <v>6</v>
      </c>
      <c r="C10" s="23">
        <v>6</v>
      </c>
      <c r="E10" s="22" t="s">
        <v>19</v>
      </c>
      <c r="F10" s="82">
        <v>6</v>
      </c>
    </row>
    <row r="11" spans="2:6">
      <c r="B11" s="22" t="s">
        <v>4</v>
      </c>
      <c r="C11" s="23">
        <v>7</v>
      </c>
      <c r="E11" s="22" t="s">
        <v>13</v>
      </c>
      <c r="F11" s="82">
        <v>7</v>
      </c>
    </row>
    <row r="12" spans="2:6">
      <c r="B12" s="22" t="s">
        <v>8</v>
      </c>
      <c r="C12" s="23">
        <v>8</v>
      </c>
      <c r="E12" s="22" t="s">
        <v>5</v>
      </c>
      <c r="F12" s="82">
        <v>8</v>
      </c>
    </row>
    <row r="13" spans="2:6">
      <c r="B13" s="22" t="s">
        <v>1</v>
      </c>
      <c r="C13" s="23">
        <v>9</v>
      </c>
      <c r="E13" s="22" t="s">
        <v>11</v>
      </c>
      <c r="F13" s="82">
        <v>9</v>
      </c>
    </row>
    <row r="14" spans="2:6">
      <c r="B14" s="22" t="s">
        <v>2</v>
      </c>
      <c r="C14" s="23">
        <v>10</v>
      </c>
      <c r="E14" s="22" t="s">
        <v>24</v>
      </c>
      <c r="F14" s="82">
        <v>10</v>
      </c>
    </row>
    <row r="15" spans="2:6">
      <c r="B15" s="22" t="s">
        <v>10</v>
      </c>
      <c r="C15" s="23">
        <v>11</v>
      </c>
      <c r="E15" s="22" t="s">
        <v>7</v>
      </c>
      <c r="F15" s="82">
        <v>11</v>
      </c>
    </row>
    <row r="16" spans="2:6">
      <c r="B16" s="22" t="s">
        <v>12</v>
      </c>
      <c r="C16" s="23">
        <v>12</v>
      </c>
      <c r="E16" s="22" t="s">
        <v>23</v>
      </c>
      <c r="F16" s="82">
        <v>12</v>
      </c>
    </row>
    <row r="17" spans="2:6">
      <c r="B17" s="22" t="s">
        <v>23</v>
      </c>
      <c r="C17" s="23">
        <v>13</v>
      </c>
      <c r="E17" s="22" t="s">
        <v>12</v>
      </c>
      <c r="F17" s="82">
        <v>13</v>
      </c>
    </row>
    <row r="18" spans="2:6">
      <c r="B18" s="22" t="s">
        <v>11</v>
      </c>
      <c r="C18" s="23">
        <v>14</v>
      </c>
      <c r="E18" s="22" t="s">
        <v>8</v>
      </c>
      <c r="F18" s="82">
        <v>14</v>
      </c>
    </row>
    <row r="19" spans="2:6">
      <c r="B19" s="22" t="s">
        <v>19</v>
      </c>
      <c r="C19" s="23">
        <v>15</v>
      </c>
      <c r="E19" s="22" t="s">
        <v>9</v>
      </c>
      <c r="F19" s="82">
        <v>15</v>
      </c>
    </row>
    <row r="20" spans="2:6">
      <c r="B20" s="22" t="s">
        <v>21</v>
      </c>
      <c r="C20" s="23">
        <v>16</v>
      </c>
      <c r="E20" s="22" t="s">
        <v>20</v>
      </c>
      <c r="F20" s="82">
        <v>16</v>
      </c>
    </row>
    <row r="21" spans="2:6">
      <c r="B21" s="22" t="s">
        <v>66</v>
      </c>
      <c r="C21" s="23">
        <v>17</v>
      </c>
    </row>
    <row r="22" spans="2:6">
      <c r="B22" s="22" t="s">
        <v>67</v>
      </c>
      <c r="C22" s="23">
        <v>18</v>
      </c>
    </row>
    <row r="23" spans="2:6">
      <c r="B23" s="22" t="s">
        <v>22</v>
      </c>
      <c r="C23" s="23">
        <v>19</v>
      </c>
    </row>
    <row r="24" spans="2:6">
      <c r="B24" s="22" t="s">
        <v>68</v>
      </c>
      <c r="C24" s="23">
        <v>20</v>
      </c>
    </row>
    <row r="25" spans="2:6">
      <c r="B25" s="22" t="s">
        <v>69</v>
      </c>
      <c r="C25" s="23">
        <v>21</v>
      </c>
    </row>
    <row r="26" spans="2:6">
      <c r="B26" s="22" t="s">
        <v>24</v>
      </c>
      <c r="C26" s="23">
        <v>22</v>
      </c>
    </row>
    <row r="27" spans="2:6">
      <c r="B27" s="22" t="s">
        <v>70</v>
      </c>
      <c r="C27" s="23">
        <v>23</v>
      </c>
    </row>
    <row r="28" spans="2:6">
      <c r="B28" s="22" t="s">
        <v>71</v>
      </c>
      <c r="C28" s="23">
        <v>24</v>
      </c>
    </row>
  </sheetData>
  <phoneticPr fontId="10" type="noConversion"/>
  <conditionalFormatting sqref="B6:B28 E6:F20">
    <cfRule type="expression" dxfId="124" priority="3">
      <formula>ISODD(ROW())</formula>
    </cfRule>
  </conditionalFormatting>
  <conditionalFormatting sqref="C6:C20 C22:C28">
    <cfRule type="expression" dxfId="123" priority="2">
      <formula>ISODD(ROW())</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39834-6EC2-4C2A-B4C0-AE17B1158E65}">
  <sheetPr>
    <tabColor rgb="FF00B050"/>
  </sheetPr>
  <dimension ref="A1:V83"/>
  <sheetViews>
    <sheetView workbookViewId="0">
      <selection activeCell="U27" sqref="U27"/>
    </sheetView>
  </sheetViews>
  <sheetFormatPr defaultRowHeight="14.5"/>
  <cols>
    <col min="4" max="4" width="22" bestFit="1" customWidth="1"/>
    <col min="15" max="15" width="22" bestFit="1" customWidth="1"/>
    <col min="19" max="19" width="10.81640625" bestFit="1" customWidth="1"/>
    <col min="21" max="21" width="14.6328125" bestFit="1" customWidth="1"/>
  </cols>
  <sheetData>
    <row r="1" spans="1:22">
      <c r="E1" s="113" t="s">
        <v>83</v>
      </c>
      <c r="F1" s="113"/>
      <c r="G1" s="113"/>
      <c r="H1" s="113"/>
      <c r="I1" s="113"/>
      <c r="J1" s="113" t="s">
        <v>147</v>
      </c>
      <c r="K1" s="113"/>
      <c r="L1" s="113"/>
      <c r="M1" s="113"/>
      <c r="N1" s="113"/>
      <c r="P1" s="113" t="s">
        <v>84</v>
      </c>
      <c r="Q1" s="113"/>
      <c r="R1" s="113"/>
      <c r="S1" s="113"/>
      <c r="T1" s="100"/>
    </row>
    <row r="2" spans="1:22">
      <c r="A2">
        <v>2020</v>
      </c>
      <c r="B2">
        <v>2021</v>
      </c>
      <c r="D2" t="s">
        <v>26</v>
      </c>
      <c r="E2">
        <v>2016</v>
      </c>
      <c r="F2">
        <v>2017</v>
      </c>
      <c r="G2">
        <v>2018</v>
      </c>
      <c r="H2">
        <v>2019</v>
      </c>
      <c r="I2">
        <v>2020</v>
      </c>
      <c r="J2">
        <v>2016</v>
      </c>
      <c r="K2">
        <v>2017</v>
      </c>
      <c r="L2">
        <v>2018</v>
      </c>
      <c r="M2">
        <v>2019</v>
      </c>
      <c r="N2">
        <v>2020</v>
      </c>
      <c r="O2" t="s">
        <v>26</v>
      </c>
      <c r="P2">
        <v>2017</v>
      </c>
      <c r="Q2">
        <v>2018</v>
      </c>
      <c r="R2">
        <v>2019</v>
      </c>
      <c r="S2">
        <v>2020</v>
      </c>
      <c r="U2" t="s">
        <v>155</v>
      </c>
      <c r="V2" t="s">
        <v>154</v>
      </c>
    </row>
    <row r="3" spans="1:22">
      <c r="A3">
        <v>4</v>
      </c>
      <c r="B3">
        <v>6</v>
      </c>
      <c r="D3" s="45" t="s">
        <v>6</v>
      </c>
      <c r="E3">
        <v>405.85</v>
      </c>
      <c r="F3">
        <v>439.49</v>
      </c>
      <c r="G3">
        <v>486.83000000000004</v>
      </c>
      <c r="H3">
        <v>489.37</v>
      </c>
      <c r="I3">
        <v>444.16999999999996</v>
      </c>
      <c r="J3">
        <f>RANK(E3,E$3:E$23)</f>
        <v>3</v>
      </c>
      <c r="K3">
        <f>RANK(F3,F$3:F$23)</f>
        <v>3</v>
      </c>
      <c r="L3">
        <f t="shared" ref="L3:N3" si="0">RANK(G3,G$3:G$23)</f>
        <v>1</v>
      </c>
      <c r="M3">
        <f t="shared" si="0"/>
        <v>3</v>
      </c>
      <c r="N3">
        <f t="shared" si="0"/>
        <v>1</v>
      </c>
      <c r="O3" t="s">
        <v>6</v>
      </c>
      <c r="P3" s="42">
        <v>8.2887766416163577E-2</v>
      </c>
      <c r="Q3" s="42">
        <v>0.10771576145077266</v>
      </c>
      <c r="R3" s="42">
        <v>5.2174270279152779E-3</v>
      </c>
      <c r="S3" s="42">
        <v>-9.236365122504453E-2</v>
      </c>
      <c r="T3" s="42">
        <f>VAR(P3:S3)</f>
        <v>8.1184930927122954E-3</v>
      </c>
      <c r="U3" s="105">
        <f t="shared" ref="U3:U23" si="1">(I3/E3)^(1/4)-1</f>
        <v>2.2812243267325227E-2</v>
      </c>
      <c r="V3" s="105">
        <f>(H3/E3)^(1/3)-1</f>
        <v>6.4365030070044238E-2</v>
      </c>
    </row>
    <row r="4" spans="1:22">
      <c r="A4">
        <v>2</v>
      </c>
      <c r="B4">
        <v>3</v>
      </c>
      <c r="D4" s="45" t="s">
        <v>0</v>
      </c>
      <c r="E4">
        <v>389.95</v>
      </c>
      <c r="F4">
        <v>407.23</v>
      </c>
      <c r="G4">
        <v>431.7</v>
      </c>
      <c r="H4">
        <v>521.65000000000009</v>
      </c>
      <c r="I4">
        <v>441.52000000000004</v>
      </c>
      <c r="J4">
        <f t="shared" ref="J4:J23" si="2">RANK(E4,E$3:E$23)</f>
        <v>4</v>
      </c>
      <c r="K4">
        <f t="shared" ref="K4:K23" si="3">RANK(F4,F$3:F$23)</f>
        <v>4</v>
      </c>
      <c r="L4">
        <f t="shared" ref="L4:L23" si="4">RANK(G4,G$3:G$23)</f>
        <v>4</v>
      </c>
      <c r="M4">
        <f t="shared" ref="M4:M23" si="5">RANK(H4,H$3:H$23)</f>
        <v>1</v>
      </c>
      <c r="N4">
        <f t="shared" ref="N4:N23" si="6">RANK(I4,I$3:I$23)</f>
        <v>2</v>
      </c>
      <c r="O4" t="s">
        <v>0</v>
      </c>
      <c r="P4" s="42">
        <v>4.4313373509424325E-2</v>
      </c>
      <c r="Q4" s="42">
        <v>6.0088893254426123E-2</v>
      </c>
      <c r="R4" s="42">
        <v>0.208362288626361</v>
      </c>
      <c r="S4" s="42">
        <v>-0.15360874149333847</v>
      </c>
      <c r="T4" s="42">
        <f t="shared" ref="T4:T23" si="7">VAR(P4:S4)</f>
        <v>2.2084065224938599E-2</v>
      </c>
      <c r="U4" s="105">
        <f t="shared" si="1"/>
        <v>3.1538315582622989E-2</v>
      </c>
      <c r="V4" s="105">
        <f t="shared" ref="V4:V23" si="8">(H4/E4)^(1/3)-1</f>
        <v>0.10185241790103894</v>
      </c>
    </row>
    <row r="5" spans="1:22">
      <c r="A5">
        <v>3</v>
      </c>
      <c r="B5">
        <v>1</v>
      </c>
      <c r="D5" s="45" t="s">
        <v>3</v>
      </c>
      <c r="E5">
        <v>368.13</v>
      </c>
      <c r="F5">
        <v>441.34000000000003</v>
      </c>
      <c r="G5">
        <v>428.06</v>
      </c>
      <c r="H5">
        <v>506.65999999999997</v>
      </c>
      <c r="I5">
        <v>438.70000000000005</v>
      </c>
      <c r="J5">
        <f t="shared" si="2"/>
        <v>5</v>
      </c>
      <c r="K5">
        <f t="shared" si="3"/>
        <v>2</v>
      </c>
      <c r="L5">
        <f t="shared" si="4"/>
        <v>5</v>
      </c>
      <c r="M5">
        <f t="shared" si="5"/>
        <v>2</v>
      </c>
      <c r="N5">
        <f t="shared" si="6"/>
        <v>3</v>
      </c>
      <c r="O5" t="s">
        <v>3</v>
      </c>
      <c r="P5" s="42">
        <v>0.19886996441474492</v>
      </c>
      <c r="Q5" s="42">
        <v>-3.0090179906647974E-2</v>
      </c>
      <c r="R5" s="42">
        <v>0.18361911881511928</v>
      </c>
      <c r="S5" s="42">
        <v>-0.13413334385978748</v>
      </c>
      <c r="T5" s="42">
        <f t="shared" si="7"/>
        <v>2.6750817596871448E-2</v>
      </c>
      <c r="U5" s="105">
        <f t="shared" si="1"/>
        <v>4.482030937384196E-2</v>
      </c>
      <c r="V5" s="105">
        <f t="shared" si="8"/>
        <v>0.11234234224311734</v>
      </c>
    </row>
    <row r="6" spans="1:22">
      <c r="A6">
        <v>7</v>
      </c>
      <c r="B6">
        <v>4</v>
      </c>
      <c r="D6" s="45" t="s">
        <v>13</v>
      </c>
      <c r="E6">
        <v>420.77</v>
      </c>
      <c r="F6">
        <v>400.3</v>
      </c>
      <c r="G6">
        <v>470.90999999999997</v>
      </c>
      <c r="H6">
        <v>475.72</v>
      </c>
      <c r="I6">
        <v>433.65</v>
      </c>
      <c r="J6">
        <f t="shared" si="2"/>
        <v>2</v>
      </c>
      <c r="K6">
        <f t="shared" si="3"/>
        <v>5</v>
      </c>
      <c r="L6">
        <f t="shared" si="4"/>
        <v>2</v>
      </c>
      <c r="M6">
        <f t="shared" si="5"/>
        <v>4</v>
      </c>
      <c r="N6">
        <f t="shared" si="6"/>
        <v>4</v>
      </c>
      <c r="O6" t="s">
        <v>13</v>
      </c>
      <c r="P6" s="42">
        <v>-4.864890557786905E-2</v>
      </c>
      <c r="Q6" s="42">
        <v>0.17639270547089669</v>
      </c>
      <c r="R6" s="42">
        <v>1.0214265995625693E-2</v>
      </c>
      <c r="S6" s="42">
        <v>-8.8434373160682811E-2</v>
      </c>
      <c r="T6" s="42">
        <f t="shared" si="7"/>
        <v>1.3597641036021872E-2</v>
      </c>
      <c r="U6" s="105">
        <f t="shared" si="1"/>
        <v>7.5663288474858703E-3</v>
      </c>
      <c r="V6" s="105">
        <f t="shared" si="8"/>
        <v>4.1762885065742772E-2</v>
      </c>
    </row>
    <row r="7" spans="1:22">
      <c r="A7">
        <v>8</v>
      </c>
      <c r="B7">
        <v>2</v>
      </c>
      <c r="D7" s="45" t="s">
        <v>5</v>
      </c>
      <c r="E7">
        <v>469.29</v>
      </c>
      <c r="F7">
        <v>457.14</v>
      </c>
      <c r="G7">
        <v>447.46000000000004</v>
      </c>
      <c r="H7">
        <v>475.63</v>
      </c>
      <c r="I7">
        <v>385.77</v>
      </c>
      <c r="J7">
        <f t="shared" ref="J7:N8" si="9">RANK(E7,E$3:E$23)</f>
        <v>1</v>
      </c>
      <c r="K7">
        <f t="shared" si="9"/>
        <v>1</v>
      </c>
      <c r="L7">
        <f t="shared" si="9"/>
        <v>3</v>
      </c>
      <c r="M7">
        <f t="shared" si="9"/>
        <v>5</v>
      </c>
      <c r="N7">
        <f t="shared" si="9"/>
        <v>6</v>
      </c>
      <c r="O7" t="s">
        <v>5</v>
      </c>
      <c r="P7" s="42">
        <v>-2.5890174518954256E-2</v>
      </c>
      <c r="Q7" s="42">
        <v>-2.1175132344577019E-2</v>
      </c>
      <c r="R7" s="42">
        <v>6.2955347964063657E-2</v>
      </c>
      <c r="S7" s="42">
        <v>-0.18892836868994811</v>
      </c>
      <c r="T7" s="42">
        <f t="shared" si="7"/>
        <v>1.1096808665272693E-2</v>
      </c>
      <c r="U7" s="105">
        <f t="shared" si="1"/>
        <v>-4.7814008759631599E-2</v>
      </c>
      <c r="V7" s="105">
        <f t="shared" si="8"/>
        <v>4.4831282194763844E-3</v>
      </c>
    </row>
    <row r="8" spans="1:22">
      <c r="A8" t="s">
        <v>132</v>
      </c>
      <c r="B8">
        <v>16</v>
      </c>
      <c r="D8" t="s">
        <v>21</v>
      </c>
      <c r="E8">
        <v>237.79999999999998</v>
      </c>
      <c r="F8">
        <v>261.60000000000002</v>
      </c>
      <c r="G8">
        <v>317.51</v>
      </c>
      <c r="H8">
        <v>449.32000000000005</v>
      </c>
      <c r="I8">
        <v>426.70000000000005</v>
      </c>
      <c r="J8">
        <f t="shared" si="9"/>
        <v>13</v>
      </c>
      <c r="K8">
        <f t="shared" si="9"/>
        <v>12</v>
      </c>
      <c r="L8">
        <f t="shared" si="9"/>
        <v>7</v>
      </c>
      <c r="M8">
        <f t="shared" si="9"/>
        <v>6</v>
      </c>
      <c r="N8">
        <f t="shared" si="9"/>
        <v>5</v>
      </c>
      <c r="O8" t="s">
        <v>21</v>
      </c>
      <c r="P8" s="42">
        <v>0.10008410428931902</v>
      </c>
      <c r="Q8" s="42">
        <v>0.21372324159021394</v>
      </c>
      <c r="R8" s="42">
        <v>0.41513653113287785</v>
      </c>
      <c r="S8" s="42">
        <v>-5.0342740140656983E-2</v>
      </c>
      <c r="T8" s="42">
        <f t="shared" si="7"/>
        <v>3.8480769050741208E-2</v>
      </c>
      <c r="U8" s="105">
        <f t="shared" si="1"/>
        <v>0.15738459664404147</v>
      </c>
      <c r="V8" s="105">
        <f t="shared" si="8"/>
        <v>0.23627370847448326</v>
      </c>
    </row>
    <row r="9" spans="1:22">
      <c r="A9">
        <v>12</v>
      </c>
      <c r="B9">
        <v>13</v>
      </c>
      <c r="D9" t="s">
        <v>23</v>
      </c>
      <c r="E9">
        <v>252.32</v>
      </c>
      <c r="F9">
        <v>299.43</v>
      </c>
      <c r="G9">
        <v>287.59000000000003</v>
      </c>
      <c r="H9">
        <v>339.37</v>
      </c>
      <c r="I9">
        <v>335.38</v>
      </c>
      <c r="J9">
        <f t="shared" si="2"/>
        <v>10</v>
      </c>
      <c r="K9">
        <f t="shared" si="3"/>
        <v>8</v>
      </c>
      <c r="L9">
        <f t="shared" si="4"/>
        <v>12</v>
      </c>
      <c r="M9">
        <f t="shared" si="5"/>
        <v>9</v>
      </c>
      <c r="N9">
        <f t="shared" si="6"/>
        <v>7</v>
      </c>
      <c r="O9" t="s">
        <v>23</v>
      </c>
      <c r="P9" s="42">
        <v>0.18670735573874442</v>
      </c>
      <c r="Q9" s="42">
        <v>-3.954179607921704E-2</v>
      </c>
      <c r="R9" s="42">
        <v>0.18004798497861518</v>
      </c>
      <c r="S9" s="42">
        <v>-1.175707929398595E-2</v>
      </c>
      <c r="T9" s="42">
        <f t="shared" si="7"/>
        <v>1.4700166916883958E-2</v>
      </c>
      <c r="U9" s="105">
        <f t="shared" si="1"/>
        <v>7.3733173620790016E-2</v>
      </c>
      <c r="V9" s="105">
        <f t="shared" si="8"/>
        <v>0.10384287181015606</v>
      </c>
    </row>
    <row r="10" spans="1:22">
      <c r="A10">
        <v>5</v>
      </c>
      <c r="B10">
        <v>11</v>
      </c>
      <c r="D10" t="s">
        <v>10</v>
      </c>
      <c r="E10">
        <v>239.99</v>
      </c>
      <c r="F10">
        <v>253.08</v>
      </c>
      <c r="G10">
        <v>306.57</v>
      </c>
      <c r="H10">
        <v>360.76</v>
      </c>
      <c r="I10">
        <v>332.71000000000004</v>
      </c>
      <c r="J10">
        <f t="shared" si="2"/>
        <v>12</v>
      </c>
      <c r="K10">
        <f t="shared" si="3"/>
        <v>13</v>
      </c>
      <c r="L10">
        <f t="shared" si="4"/>
        <v>10</v>
      </c>
      <c r="M10">
        <f t="shared" si="5"/>
        <v>7</v>
      </c>
      <c r="N10">
        <f t="shared" si="6"/>
        <v>8</v>
      </c>
      <c r="O10" t="s">
        <v>10</v>
      </c>
      <c r="P10" s="42">
        <v>5.4543939330805369E-2</v>
      </c>
      <c r="Q10" s="42">
        <v>0.21135609293504021</v>
      </c>
      <c r="R10" s="42">
        <v>0.17676224027138998</v>
      </c>
      <c r="S10" s="42">
        <v>-7.7752522452599893E-2</v>
      </c>
      <c r="T10" s="42">
        <f t="shared" si="7"/>
        <v>1.7215667415094258E-2</v>
      </c>
      <c r="U10" s="105">
        <f t="shared" si="1"/>
        <v>8.5096036489022975E-2</v>
      </c>
      <c r="V10" s="105">
        <f t="shared" si="8"/>
        <v>0.14553512643923505</v>
      </c>
    </row>
    <row r="11" spans="1:22">
      <c r="A11">
        <v>16</v>
      </c>
      <c r="B11" t="s">
        <v>132</v>
      </c>
      <c r="D11" t="s">
        <v>20</v>
      </c>
      <c r="E11">
        <v>263.39</v>
      </c>
      <c r="F11">
        <v>315.69</v>
      </c>
      <c r="G11">
        <v>327.33</v>
      </c>
      <c r="H11">
        <v>317.2</v>
      </c>
      <c r="I11">
        <v>315.09000000000003</v>
      </c>
      <c r="J11">
        <f t="shared" si="2"/>
        <v>9</v>
      </c>
      <c r="K11">
        <f t="shared" si="3"/>
        <v>7</v>
      </c>
      <c r="L11">
        <f t="shared" si="4"/>
        <v>6</v>
      </c>
      <c r="M11">
        <f t="shared" si="5"/>
        <v>11</v>
      </c>
      <c r="N11">
        <f t="shared" si="6"/>
        <v>9</v>
      </c>
      <c r="O11" t="s">
        <v>20</v>
      </c>
      <c r="P11" s="42">
        <v>0.19856486578837473</v>
      </c>
      <c r="Q11" s="42">
        <v>3.6871614558585897E-2</v>
      </c>
      <c r="R11" s="42">
        <v>-3.09473619894296E-2</v>
      </c>
      <c r="S11" s="42">
        <v>-6.6519546027741239E-3</v>
      </c>
      <c r="T11" s="42">
        <f t="shared" si="7"/>
        <v>1.0668207919740913E-2</v>
      </c>
      <c r="U11" s="105">
        <f t="shared" si="1"/>
        <v>4.5824555070636874E-2</v>
      </c>
      <c r="V11" s="105">
        <f t="shared" si="8"/>
        <v>6.3925697617529753E-2</v>
      </c>
    </row>
    <row r="12" spans="1:22">
      <c r="A12">
        <v>6</v>
      </c>
      <c r="B12">
        <v>15</v>
      </c>
      <c r="D12" t="s">
        <v>19</v>
      </c>
      <c r="E12">
        <v>295.5</v>
      </c>
      <c r="F12">
        <v>295.43</v>
      </c>
      <c r="G12">
        <v>316.52</v>
      </c>
      <c r="H12">
        <v>337.11</v>
      </c>
      <c r="I12">
        <v>302.27</v>
      </c>
      <c r="J12">
        <f t="shared" si="2"/>
        <v>7</v>
      </c>
      <c r="K12">
        <f t="shared" si="3"/>
        <v>9</v>
      </c>
      <c r="L12">
        <f t="shared" si="4"/>
        <v>8</v>
      </c>
      <c r="M12">
        <f t="shared" si="5"/>
        <v>10</v>
      </c>
      <c r="N12">
        <f t="shared" si="6"/>
        <v>10</v>
      </c>
      <c r="O12" t="s">
        <v>19</v>
      </c>
      <c r="P12" s="42">
        <v>-2.3688663282572797E-4</v>
      </c>
      <c r="Q12" s="42">
        <v>7.1387469112818458E-2</v>
      </c>
      <c r="R12" s="42">
        <v>6.5051181599899088E-2</v>
      </c>
      <c r="S12" s="42">
        <v>-0.10334905520453275</v>
      </c>
      <c r="T12" s="42">
        <f t="shared" si="7"/>
        <v>6.5796950602369187E-3</v>
      </c>
      <c r="U12" s="105">
        <f t="shared" si="1"/>
        <v>5.6790200534608815E-3</v>
      </c>
      <c r="V12" s="105">
        <f t="shared" si="8"/>
        <v>4.4891950319235319E-2</v>
      </c>
    </row>
    <row r="13" spans="1:22">
      <c r="A13">
        <v>1</v>
      </c>
      <c r="B13">
        <v>9</v>
      </c>
      <c r="D13" t="s">
        <v>1</v>
      </c>
      <c r="E13">
        <v>283.35000000000002</v>
      </c>
      <c r="F13">
        <v>263.55</v>
      </c>
      <c r="G13">
        <v>293.11</v>
      </c>
      <c r="H13">
        <v>343.19</v>
      </c>
      <c r="I13">
        <v>291.31</v>
      </c>
      <c r="J13">
        <f t="shared" si="2"/>
        <v>8</v>
      </c>
      <c r="K13">
        <f t="shared" si="3"/>
        <v>11</v>
      </c>
      <c r="L13">
        <f t="shared" si="4"/>
        <v>11</v>
      </c>
      <c r="M13">
        <f t="shared" si="5"/>
        <v>8</v>
      </c>
      <c r="N13">
        <f t="shared" si="6"/>
        <v>11</v>
      </c>
      <c r="O13" t="s">
        <v>1</v>
      </c>
      <c r="P13" s="42">
        <v>-6.9878242456326123E-2</v>
      </c>
      <c r="Q13" s="42">
        <v>0.11216088028837023</v>
      </c>
      <c r="R13" s="42">
        <v>0.17085735730613072</v>
      </c>
      <c r="S13" s="42">
        <v>-0.15116990588303858</v>
      </c>
      <c r="T13" s="42">
        <f t="shared" si="7"/>
        <v>2.2849178611865462E-2</v>
      </c>
      <c r="U13" s="105">
        <f t="shared" si="1"/>
        <v>6.9503195425897335E-3</v>
      </c>
      <c r="V13" s="105">
        <f t="shared" si="8"/>
        <v>6.5950741211892261E-2</v>
      </c>
    </row>
    <row r="14" spans="1:22">
      <c r="A14">
        <v>11</v>
      </c>
      <c r="B14">
        <v>5</v>
      </c>
      <c r="D14" t="s">
        <v>7</v>
      </c>
      <c r="E14">
        <v>335.55</v>
      </c>
      <c r="F14">
        <v>345.92</v>
      </c>
      <c r="G14">
        <v>309.60000000000002</v>
      </c>
      <c r="H14">
        <v>311.59000000000003</v>
      </c>
      <c r="I14">
        <v>269.14</v>
      </c>
      <c r="J14">
        <f t="shared" si="2"/>
        <v>6</v>
      </c>
      <c r="K14">
        <f t="shared" si="3"/>
        <v>6</v>
      </c>
      <c r="L14">
        <f t="shared" si="4"/>
        <v>9</v>
      </c>
      <c r="M14">
        <f t="shared" si="5"/>
        <v>12</v>
      </c>
      <c r="N14">
        <f t="shared" si="6"/>
        <v>12</v>
      </c>
      <c r="O14" t="s">
        <v>7</v>
      </c>
      <c r="P14" s="42">
        <v>3.0904485173595564E-2</v>
      </c>
      <c r="Q14" s="42">
        <v>-0.10499537465309894</v>
      </c>
      <c r="R14" s="42">
        <v>6.4276485788115068E-3</v>
      </c>
      <c r="S14" s="42">
        <v>-0.13623672133252041</v>
      </c>
      <c r="T14" s="42">
        <f t="shared" si="7"/>
        <v>6.72902538613359E-3</v>
      </c>
      <c r="U14" s="105">
        <f t="shared" si="1"/>
        <v>-5.3642450061037183E-2</v>
      </c>
      <c r="V14" s="105">
        <f t="shared" si="8"/>
        <v>-2.4391843178429351E-2</v>
      </c>
    </row>
    <row r="15" spans="1:22">
      <c r="A15">
        <v>9</v>
      </c>
      <c r="B15">
        <v>14</v>
      </c>
      <c r="D15" t="s">
        <v>11</v>
      </c>
      <c r="E15">
        <v>240.60999999999999</v>
      </c>
      <c r="F15">
        <v>237.68</v>
      </c>
      <c r="G15">
        <v>253.89</v>
      </c>
      <c r="H15">
        <v>265.39</v>
      </c>
      <c r="I15">
        <v>254.48000000000002</v>
      </c>
      <c r="J15">
        <f t="shared" si="2"/>
        <v>11</v>
      </c>
      <c r="K15">
        <f t="shared" si="3"/>
        <v>15</v>
      </c>
      <c r="L15">
        <f t="shared" si="4"/>
        <v>14</v>
      </c>
      <c r="M15">
        <f t="shared" si="5"/>
        <v>15</v>
      </c>
      <c r="N15">
        <f t="shared" si="6"/>
        <v>13</v>
      </c>
      <c r="O15" t="s">
        <v>11</v>
      </c>
      <c r="P15" s="42">
        <v>-1.2177382486180832E-2</v>
      </c>
      <c r="Q15" s="42">
        <v>6.8200942443621626E-2</v>
      </c>
      <c r="R15" s="42">
        <v>4.5295206585529213E-2</v>
      </c>
      <c r="S15" s="42">
        <v>-4.1109310825577339E-2</v>
      </c>
      <c r="T15" s="42">
        <f t="shared" si="7"/>
        <v>2.5449979103821549E-3</v>
      </c>
      <c r="U15" s="105">
        <f t="shared" si="1"/>
        <v>1.410983769516605E-2</v>
      </c>
      <c r="V15" s="105">
        <f t="shared" si="8"/>
        <v>3.3214027527137091E-2</v>
      </c>
    </row>
    <row r="16" spans="1:22">
      <c r="A16" t="s">
        <v>132</v>
      </c>
      <c r="B16">
        <v>10</v>
      </c>
      <c r="D16" t="s">
        <v>2</v>
      </c>
      <c r="E16">
        <v>211.59</v>
      </c>
      <c r="F16">
        <v>291.84999999999997</v>
      </c>
      <c r="G16">
        <v>265.74</v>
      </c>
      <c r="H16">
        <v>299.26</v>
      </c>
      <c r="I16">
        <v>253.39</v>
      </c>
      <c r="J16">
        <f t="shared" si="2"/>
        <v>14</v>
      </c>
      <c r="K16">
        <f t="shared" si="3"/>
        <v>10</v>
      </c>
      <c r="L16">
        <f t="shared" si="4"/>
        <v>13</v>
      </c>
      <c r="M16">
        <f t="shared" si="5"/>
        <v>13</v>
      </c>
      <c r="N16">
        <f t="shared" si="6"/>
        <v>14</v>
      </c>
      <c r="O16" t="s">
        <v>2</v>
      </c>
      <c r="P16" s="42">
        <v>0.3793184933125382</v>
      </c>
      <c r="Q16" s="42">
        <v>-8.946376563303049E-2</v>
      </c>
      <c r="R16" s="42">
        <v>0.12613833069917968</v>
      </c>
      <c r="S16" s="42">
        <v>-0.15327808594533188</v>
      </c>
      <c r="T16" s="42">
        <f t="shared" si="7"/>
        <v>5.8012181882537123E-2</v>
      </c>
      <c r="U16" s="105">
        <f t="shared" si="1"/>
        <v>4.6100918071022345E-2</v>
      </c>
      <c r="V16" s="105">
        <f t="shared" si="8"/>
        <v>0.12249524770585341</v>
      </c>
    </row>
    <row r="17" spans="1:22">
      <c r="A17" t="s">
        <v>132</v>
      </c>
      <c r="B17">
        <v>7</v>
      </c>
      <c r="D17" t="s">
        <v>4</v>
      </c>
      <c r="E17">
        <v>200.87</v>
      </c>
      <c r="F17">
        <v>247.92000000000002</v>
      </c>
      <c r="G17">
        <v>204.66000000000003</v>
      </c>
      <c r="H17">
        <v>272.23</v>
      </c>
      <c r="I17">
        <v>225.67</v>
      </c>
      <c r="J17">
        <f t="shared" si="2"/>
        <v>15</v>
      </c>
      <c r="K17">
        <f t="shared" si="3"/>
        <v>14</v>
      </c>
      <c r="L17">
        <f t="shared" si="4"/>
        <v>16</v>
      </c>
      <c r="M17">
        <f t="shared" si="5"/>
        <v>14</v>
      </c>
      <c r="N17">
        <f t="shared" si="6"/>
        <v>15</v>
      </c>
      <c r="O17" t="s">
        <v>4</v>
      </c>
      <c r="P17" s="42">
        <v>0.23423109473789028</v>
      </c>
      <c r="Q17" s="42">
        <v>-0.17449177153920614</v>
      </c>
      <c r="R17" s="42">
        <v>0.33015733411511761</v>
      </c>
      <c r="S17" s="42">
        <v>-0.17103184806964711</v>
      </c>
      <c r="T17" s="42">
        <f t="shared" si="7"/>
        <v>7.053063040658375E-2</v>
      </c>
      <c r="U17" s="105">
        <f t="shared" si="1"/>
        <v>2.9531614524427319E-2</v>
      </c>
      <c r="V17" s="105">
        <f t="shared" si="8"/>
        <v>0.10664153890322825</v>
      </c>
    </row>
    <row r="18" spans="1:22">
      <c r="A18">
        <v>10</v>
      </c>
      <c r="B18">
        <v>22</v>
      </c>
      <c r="D18" t="s">
        <v>24</v>
      </c>
      <c r="E18">
        <v>136.17000000000002</v>
      </c>
      <c r="F18">
        <v>174.44</v>
      </c>
      <c r="G18">
        <v>207.87</v>
      </c>
      <c r="H18">
        <v>252.99</v>
      </c>
      <c r="I18">
        <v>216.25</v>
      </c>
      <c r="J18">
        <f t="shared" si="2"/>
        <v>19</v>
      </c>
      <c r="K18">
        <f t="shared" si="3"/>
        <v>16</v>
      </c>
      <c r="L18">
        <f t="shared" si="4"/>
        <v>15</v>
      </c>
      <c r="M18">
        <f t="shared" si="5"/>
        <v>16</v>
      </c>
      <c r="N18">
        <f t="shared" si="6"/>
        <v>16</v>
      </c>
      <c r="O18" t="s">
        <v>24</v>
      </c>
      <c r="P18" s="42">
        <v>0.28104575163398682</v>
      </c>
      <c r="Q18" s="42">
        <v>0.19164182526943363</v>
      </c>
      <c r="R18" s="42">
        <v>0.21705873863472358</v>
      </c>
      <c r="S18" s="42">
        <v>-0.14522313134906517</v>
      </c>
      <c r="T18" s="42">
        <f t="shared" si="7"/>
        <v>3.6597061023594807E-2</v>
      </c>
      <c r="U18" s="105">
        <f t="shared" si="1"/>
        <v>0.12258353903602237</v>
      </c>
      <c r="V18" s="105">
        <f t="shared" si="8"/>
        <v>0.22934554724662348</v>
      </c>
    </row>
    <row r="19" spans="1:22">
      <c r="A19">
        <v>13</v>
      </c>
      <c r="B19">
        <v>12</v>
      </c>
      <c r="D19" t="s">
        <v>12</v>
      </c>
      <c r="E19">
        <v>143.56</v>
      </c>
      <c r="F19">
        <v>169.58</v>
      </c>
      <c r="G19">
        <v>186.66</v>
      </c>
      <c r="H19">
        <v>223.67</v>
      </c>
      <c r="I19">
        <v>200.35</v>
      </c>
      <c r="J19">
        <f t="shared" si="2"/>
        <v>18</v>
      </c>
      <c r="K19">
        <f t="shared" si="3"/>
        <v>17</v>
      </c>
      <c r="L19">
        <f t="shared" si="4"/>
        <v>17</v>
      </c>
      <c r="M19">
        <f t="shared" si="5"/>
        <v>18</v>
      </c>
      <c r="N19">
        <f t="shared" si="6"/>
        <v>17</v>
      </c>
      <c r="O19" t="s">
        <v>12</v>
      </c>
      <c r="P19" s="42">
        <v>0.18124825856784632</v>
      </c>
      <c r="Q19" s="42">
        <v>0.10071942446043147</v>
      </c>
      <c r="R19" s="42">
        <v>0.1982749383906568</v>
      </c>
      <c r="S19" s="42">
        <v>-0.1042607412706219</v>
      </c>
      <c r="T19" s="42">
        <f t="shared" si="7"/>
        <v>1.9279331170556902E-2</v>
      </c>
      <c r="U19" s="105">
        <f t="shared" si="1"/>
        <v>8.6898462161149492E-2</v>
      </c>
      <c r="V19" s="105">
        <f t="shared" si="8"/>
        <v>0.15928823740002795</v>
      </c>
    </row>
    <row r="20" spans="1:22">
      <c r="A20">
        <v>15</v>
      </c>
      <c r="B20" t="s">
        <v>132</v>
      </c>
      <c r="D20" t="s">
        <v>9</v>
      </c>
      <c r="E20">
        <v>160.41000000000003</v>
      </c>
      <c r="F20">
        <v>166.41000000000003</v>
      </c>
      <c r="G20">
        <v>178.01</v>
      </c>
      <c r="H20">
        <v>238.75</v>
      </c>
      <c r="I20">
        <v>164.82999999999998</v>
      </c>
      <c r="J20">
        <f t="shared" si="2"/>
        <v>16</v>
      </c>
      <c r="K20">
        <f t="shared" si="3"/>
        <v>18</v>
      </c>
      <c r="L20">
        <f t="shared" si="4"/>
        <v>18</v>
      </c>
      <c r="M20">
        <f t="shared" si="5"/>
        <v>17</v>
      </c>
      <c r="N20">
        <f t="shared" si="6"/>
        <v>18</v>
      </c>
      <c r="O20" t="s">
        <v>9</v>
      </c>
      <c r="P20" s="42">
        <v>3.7404151860856549E-2</v>
      </c>
      <c r="Q20" s="42">
        <v>6.9707349317949419E-2</v>
      </c>
      <c r="R20" s="42">
        <v>0.34121678557384416</v>
      </c>
      <c r="S20" s="42">
        <v>-0.30961256544502624</v>
      </c>
      <c r="T20" s="42">
        <f t="shared" si="7"/>
        <v>7.1245502576562814E-2</v>
      </c>
      <c r="U20" s="105">
        <f t="shared" si="1"/>
        <v>6.8185416508355079E-3</v>
      </c>
      <c r="V20" s="105">
        <f t="shared" si="8"/>
        <v>0.14174901904047665</v>
      </c>
    </row>
    <row r="21" spans="1:22">
      <c r="A21" t="s">
        <v>132</v>
      </c>
      <c r="B21" t="s">
        <v>132</v>
      </c>
      <c r="D21" s="45" t="s">
        <v>14</v>
      </c>
      <c r="E21" s="45">
        <v>146.24</v>
      </c>
      <c r="F21" s="45">
        <v>155.81</v>
      </c>
      <c r="G21" s="45">
        <v>163.81</v>
      </c>
      <c r="H21" s="45">
        <v>183.93</v>
      </c>
      <c r="I21" s="45">
        <v>163.13</v>
      </c>
      <c r="J21">
        <f t="shared" si="2"/>
        <v>17</v>
      </c>
      <c r="K21">
        <f t="shared" si="3"/>
        <v>19</v>
      </c>
      <c r="L21">
        <f t="shared" si="4"/>
        <v>19</v>
      </c>
      <c r="M21">
        <f t="shared" si="5"/>
        <v>20</v>
      </c>
      <c r="N21">
        <f t="shared" si="6"/>
        <v>19</v>
      </c>
      <c r="O21" s="96" t="s">
        <v>14</v>
      </c>
      <c r="P21" s="107">
        <v>6.5440371991247304E-2</v>
      </c>
      <c r="Q21" s="107">
        <v>5.1344586355176247E-2</v>
      </c>
      <c r="R21" s="107">
        <v>0.12282522434527809</v>
      </c>
      <c r="S21" s="107">
        <v>-0.11308650029902689</v>
      </c>
      <c r="T21" s="42">
        <f t="shared" si="7"/>
        <v>1.0263746856045355E-2</v>
      </c>
      <c r="U21" s="108">
        <f t="shared" si="1"/>
        <v>2.7701320247679684E-2</v>
      </c>
      <c r="V21" s="108">
        <f t="shared" si="8"/>
        <v>7.9432436144194041E-2</v>
      </c>
    </row>
    <row r="22" spans="1:22">
      <c r="A22">
        <v>14</v>
      </c>
      <c r="B22">
        <v>8</v>
      </c>
      <c r="D22" t="s">
        <v>8</v>
      </c>
      <c r="E22">
        <v>93.87</v>
      </c>
      <c r="F22">
        <v>137.35000000000002</v>
      </c>
      <c r="G22">
        <v>147.94</v>
      </c>
      <c r="H22">
        <v>193.31</v>
      </c>
      <c r="I22">
        <v>155.73000000000002</v>
      </c>
      <c r="J22">
        <f t="shared" si="2"/>
        <v>21</v>
      </c>
      <c r="K22">
        <f t="shared" si="3"/>
        <v>20</v>
      </c>
      <c r="L22">
        <f t="shared" si="4"/>
        <v>20</v>
      </c>
      <c r="M22">
        <f t="shared" si="5"/>
        <v>19</v>
      </c>
      <c r="N22">
        <f t="shared" si="6"/>
        <v>20</v>
      </c>
      <c r="O22" t="s">
        <v>8</v>
      </c>
      <c r="P22" s="42">
        <v>0.46319377863002043</v>
      </c>
      <c r="Q22" s="42">
        <v>7.7102293410993727E-2</v>
      </c>
      <c r="R22" s="42">
        <v>0.30667838312829532</v>
      </c>
      <c r="S22" s="42">
        <v>-0.19440277274843509</v>
      </c>
      <c r="T22" s="42">
        <f t="shared" si="7"/>
        <v>8.1958286255617963E-2</v>
      </c>
      <c r="U22" s="105">
        <f t="shared" si="1"/>
        <v>0.13490985292070423</v>
      </c>
      <c r="V22" s="105">
        <f t="shared" si="8"/>
        <v>0.27225988632178555</v>
      </c>
    </row>
    <row r="23" spans="1:22">
      <c r="A23" t="s">
        <v>132</v>
      </c>
      <c r="B23">
        <v>19</v>
      </c>
      <c r="D23" t="s">
        <v>22</v>
      </c>
      <c r="E23">
        <v>112.08</v>
      </c>
      <c r="F23">
        <v>103.38</v>
      </c>
      <c r="G23">
        <v>95.4</v>
      </c>
      <c r="H23">
        <v>102.87</v>
      </c>
      <c r="I23">
        <v>135.69999999999999</v>
      </c>
      <c r="J23">
        <f t="shared" si="2"/>
        <v>20</v>
      </c>
      <c r="K23">
        <f t="shared" si="3"/>
        <v>21</v>
      </c>
      <c r="L23">
        <f t="shared" si="4"/>
        <v>21</v>
      </c>
      <c r="M23">
        <f t="shared" si="5"/>
        <v>21</v>
      </c>
      <c r="N23">
        <f t="shared" si="6"/>
        <v>21</v>
      </c>
      <c r="O23" t="s">
        <v>22</v>
      </c>
      <c r="P23" s="42">
        <v>-7.7623126338329795E-2</v>
      </c>
      <c r="Q23" s="42">
        <v>-7.7190946024376039E-2</v>
      </c>
      <c r="R23" s="42">
        <v>7.8301886792452757E-2</v>
      </c>
      <c r="S23" s="42">
        <v>0.31914066297268384</v>
      </c>
      <c r="T23" s="42">
        <f t="shared" si="7"/>
        <v>3.5082865205640419E-2</v>
      </c>
      <c r="U23" s="105">
        <f t="shared" si="1"/>
        <v>4.8969670479975802E-2</v>
      </c>
      <c r="V23" s="105">
        <f t="shared" si="8"/>
        <v>-2.8177672915423058E-2</v>
      </c>
    </row>
    <row r="25" spans="1:22">
      <c r="D25" t="s">
        <v>26</v>
      </c>
      <c r="E25">
        <v>2016</v>
      </c>
      <c r="F25">
        <v>2017</v>
      </c>
      <c r="G25">
        <v>2018</v>
      </c>
      <c r="H25">
        <v>2019</v>
      </c>
      <c r="I25">
        <v>2020</v>
      </c>
      <c r="O25" t="s">
        <v>26</v>
      </c>
      <c r="P25">
        <v>2017</v>
      </c>
      <c r="Q25">
        <v>2018</v>
      </c>
      <c r="R25">
        <v>2019</v>
      </c>
      <c r="S25" s="42">
        <v>20.2</v>
      </c>
    </row>
    <row r="26" spans="1:22">
      <c r="D26" t="s">
        <v>151</v>
      </c>
      <c r="E26">
        <f>AVERAGE(E35:E39)</f>
        <v>337.45399999999995</v>
      </c>
      <c r="F26">
        <f t="shared" ref="F26:I26" si="10">AVERAGE(F35:F39)</f>
        <v>360.93799999999999</v>
      </c>
      <c r="G26">
        <f t="shared" si="10"/>
        <v>389.25399999999996</v>
      </c>
      <c r="H26">
        <f t="shared" si="10"/>
        <v>444.32600000000002</v>
      </c>
      <c r="I26">
        <f t="shared" si="10"/>
        <v>389.68200000000007</v>
      </c>
      <c r="O26" t="s">
        <v>151</v>
      </c>
      <c r="P26" s="42">
        <f>AVERAGE(P35:P39)</f>
        <v>6.2147360242962413E-2</v>
      </c>
      <c r="Q26" s="42">
        <f t="shared" ref="Q26:S26" si="11">AVERAGE(Q35:Q39)</f>
        <v>9.2246289604392254E-2</v>
      </c>
      <c r="R26" s="42">
        <f t="shared" si="11"/>
        <v>0.14896368640938323</v>
      </c>
      <c r="S26" s="42">
        <f t="shared" si="11"/>
        <v>-0.12180563298276179</v>
      </c>
      <c r="T26" s="42"/>
    </row>
    <row r="27" spans="1:22">
      <c r="D27" t="s">
        <v>152</v>
      </c>
      <c r="E27">
        <f>AVERAGE(E63:E67)</f>
        <v>396.738</v>
      </c>
      <c r="F27">
        <f t="shared" ref="F27:I27" si="12">AVERAGE(F63:F67)</f>
        <v>410.38599999999997</v>
      </c>
      <c r="G27">
        <f t="shared" si="12"/>
        <v>417.54599999999999</v>
      </c>
      <c r="H27">
        <f t="shared" si="12"/>
        <v>458.25</v>
      </c>
      <c r="I27">
        <f t="shared" si="12"/>
        <v>393.75599999999997</v>
      </c>
      <c r="O27" t="s">
        <v>152</v>
      </c>
      <c r="P27" s="42">
        <f>AVERAGE(P63:P67)</f>
        <v>3.9909748600188297E-2</v>
      </c>
      <c r="Q27" s="42">
        <f t="shared" ref="Q27:S27" si="13">AVERAGE(Q63:Q67)</f>
        <v>1.6044182364199779E-2</v>
      </c>
      <c r="R27" s="42">
        <f t="shared" si="13"/>
        <v>9.4315733995996215E-2</v>
      </c>
      <c r="S27" s="42">
        <f t="shared" si="13"/>
        <v>-0.14026830970725546</v>
      </c>
      <c r="T27" s="42"/>
    </row>
    <row r="28" spans="1:22">
      <c r="D28" t="s">
        <v>150</v>
      </c>
      <c r="E28">
        <f>AVERAGE(E3:E7)</f>
        <v>410.79799999999994</v>
      </c>
      <c r="F28">
        <f>AVERAGE(F3:F7)</f>
        <v>429.1</v>
      </c>
      <c r="G28">
        <f>AVERAGE(G3:G7)</f>
        <v>452.99200000000002</v>
      </c>
      <c r="H28">
        <f>AVERAGE(H3:H7)</f>
        <v>493.80600000000004</v>
      </c>
      <c r="I28">
        <f>AVERAGE(I3:I7)</f>
        <v>428.762</v>
      </c>
      <c r="O28" t="s">
        <v>150</v>
      </c>
      <c r="P28" s="102">
        <f>AVERAGE(P3:P7)</f>
        <v>5.0306404848701899E-2</v>
      </c>
      <c r="Q28" s="102">
        <f t="shared" ref="Q28:R28" si="14">AVERAGE(Q3:Q7)</f>
        <v>5.8586409584974096E-2</v>
      </c>
      <c r="R28" s="102">
        <f t="shared" si="14"/>
        <v>9.4073689685816975E-2</v>
      </c>
      <c r="S28" s="102">
        <f>AVERAGE(S3:S7)</f>
        <v>-0.13149369568576028</v>
      </c>
      <c r="T28" s="102"/>
    </row>
    <row r="29" spans="1:22">
      <c r="D29" t="s">
        <v>146</v>
      </c>
      <c r="E29">
        <f>AVERAGE(E3:E23)</f>
        <v>257.49</v>
      </c>
      <c r="F29">
        <f>AVERAGE(F3:F23)</f>
        <v>279.26761904761906</v>
      </c>
      <c r="G29">
        <f>AVERAGE(G3:G23)</f>
        <v>291.77</v>
      </c>
      <c r="H29">
        <f>AVERAGE(H3:H23)</f>
        <v>331.42714285714294</v>
      </c>
      <c r="I29">
        <f>AVERAGE(I3:I23)</f>
        <v>294.56857142857149</v>
      </c>
      <c r="O29" t="s">
        <v>146</v>
      </c>
      <c r="P29" s="102">
        <f>AVERAGE(P3:P23)</f>
        <v>0.1097287160659558</v>
      </c>
      <c r="Q29" s="102">
        <f>AVERAGE(Q3:Q23)</f>
        <v>4.8164957797075081E-2</v>
      </c>
      <c r="R29" s="102">
        <f>AVERAGE(R3:R23)</f>
        <v>0.15331670755106935</v>
      </c>
      <c r="S29" s="102">
        <f>AVERAGE(S3:S23)</f>
        <v>-0.10036155953899797</v>
      </c>
      <c r="T29" s="102"/>
    </row>
    <row r="30" spans="1:22">
      <c r="D30" s="45" t="s">
        <v>14</v>
      </c>
      <c r="E30" s="45">
        <v>146.24</v>
      </c>
      <c r="F30" s="45">
        <v>155.81</v>
      </c>
      <c r="G30" s="45">
        <v>163.81</v>
      </c>
      <c r="H30" s="45">
        <v>183.93</v>
      </c>
      <c r="I30" s="45">
        <v>163.13</v>
      </c>
      <c r="O30" t="s">
        <v>153</v>
      </c>
      <c r="P30" s="102">
        <f>AVERAGE(P19:P23)</f>
        <v>0.13393268694232816</v>
      </c>
      <c r="Q30" s="102">
        <f t="shared" ref="Q30:S30" si="15">AVERAGE(Q19:Q23)</f>
        <v>4.4336541504034967E-2</v>
      </c>
      <c r="R30" s="102">
        <f t="shared" si="15"/>
        <v>0.20945944364610541</v>
      </c>
      <c r="S30" s="102">
        <f t="shared" si="15"/>
        <v>-8.0444383358085264E-2</v>
      </c>
      <c r="T30" s="102"/>
    </row>
    <row r="31" spans="1:22">
      <c r="O31" s="45" t="s">
        <v>14</v>
      </c>
      <c r="P31" s="42">
        <v>6.5440371991247304E-2</v>
      </c>
      <c r="Q31" s="42">
        <v>5.1344586355176247E-2</v>
      </c>
      <c r="R31" s="42">
        <v>0.12282522434527809</v>
      </c>
      <c r="S31" s="42">
        <v>-0.11308650029902689</v>
      </c>
      <c r="T31" s="42"/>
    </row>
    <row r="32" spans="1:22">
      <c r="A32" t="s">
        <v>148</v>
      </c>
    </row>
    <row r="33" spans="1:19">
      <c r="E33" t="s">
        <v>83</v>
      </c>
      <c r="J33" t="s">
        <v>147</v>
      </c>
      <c r="P33" t="s">
        <v>84</v>
      </c>
    </row>
    <row r="34" spans="1:19">
      <c r="A34">
        <v>2020</v>
      </c>
      <c r="B34">
        <v>2021</v>
      </c>
      <c r="C34" t="s">
        <v>26</v>
      </c>
      <c r="D34" t="s">
        <v>26</v>
      </c>
      <c r="E34">
        <v>2016</v>
      </c>
      <c r="F34">
        <v>2017</v>
      </c>
      <c r="G34">
        <v>2018</v>
      </c>
      <c r="H34">
        <v>2019</v>
      </c>
      <c r="I34">
        <v>2020</v>
      </c>
      <c r="J34">
        <v>2016</v>
      </c>
      <c r="K34">
        <v>2017</v>
      </c>
      <c r="L34">
        <v>2018</v>
      </c>
      <c r="M34">
        <v>2019</v>
      </c>
      <c r="N34">
        <v>2020</v>
      </c>
      <c r="O34" t="s">
        <v>26</v>
      </c>
      <c r="P34">
        <v>2017</v>
      </c>
      <c r="Q34">
        <v>2018</v>
      </c>
      <c r="R34">
        <v>2019</v>
      </c>
      <c r="S34">
        <v>2020</v>
      </c>
    </row>
    <row r="35" spans="1:19">
      <c r="A35">
        <v>1</v>
      </c>
      <c r="B35">
        <v>9</v>
      </c>
      <c r="C35" t="s">
        <v>1</v>
      </c>
      <c r="D35" t="str">
        <f>A35&amp;". "&amp;C35</f>
        <v>1. Dosqaly</v>
      </c>
      <c r="E35">
        <v>283.35000000000002</v>
      </c>
      <c r="F35">
        <v>263.55</v>
      </c>
      <c r="G35">
        <v>293.11</v>
      </c>
      <c r="H35">
        <v>343.19</v>
      </c>
      <c r="I35">
        <v>291.31</v>
      </c>
      <c r="J35">
        <v>8</v>
      </c>
      <c r="K35">
        <v>11</v>
      </c>
      <c r="L35">
        <v>11</v>
      </c>
      <c r="M35">
        <v>8</v>
      </c>
      <c r="N35">
        <v>11</v>
      </c>
      <c r="O35" t="s">
        <v>1</v>
      </c>
      <c r="P35">
        <v>-6.9878242456326123E-2</v>
      </c>
      <c r="Q35">
        <v>0.11216088028837023</v>
      </c>
      <c r="R35">
        <v>0.17085735730613072</v>
      </c>
      <c r="S35">
        <v>-0.15116990588303858</v>
      </c>
    </row>
    <row r="36" spans="1:19">
      <c r="A36">
        <v>2</v>
      </c>
      <c r="B36">
        <v>3</v>
      </c>
      <c r="C36" t="s">
        <v>0</v>
      </c>
      <c r="D36" t="str">
        <f t="shared" ref="D36:D55" si="16">A36&amp;". "&amp;C36</f>
        <v>2. Nganion</v>
      </c>
      <c r="E36">
        <v>389.95</v>
      </c>
      <c r="F36">
        <v>407.23</v>
      </c>
      <c r="G36">
        <v>431.7</v>
      </c>
      <c r="H36">
        <v>521.65000000000009</v>
      </c>
      <c r="I36">
        <v>441.52000000000004</v>
      </c>
      <c r="J36">
        <v>4</v>
      </c>
      <c r="K36">
        <v>4</v>
      </c>
      <c r="L36">
        <v>4</v>
      </c>
      <c r="M36">
        <v>1</v>
      </c>
      <c r="N36">
        <v>2</v>
      </c>
      <c r="O36" t="s">
        <v>0</v>
      </c>
      <c r="P36">
        <v>4.4313373509424325E-2</v>
      </c>
      <c r="Q36">
        <v>6.0088893254426123E-2</v>
      </c>
      <c r="R36">
        <v>0.208362288626361</v>
      </c>
      <c r="S36">
        <v>-0.15360874149333847</v>
      </c>
    </row>
    <row r="37" spans="1:19">
      <c r="A37">
        <v>3</v>
      </c>
      <c r="B37">
        <v>1</v>
      </c>
      <c r="C37" t="s">
        <v>3</v>
      </c>
      <c r="D37" t="str">
        <f t="shared" si="16"/>
        <v>3. Sobianitedrucy</v>
      </c>
      <c r="E37">
        <v>368.13</v>
      </c>
      <c r="F37">
        <v>441.34000000000003</v>
      </c>
      <c r="G37">
        <v>428.06</v>
      </c>
      <c r="H37">
        <v>506.65999999999997</v>
      </c>
      <c r="I37">
        <v>438.70000000000005</v>
      </c>
      <c r="J37">
        <v>5</v>
      </c>
      <c r="K37">
        <v>2</v>
      </c>
      <c r="L37">
        <v>5</v>
      </c>
      <c r="M37">
        <v>2</v>
      </c>
      <c r="N37">
        <v>3</v>
      </c>
      <c r="O37" t="s">
        <v>3</v>
      </c>
      <c r="P37">
        <v>0.19886996441474492</v>
      </c>
      <c r="Q37">
        <v>-3.0090179906647974E-2</v>
      </c>
      <c r="R37">
        <v>0.18361911881511928</v>
      </c>
      <c r="S37">
        <v>-0.13413334385978748</v>
      </c>
    </row>
    <row r="38" spans="1:19">
      <c r="A38">
        <v>4</v>
      </c>
      <c r="B38">
        <v>6</v>
      </c>
      <c r="C38" t="s">
        <v>6</v>
      </c>
      <c r="D38" t="str">
        <f t="shared" si="16"/>
        <v>4. Southern Ristan</v>
      </c>
      <c r="E38">
        <v>405.85</v>
      </c>
      <c r="F38">
        <v>439.49</v>
      </c>
      <c r="G38">
        <v>486.83000000000004</v>
      </c>
      <c r="H38">
        <v>489.37</v>
      </c>
      <c r="I38">
        <v>444.16999999999996</v>
      </c>
      <c r="J38">
        <v>3</v>
      </c>
      <c r="K38">
        <v>3</v>
      </c>
      <c r="L38">
        <v>1</v>
      </c>
      <c r="M38">
        <v>3</v>
      </c>
      <c r="N38">
        <v>1</v>
      </c>
      <c r="O38" t="s">
        <v>6</v>
      </c>
      <c r="P38">
        <v>8.2887766416163577E-2</v>
      </c>
      <c r="Q38">
        <v>0.10771576145077266</v>
      </c>
      <c r="R38">
        <v>5.2174270279152779E-3</v>
      </c>
      <c r="S38">
        <v>-9.236365122504453E-2</v>
      </c>
    </row>
    <row r="39" spans="1:19">
      <c r="A39">
        <v>5</v>
      </c>
      <c r="B39">
        <v>11</v>
      </c>
      <c r="C39" t="s">
        <v>10</v>
      </c>
      <c r="D39" t="str">
        <f t="shared" si="16"/>
        <v>5. Greri Landmoslands</v>
      </c>
      <c r="E39">
        <v>239.99</v>
      </c>
      <c r="F39">
        <v>253.08</v>
      </c>
      <c r="G39">
        <v>306.57</v>
      </c>
      <c r="H39">
        <v>360.76</v>
      </c>
      <c r="I39">
        <v>332.71000000000004</v>
      </c>
      <c r="J39">
        <v>12</v>
      </c>
      <c r="K39">
        <v>13</v>
      </c>
      <c r="L39">
        <v>10</v>
      </c>
      <c r="M39">
        <v>7</v>
      </c>
      <c r="N39">
        <v>8</v>
      </c>
      <c r="O39" t="s">
        <v>10</v>
      </c>
      <c r="P39">
        <v>5.4543939330805369E-2</v>
      </c>
      <c r="Q39">
        <v>0.21135609293504021</v>
      </c>
      <c r="R39">
        <v>0.17676224027138998</v>
      </c>
      <c r="S39">
        <v>-7.7752522452599893E-2</v>
      </c>
    </row>
    <row r="40" spans="1:19">
      <c r="A40">
        <v>6</v>
      </c>
      <c r="B40">
        <v>15</v>
      </c>
      <c r="C40" t="s">
        <v>19</v>
      </c>
      <c r="D40" t="str">
        <f t="shared" si="16"/>
        <v>6. Byasier Pujan</v>
      </c>
      <c r="E40">
        <v>295.5</v>
      </c>
      <c r="F40">
        <v>295.43</v>
      </c>
      <c r="G40">
        <v>316.52</v>
      </c>
      <c r="H40">
        <v>337.11</v>
      </c>
      <c r="I40">
        <v>302.27</v>
      </c>
      <c r="J40">
        <v>7</v>
      </c>
      <c r="K40">
        <v>9</v>
      </c>
      <c r="L40">
        <v>8</v>
      </c>
      <c r="M40">
        <v>10</v>
      </c>
      <c r="N40">
        <v>10</v>
      </c>
      <c r="O40" t="s">
        <v>19</v>
      </c>
      <c r="P40">
        <v>-2.3688663282572797E-4</v>
      </c>
      <c r="Q40">
        <v>7.1387469112818458E-2</v>
      </c>
      <c r="R40">
        <v>6.5051181599899088E-2</v>
      </c>
      <c r="S40">
        <v>-0.10334905520453275</v>
      </c>
    </row>
    <row r="41" spans="1:19">
      <c r="A41">
        <v>7</v>
      </c>
      <c r="B41">
        <v>4</v>
      </c>
      <c r="C41" t="s">
        <v>13</v>
      </c>
      <c r="D41" t="str">
        <f t="shared" si="16"/>
        <v>7. Mico</v>
      </c>
      <c r="E41">
        <v>420.77</v>
      </c>
      <c r="F41">
        <v>400.3</v>
      </c>
      <c r="G41">
        <v>470.90999999999997</v>
      </c>
      <c r="H41">
        <v>475.72</v>
      </c>
      <c r="I41">
        <v>433.65</v>
      </c>
      <c r="J41">
        <v>2</v>
      </c>
      <c r="K41">
        <v>5</v>
      </c>
      <c r="L41">
        <v>2</v>
      </c>
      <c r="M41">
        <v>4</v>
      </c>
      <c r="N41">
        <v>4</v>
      </c>
      <c r="O41" t="s">
        <v>13</v>
      </c>
      <c r="P41">
        <v>-4.864890557786905E-2</v>
      </c>
      <c r="Q41">
        <v>0.17639270547089669</v>
      </c>
      <c r="R41">
        <v>1.0214265995625693E-2</v>
      </c>
      <c r="S41">
        <v>-8.8434373160682811E-2</v>
      </c>
    </row>
    <row r="42" spans="1:19">
      <c r="A42">
        <v>8</v>
      </c>
      <c r="B42">
        <v>2</v>
      </c>
      <c r="C42" t="s">
        <v>5</v>
      </c>
      <c r="D42" t="str">
        <f t="shared" si="16"/>
        <v>8. People's Land of Maneau</v>
      </c>
      <c r="E42">
        <v>469.29</v>
      </c>
      <c r="F42">
        <v>457.14</v>
      </c>
      <c r="G42">
        <v>447.46000000000004</v>
      </c>
      <c r="H42">
        <v>475.63</v>
      </c>
      <c r="I42">
        <v>385.77</v>
      </c>
      <c r="J42">
        <v>1</v>
      </c>
      <c r="K42">
        <v>1</v>
      </c>
      <c r="L42">
        <v>3</v>
      </c>
      <c r="M42">
        <v>5</v>
      </c>
      <c r="N42">
        <v>6</v>
      </c>
      <c r="O42" t="s">
        <v>5</v>
      </c>
      <c r="P42">
        <v>-2.5890174518954256E-2</v>
      </c>
      <c r="Q42">
        <v>-2.1175132344577019E-2</v>
      </c>
      <c r="R42">
        <v>6.2955347964063657E-2</v>
      </c>
      <c r="S42">
        <v>-0.18892836868994811</v>
      </c>
    </row>
    <row r="43" spans="1:19">
      <c r="A43">
        <v>9</v>
      </c>
      <c r="B43">
        <v>14</v>
      </c>
      <c r="C43" t="s">
        <v>11</v>
      </c>
      <c r="D43" t="str">
        <f t="shared" si="16"/>
        <v>9. Esia</v>
      </c>
      <c r="E43">
        <v>240.60999999999999</v>
      </c>
      <c r="F43">
        <v>237.68</v>
      </c>
      <c r="G43">
        <v>253.89</v>
      </c>
      <c r="H43">
        <v>265.39</v>
      </c>
      <c r="I43">
        <v>254.48000000000002</v>
      </c>
      <c r="J43">
        <v>11</v>
      </c>
      <c r="K43">
        <v>15</v>
      </c>
      <c r="L43">
        <v>14</v>
      </c>
      <c r="M43">
        <v>15</v>
      </c>
      <c r="N43">
        <v>13</v>
      </c>
      <c r="O43" t="s">
        <v>11</v>
      </c>
      <c r="P43">
        <v>-1.2177382486180832E-2</v>
      </c>
      <c r="Q43">
        <v>6.8200942443621626E-2</v>
      </c>
      <c r="R43">
        <v>4.5295206585529213E-2</v>
      </c>
      <c r="S43">
        <v>-4.1109310825577339E-2</v>
      </c>
    </row>
    <row r="44" spans="1:19">
      <c r="A44">
        <v>10</v>
      </c>
      <c r="B44">
        <v>22</v>
      </c>
      <c r="C44" t="s">
        <v>24</v>
      </c>
      <c r="D44" t="str">
        <f t="shared" si="16"/>
        <v>10. Nkasland Cronestan</v>
      </c>
      <c r="E44">
        <v>136.17000000000002</v>
      </c>
      <c r="F44">
        <v>174.44</v>
      </c>
      <c r="G44">
        <v>207.87</v>
      </c>
      <c r="H44">
        <v>252.99</v>
      </c>
      <c r="I44">
        <v>216.25</v>
      </c>
      <c r="J44">
        <v>19</v>
      </c>
      <c r="K44">
        <v>16</v>
      </c>
      <c r="L44">
        <v>15</v>
      </c>
      <c r="M44">
        <v>16</v>
      </c>
      <c r="N44">
        <v>16</v>
      </c>
      <c r="O44" t="s">
        <v>24</v>
      </c>
      <c r="P44">
        <v>0.28104575163398682</v>
      </c>
      <c r="Q44">
        <v>0.19164182526943363</v>
      </c>
      <c r="R44">
        <v>0.21705873863472358</v>
      </c>
      <c r="S44">
        <v>-0.14522313134906517</v>
      </c>
    </row>
    <row r="45" spans="1:19">
      <c r="A45">
        <v>11</v>
      </c>
      <c r="B45">
        <v>5</v>
      </c>
      <c r="C45" t="s">
        <v>7</v>
      </c>
      <c r="D45" t="str">
        <f t="shared" si="16"/>
        <v>11. Quewenia</v>
      </c>
      <c r="E45">
        <v>335.55</v>
      </c>
      <c r="F45">
        <v>345.92</v>
      </c>
      <c r="G45">
        <v>309.60000000000002</v>
      </c>
      <c r="H45">
        <v>311.59000000000003</v>
      </c>
      <c r="I45">
        <v>269.14</v>
      </c>
      <c r="J45">
        <v>6</v>
      </c>
      <c r="K45">
        <v>6</v>
      </c>
      <c r="L45">
        <v>9</v>
      </c>
      <c r="M45">
        <v>12</v>
      </c>
      <c r="N45">
        <v>12</v>
      </c>
      <c r="O45" t="s">
        <v>7</v>
      </c>
      <c r="P45">
        <v>3.0904485173595564E-2</v>
      </c>
      <c r="Q45">
        <v>-0.10499537465309894</v>
      </c>
      <c r="R45">
        <v>6.4276485788115068E-3</v>
      </c>
      <c r="S45">
        <v>-0.13623672133252041</v>
      </c>
    </row>
    <row r="46" spans="1:19">
      <c r="A46">
        <v>12</v>
      </c>
      <c r="B46">
        <v>13</v>
      </c>
      <c r="C46" t="s">
        <v>23</v>
      </c>
      <c r="D46" t="str">
        <f t="shared" si="16"/>
        <v>12. Manlisgamncent</v>
      </c>
      <c r="E46">
        <v>252.32</v>
      </c>
      <c r="F46">
        <v>299.43</v>
      </c>
      <c r="G46">
        <v>287.59000000000003</v>
      </c>
      <c r="H46">
        <v>339.37</v>
      </c>
      <c r="I46">
        <v>335.38</v>
      </c>
      <c r="J46">
        <v>10</v>
      </c>
      <c r="K46">
        <v>8</v>
      </c>
      <c r="L46">
        <v>12</v>
      </c>
      <c r="M46">
        <v>9</v>
      </c>
      <c r="N46">
        <v>7</v>
      </c>
      <c r="O46" t="s">
        <v>23</v>
      </c>
      <c r="P46">
        <v>0.18670735573874442</v>
      </c>
      <c r="Q46">
        <v>-3.954179607921704E-2</v>
      </c>
      <c r="R46">
        <v>0.18004798497861518</v>
      </c>
      <c r="S46">
        <v>-1.175707929398595E-2</v>
      </c>
    </row>
    <row r="47" spans="1:19">
      <c r="A47">
        <v>13</v>
      </c>
      <c r="B47">
        <v>12</v>
      </c>
      <c r="C47" t="s">
        <v>12</v>
      </c>
      <c r="D47" t="str">
        <f t="shared" si="16"/>
        <v>13. Xikong</v>
      </c>
      <c r="E47">
        <v>143.56</v>
      </c>
      <c r="F47">
        <v>169.58</v>
      </c>
      <c r="G47">
        <v>186.66</v>
      </c>
      <c r="H47">
        <v>223.67</v>
      </c>
      <c r="I47">
        <v>200.35</v>
      </c>
      <c r="J47">
        <v>18</v>
      </c>
      <c r="K47">
        <v>17</v>
      </c>
      <c r="L47">
        <v>17</v>
      </c>
      <c r="M47">
        <v>18</v>
      </c>
      <c r="N47">
        <v>17</v>
      </c>
      <c r="O47" t="s">
        <v>12</v>
      </c>
      <c r="P47">
        <v>0.18124825856784632</v>
      </c>
      <c r="Q47">
        <v>0.10071942446043147</v>
      </c>
      <c r="R47">
        <v>0.1982749383906568</v>
      </c>
      <c r="S47">
        <v>-0.1042607412706219</v>
      </c>
    </row>
    <row r="48" spans="1:19">
      <c r="A48">
        <v>14</v>
      </c>
      <c r="B48">
        <v>8</v>
      </c>
      <c r="C48" t="s">
        <v>8</v>
      </c>
      <c r="D48" t="str">
        <f t="shared" si="16"/>
        <v>14. Bernepamar</v>
      </c>
      <c r="E48">
        <v>93.87</v>
      </c>
      <c r="F48">
        <v>137.35000000000002</v>
      </c>
      <c r="G48">
        <v>147.94</v>
      </c>
      <c r="H48">
        <v>193.31</v>
      </c>
      <c r="I48">
        <v>155.73000000000002</v>
      </c>
      <c r="J48">
        <v>21</v>
      </c>
      <c r="K48">
        <v>20</v>
      </c>
      <c r="L48">
        <v>20</v>
      </c>
      <c r="M48">
        <v>19</v>
      </c>
      <c r="N48">
        <v>20</v>
      </c>
      <c r="O48" t="s">
        <v>8</v>
      </c>
      <c r="P48">
        <v>0.46319377863002043</v>
      </c>
      <c r="Q48">
        <v>7.7102293410993727E-2</v>
      </c>
      <c r="R48">
        <v>0.30667838312829532</v>
      </c>
      <c r="S48">
        <v>-0.19440277274843509</v>
      </c>
    </row>
    <row r="49" spans="1:19">
      <c r="A49">
        <v>15</v>
      </c>
      <c r="B49" t="s">
        <v>132</v>
      </c>
      <c r="C49" t="s">
        <v>9</v>
      </c>
      <c r="D49" t="str">
        <f t="shared" si="16"/>
        <v>15. Unicorporated Tiagascar</v>
      </c>
      <c r="E49">
        <v>160.41000000000003</v>
      </c>
      <c r="F49">
        <v>166.41000000000003</v>
      </c>
      <c r="G49">
        <v>178.01</v>
      </c>
      <c r="H49">
        <v>238.75</v>
      </c>
      <c r="I49">
        <v>164.82999999999998</v>
      </c>
      <c r="J49">
        <v>16</v>
      </c>
      <c r="K49">
        <v>18</v>
      </c>
      <c r="L49">
        <v>18</v>
      </c>
      <c r="M49">
        <v>17</v>
      </c>
      <c r="N49">
        <v>18</v>
      </c>
      <c r="O49" t="s">
        <v>9</v>
      </c>
      <c r="P49">
        <v>3.7404151860856549E-2</v>
      </c>
      <c r="Q49">
        <v>6.9707349317949419E-2</v>
      </c>
      <c r="R49">
        <v>0.34121678557384416</v>
      </c>
      <c r="S49">
        <v>-0.30961256544502624</v>
      </c>
    </row>
    <row r="50" spans="1:19">
      <c r="A50">
        <v>16</v>
      </c>
      <c r="B50" t="s">
        <v>132</v>
      </c>
      <c r="C50" t="s">
        <v>20</v>
      </c>
      <c r="D50" t="str">
        <f t="shared" si="16"/>
        <v>16. Cuandbo</v>
      </c>
      <c r="E50">
        <v>263.39</v>
      </c>
      <c r="F50">
        <v>315.69</v>
      </c>
      <c r="G50">
        <v>327.33</v>
      </c>
      <c r="H50">
        <v>317.2</v>
      </c>
      <c r="I50">
        <v>315.09000000000003</v>
      </c>
      <c r="J50">
        <v>9</v>
      </c>
      <c r="K50">
        <v>7</v>
      </c>
      <c r="L50">
        <v>6</v>
      </c>
      <c r="M50">
        <v>11</v>
      </c>
      <c r="N50">
        <v>9</v>
      </c>
      <c r="O50" t="s">
        <v>20</v>
      </c>
      <c r="P50">
        <v>0.19856486578837473</v>
      </c>
      <c r="Q50">
        <v>3.6871614558585897E-2</v>
      </c>
      <c r="R50">
        <v>-3.09473619894296E-2</v>
      </c>
      <c r="S50">
        <v>-6.6519546027741239E-3</v>
      </c>
    </row>
    <row r="51" spans="1:19">
      <c r="A51" t="s">
        <v>132</v>
      </c>
      <c r="B51">
        <v>16</v>
      </c>
      <c r="C51" t="s">
        <v>21</v>
      </c>
      <c r="D51" t="str">
        <f t="shared" si="16"/>
        <v>. Djipines</v>
      </c>
      <c r="E51">
        <v>237.79999999999998</v>
      </c>
      <c r="F51">
        <v>261.60000000000002</v>
      </c>
      <c r="G51">
        <v>317.51</v>
      </c>
      <c r="H51">
        <v>449.32000000000005</v>
      </c>
      <c r="I51">
        <v>426.70000000000005</v>
      </c>
      <c r="J51">
        <v>13</v>
      </c>
      <c r="K51">
        <v>12</v>
      </c>
      <c r="L51">
        <v>7</v>
      </c>
      <c r="M51">
        <v>6</v>
      </c>
      <c r="N51">
        <v>5</v>
      </c>
      <c r="O51" t="s">
        <v>21</v>
      </c>
      <c r="P51">
        <v>0.10008410428931902</v>
      </c>
      <c r="Q51">
        <v>0.21372324159021394</v>
      </c>
      <c r="R51">
        <v>0.41513653113287785</v>
      </c>
      <c r="S51">
        <v>-5.0342740140656983E-2</v>
      </c>
    </row>
    <row r="52" spans="1:19">
      <c r="A52" t="s">
        <v>132</v>
      </c>
      <c r="B52">
        <v>10</v>
      </c>
      <c r="C52" t="s">
        <v>2</v>
      </c>
      <c r="D52" t="str">
        <f t="shared" si="16"/>
        <v>. Giumle Lizeibon</v>
      </c>
      <c r="E52">
        <v>211.59</v>
      </c>
      <c r="F52">
        <v>291.84999999999997</v>
      </c>
      <c r="G52">
        <v>265.74</v>
      </c>
      <c r="H52">
        <v>299.26</v>
      </c>
      <c r="I52">
        <v>253.39</v>
      </c>
      <c r="J52">
        <v>14</v>
      </c>
      <c r="K52">
        <v>10</v>
      </c>
      <c r="L52">
        <v>13</v>
      </c>
      <c r="M52">
        <v>13</v>
      </c>
      <c r="N52">
        <v>14</v>
      </c>
      <c r="O52" t="s">
        <v>2</v>
      </c>
      <c r="P52">
        <v>0.3793184933125382</v>
      </c>
      <c r="Q52">
        <v>-8.946376563303049E-2</v>
      </c>
      <c r="R52">
        <v>0.12613833069917968</v>
      </c>
      <c r="S52">
        <v>-0.15327808594533188</v>
      </c>
    </row>
    <row r="53" spans="1:19">
      <c r="A53" t="s">
        <v>132</v>
      </c>
      <c r="B53">
        <v>7</v>
      </c>
      <c r="C53" t="s">
        <v>4</v>
      </c>
      <c r="D53" t="str">
        <f t="shared" si="16"/>
        <v>. Galamily</v>
      </c>
      <c r="E53">
        <v>200.87</v>
      </c>
      <c r="F53">
        <v>247.92000000000002</v>
      </c>
      <c r="G53">
        <v>204.66000000000003</v>
      </c>
      <c r="H53">
        <v>272.23</v>
      </c>
      <c r="I53">
        <v>225.67</v>
      </c>
      <c r="J53">
        <v>15</v>
      </c>
      <c r="K53">
        <v>14</v>
      </c>
      <c r="L53">
        <v>16</v>
      </c>
      <c r="M53">
        <v>14</v>
      </c>
      <c r="N53">
        <v>15</v>
      </c>
      <c r="O53" t="s">
        <v>4</v>
      </c>
      <c r="P53">
        <v>0.23423109473789028</v>
      </c>
      <c r="Q53">
        <v>-0.17449177153920614</v>
      </c>
      <c r="R53">
        <v>0.33015733411511761</v>
      </c>
      <c r="S53">
        <v>-0.17103184806964711</v>
      </c>
    </row>
    <row r="54" spans="1:19">
      <c r="A54" t="s">
        <v>132</v>
      </c>
      <c r="B54" t="s">
        <v>132</v>
      </c>
      <c r="C54" t="s">
        <v>14</v>
      </c>
      <c r="D54" t="str">
        <f t="shared" si="16"/>
        <v>. Rarita</v>
      </c>
      <c r="E54">
        <v>146.24</v>
      </c>
      <c r="F54">
        <v>155.81</v>
      </c>
      <c r="G54">
        <v>163.81</v>
      </c>
      <c r="H54">
        <v>183.93</v>
      </c>
      <c r="I54">
        <v>163.13</v>
      </c>
      <c r="J54">
        <v>17</v>
      </c>
      <c r="K54">
        <v>19</v>
      </c>
      <c r="L54">
        <v>19</v>
      </c>
      <c r="M54">
        <v>20</v>
      </c>
      <c r="N54">
        <v>19</v>
      </c>
      <c r="O54" t="s">
        <v>14</v>
      </c>
      <c r="P54">
        <v>6.5440371991247304E-2</v>
      </c>
      <c r="Q54">
        <v>5.1344586355176247E-2</v>
      </c>
      <c r="R54">
        <v>0.12282522434527809</v>
      </c>
      <c r="S54">
        <v>-0.11308650029902689</v>
      </c>
    </row>
    <row r="55" spans="1:19">
      <c r="A55" t="s">
        <v>132</v>
      </c>
      <c r="B55">
        <v>19</v>
      </c>
      <c r="C55" t="s">
        <v>22</v>
      </c>
      <c r="D55" t="str">
        <f t="shared" si="16"/>
        <v>. Eastern Sleboube</v>
      </c>
      <c r="E55">
        <v>112.08</v>
      </c>
      <c r="F55">
        <v>103.38</v>
      </c>
      <c r="G55">
        <v>95.4</v>
      </c>
      <c r="H55">
        <v>102.87</v>
      </c>
      <c r="I55">
        <v>135.69999999999999</v>
      </c>
      <c r="J55">
        <v>20</v>
      </c>
      <c r="K55">
        <v>21</v>
      </c>
      <c r="L55">
        <v>21</v>
      </c>
      <c r="M55">
        <v>21</v>
      </c>
      <c r="N55">
        <v>21</v>
      </c>
      <c r="O55" t="s">
        <v>22</v>
      </c>
      <c r="P55">
        <v>-7.7623126338329795E-2</v>
      </c>
      <c r="Q55">
        <v>-7.7190946024376039E-2</v>
      </c>
      <c r="R55">
        <v>7.8301886792452757E-2</v>
      </c>
      <c r="S55">
        <v>0.31914066297268384</v>
      </c>
    </row>
    <row r="60" spans="1:19">
      <c r="A60" t="s">
        <v>149</v>
      </c>
    </row>
    <row r="61" spans="1:19">
      <c r="E61" t="s">
        <v>83</v>
      </c>
      <c r="J61" t="s">
        <v>147</v>
      </c>
      <c r="P61" t="s">
        <v>84</v>
      </c>
    </row>
    <row r="62" spans="1:19">
      <c r="A62">
        <v>2020</v>
      </c>
      <c r="B62">
        <v>2021</v>
      </c>
      <c r="D62" t="s">
        <v>26</v>
      </c>
      <c r="E62">
        <v>2016</v>
      </c>
      <c r="F62">
        <v>2017</v>
      </c>
      <c r="G62">
        <v>2018</v>
      </c>
      <c r="H62">
        <v>2019</v>
      </c>
      <c r="I62">
        <v>2020</v>
      </c>
      <c r="J62">
        <v>2016</v>
      </c>
      <c r="K62">
        <v>2017</v>
      </c>
      <c r="L62">
        <v>2018</v>
      </c>
      <c r="M62">
        <v>2019</v>
      </c>
      <c r="N62">
        <v>2020</v>
      </c>
      <c r="O62" t="s">
        <v>26</v>
      </c>
      <c r="P62">
        <v>2017</v>
      </c>
      <c r="Q62">
        <v>2018</v>
      </c>
      <c r="R62">
        <v>2019</v>
      </c>
      <c r="S62">
        <v>2020</v>
      </c>
    </row>
    <row r="63" spans="1:19">
      <c r="A63">
        <v>3</v>
      </c>
      <c r="B63">
        <v>1</v>
      </c>
      <c r="D63" t="s">
        <v>3</v>
      </c>
      <c r="E63">
        <v>368.13</v>
      </c>
      <c r="F63">
        <v>441.34000000000003</v>
      </c>
      <c r="G63">
        <v>428.06</v>
      </c>
      <c r="H63">
        <v>506.65999999999997</v>
      </c>
      <c r="I63">
        <v>438.70000000000005</v>
      </c>
      <c r="J63">
        <v>5</v>
      </c>
      <c r="K63">
        <v>2</v>
      </c>
      <c r="L63">
        <v>5</v>
      </c>
      <c r="M63">
        <v>2</v>
      </c>
      <c r="N63">
        <v>3</v>
      </c>
      <c r="O63" t="s">
        <v>3</v>
      </c>
      <c r="P63">
        <v>0.19886996441474492</v>
      </c>
      <c r="Q63">
        <v>-3.0090179906647974E-2</v>
      </c>
      <c r="R63">
        <v>0.18361911881511928</v>
      </c>
      <c r="S63">
        <v>-0.13413334385978748</v>
      </c>
    </row>
    <row r="64" spans="1:19">
      <c r="A64">
        <v>8</v>
      </c>
      <c r="B64">
        <v>2</v>
      </c>
      <c r="D64" t="s">
        <v>5</v>
      </c>
      <c r="E64">
        <v>469.29</v>
      </c>
      <c r="F64">
        <v>457.14</v>
      </c>
      <c r="G64">
        <v>447.46000000000004</v>
      </c>
      <c r="H64">
        <v>475.63</v>
      </c>
      <c r="I64">
        <v>385.77</v>
      </c>
      <c r="J64">
        <v>1</v>
      </c>
      <c r="K64">
        <v>1</v>
      </c>
      <c r="L64">
        <v>3</v>
      </c>
      <c r="M64">
        <v>5</v>
      </c>
      <c r="N64">
        <v>6</v>
      </c>
      <c r="O64" t="s">
        <v>5</v>
      </c>
      <c r="P64">
        <v>-2.5890174518954256E-2</v>
      </c>
      <c r="Q64">
        <v>-2.1175132344577019E-2</v>
      </c>
      <c r="R64">
        <v>6.2955347964063657E-2</v>
      </c>
      <c r="S64">
        <v>-0.18892836868994811</v>
      </c>
    </row>
    <row r="65" spans="1:19">
      <c r="A65">
        <v>2</v>
      </c>
      <c r="B65">
        <v>3</v>
      </c>
      <c r="D65" t="s">
        <v>0</v>
      </c>
      <c r="E65">
        <v>389.95</v>
      </c>
      <c r="F65">
        <v>407.23</v>
      </c>
      <c r="G65">
        <v>431.7</v>
      </c>
      <c r="H65">
        <v>521.65000000000009</v>
      </c>
      <c r="I65">
        <v>441.52000000000004</v>
      </c>
      <c r="J65">
        <v>4</v>
      </c>
      <c r="K65">
        <v>4</v>
      </c>
      <c r="L65">
        <v>4</v>
      </c>
      <c r="M65">
        <v>1</v>
      </c>
      <c r="N65">
        <v>2</v>
      </c>
      <c r="O65" t="s">
        <v>0</v>
      </c>
      <c r="P65">
        <v>4.4313373509424325E-2</v>
      </c>
      <c r="Q65">
        <v>6.0088893254426123E-2</v>
      </c>
      <c r="R65">
        <v>0.208362288626361</v>
      </c>
      <c r="S65">
        <v>-0.15360874149333847</v>
      </c>
    </row>
    <row r="66" spans="1:19">
      <c r="A66">
        <v>7</v>
      </c>
      <c r="B66">
        <v>4</v>
      </c>
      <c r="D66" t="s">
        <v>13</v>
      </c>
      <c r="E66">
        <v>420.77</v>
      </c>
      <c r="F66">
        <v>400.3</v>
      </c>
      <c r="G66">
        <v>470.90999999999997</v>
      </c>
      <c r="H66">
        <v>475.72</v>
      </c>
      <c r="I66">
        <v>433.65</v>
      </c>
      <c r="J66">
        <v>2</v>
      </c>
      <c r="K66">
        <v>5</v>
      </c>
      <c r="L66">
        <v>2</v>
      </c>
      <c r="M66">
        <v>4</v>
      </c>
      <c r="N66">
        <v>4</v>
      </c>
      <c r="O66" t="s">
        <v>13</v>
      </c>
      <c r="P66">
        <v>-4.864890557786905E-2</v>
      </c>
      <c r="Q66">
        <v>0.17639270547089669</v>
      </c>
      <c r="R66">
        <v>1.0214265995625693E-2</v>
      </c>
      <c r="S66">
        <v>-8.8434373160682811E-2</v>
      </c>
    </row>
    <row r="67" spans="1:19">
      <c r="A67">
        <v>11</v>
      </c>
      <c r="B67">
        <v>5</v>
      </c>
      <c r="D67" t="s">
        <v>7</v>
      </c>
      <c r="E67">
        <v>335.55</v>
      </c>
      <c r="F67">
        <v>345.92</v>
      </c>
      <c r="G67">
        <v>309.60000000000002</v>
      </c>
      <c r="H67">
        <v>311.59000000000003</v>
      </c>
      <c r="I67">
        <v>269.14</v>
      </c>
      <c r="J67">
        <v>6</v>
      </c>
      <c r="K67">
        <v>6</v>
      </c>
      <c r="L67">
        <v>9</v>
      </c>
      <c r="M67">
        <v>12</v>
      </c>
      <c r="N67">
        <v>12</v>
      </c>
      <c r="O67" t="s">
        <v>7</v>
      </c>
      <c r="P67">
        <v>3.0904485173595564E-2</v>
      </c>
      <c r="Q67">
        <v>-0.10499537465309894</v>
      </c>
      <c r="R67">
        <v>6.4276485788115068E-3</v>
      </c>
      <c r="S67">
        <v>-0.13623672133252041</v>
      </c>
    </row>
    <row r="68" spans="1:19">
      <c r="A68">
        <v>4</v>
      </c>
      <c r="B68">
        <v>6</v>
      </c>
      <c r="D68" t="s">
        <v>6</v>
      </c>
      <c r="E68">
        <v>405.85</v>
      </c>
      <c r="F68">
        <v>439.49</v>
      </c>
      <c r="G68">
        <v>486.83000000000004</v>
      </c>
      <c r="H68">
        <v>489.37</v>
      </c>
      <c r="I68">
        <v>444.16999999999996</v>
      </c>
      <c r="J68">
        <v>3</v>
      </c>
      <c r="K68">
        <v>3</v>
      </c>
      <c r="L68">
        <v>1</v>
      </c>
      <c r="M68">
        <v>3</v>
      </c>
      <c r="N68">
        <v>1</v>
      </c>
      <c r="O68" t="s">
        <v>6</v>
      </c>
      <c r="P68">
        <v>8.2887766416163577E-2</v>
      </c>
      <c r="Q68">
        <v>0.10771576145077266</v>
      </c>
      <c r="R68">
        <v>5.2174270279152779E-3</v>
      </c>
      <c r="S68">
        <v>-9.236365122504453E-2</v>
      </c>
    </row>
    <row r="69" spans="1:19">
      <c r="A69" t="s">
        <v>132</v>
      </c>
      <c r="B69">
        <v>7</v>
      </c>
      <c r="D69" t="s">
        <v>4</v>
      </c>
      <c r="E69">
        <v>200.87</v>
      </c>
      <c r="F69">
        <v>247.92000000000002</v>
      </c>
      <c r="G69">
        <v>204.66000000000003</v>
      </c>
      <c r="H69">
        <v>272.23</v>
      </c>
      <c r="I69">
        <v>225.67</v>
      </c>
      <c r="J69">
        <v>15</v>
      </c>
      <c r="K69">
        <v>14</v>
      </c>
      <c r="L69">
        <v>16</v>
      </c>
      <c r="M69">
        <v>14</v>
      </c>
      <c r="N69">
        <v>15</v>
      </c>
      <c r="O69" t="s">
        <v>4</v>
      </c>
      <c r="P69">
        <v>0.23423109473789028</v>
      </c>
      <c r="Q69">
        <v>-0.17449177153920614</v>
      </c>
      <c r="R69">
        <v>0.33015733411511761</v>
      </c>
      <c r="S69">
        <v>-0.17103184806964711</v>
      </c>
    </row>
    <row r="70" spans="1:19">
      <c r="A70">
        <v>14</v>
      </c>
      <c r="B70">
        <v>8</v>
      </c>
      <c r="D70" t="s">
        <v>8</v>
      </c>
      <c r="E70">
        <v>93.87</v>
      </c>
      <c r="F70">
        <v>137.35000000000002</v>
      </c>
      <c r="G70">
        <v>147.94</v>
      </c>
      <c r="H70">
        <v>193.31</v>
      </c>
      <c r="I70">
        <v>155.73000000000002</v>
      </c>
      <c r="J70">
        <v>21</v>
      </c>
      <c r="K70">
        <v>20</v>
      </c>
      <c r="L70">
        <v>20</v>
      </c>
      <c r="M70">
        <v>19</v>
      </c>
      <c r="N70">
        <v>20</v>
      </c>
      <c r="O70" t="s">
        <v>8</v>
      </c>
      <c r="P70">
        <v>0.46319377863002043</v>
      </c>
      <c r="Q70">
        <v>7.7102293410993727E-2</v>
      </c>
      <c r="R70">
        <v>0.30667838312829532</v>
      </c>
      <c r="S70">
        <v>-0.19440277274843509</v>
      </c>
    </row>
    <row r="71" spans="1:19">
      <c r="A71">
        <v>1</v>
      </c>
      <c r="B71">
        <v>9</v>
      </c>
      <c r="D71" t="s">
        <v>1</v>
      </c>
      <c r="E71">
        <v>283.35000000000002</v>
      </c>
      <c r="F71">
        <v>263.55</v>
      </c>
      <c r="G71">
        <v>293.11</v>
      </c>
      <c r="H71">
        <v>343.19</v>
      </c>
      <c r="I71">
        <v>291.31</v>
      </c>
      <c r="J71">
        <v>8</v>
      </c>
      <c r="K71">
        <v>11</v>
      </c>
      <c r="L71">
        <v>11</v>
      </c>
      <c r="M71">
        <v>8</v>
      </c>
      <c r="N71">
        <v>11</v>
      </c>
      <c r="O71" t="s">
        <v>1</v>
      </c>
      <c r="P71">
        <v>-6.9878242456326123E-2</v>
      </c>
      <c r="Q71">
        <v>0.11216088028837023</v>
      </c>
      <c r="R71">
        <v>0.17085735730613072</v>
      </c>
      <c r="S71">
        <v>-0.15116990588303858</v>
      </c>
    </row>
    <row r="72" spans="1:19">
      <c r="A72" t="s">
        <v>132</v>
      </c>
      <c r="B72">
        <v>10</v>
      </c>
      <c r="D72" t="s">
        <v>2</v>
      </c>
      <c r="E72">
        <v>211.59</v>
      </c>
      <c r="F72">
        <v>291.84999999999997</v>
      </c>
      <c r="G72">
        <v>265.74</v>
      </c>
      <c r="H72">
        <v>299.26</v>
      </c>
      <c r="I72">
        <v>253.39</v>
      </c>
      <c r="J72">
        <v>14</v>
      </c>
      <c r="K72">
        <v>10</v>
      </c>
      <c r="L72">
        <v>13</v>
      </c>
      <c r="M72">
        <v>13</v>
      </c>
      <c r="N72">
        <v>14</v>
      </c>
      <c r="O72" t="s">
        <v>2</v>
      </c>
      <c r="P72">
        <v>0.3793184933125382</v>
      </c>
      <c r="Q72">
        <v>-8.946376563303049E-2</v>
      </c>
      <c r="R72">
        <v>0.12613833069917968</v>
      </c>
      <c r="S72">
        <v>-0.15327808594533188</v>
      </c>
    </row>
    <row r="73" spans="1:19">
      <c r="A73">
        <v>5</v>
      </c>
      <c r="B73">
        <v>11</v>
      </c>
      <c r="D73" t="s">
        <v>10</v>
      </c>
      <c r="E73">
        <v>239.99</v>
      </c>
      <c r="F73">
        <v>253.08</v>
      </c>
      <c r="G73">
        <v>306.57</v>
      </c>
      <c r="H73">
        <v>360.76</v>
      </c>
      <c r="I73">
        <v>332.71000000000004</v>
      </c>
      <c r="J73">
        <v>12</v>
      </c>
      <c r="K73">
        <v>13</v>
      </c>
      <c r="L73">
        <v>10</v>
      </c>
      <c r="M73">
        <v>7</v>
      </c>
      <c r="N73">
        <v>8</v>
      </c>
      <c r="O73" t="s">
        <v>10</v>
      </c>
      <c r="P73">
        <v>5.4543939330805369E-2</v>
      </c>
      <c r="Q73">
        <v>0.21135609293504021</v>
      </c>
      <c r="R73">
        <v>0.17676224027138998</v>
      </c>
      <c r="S73">
        <v>-7.7752522452599893E-2</v>
      </c>
    </row>
    <row r="74" spans="1:19">
      <c r="A74">
        <v>13</v>
      </c>
      <c r="B74">
        <v>12</v>
      </c>
      <c r="D74" t="s">
        <v>12</v>
      </c>
      <c r="E74">
        <v>143.56</v>
      </c>
      <c r="F74">
        <v>169.58</v>
      </c>
      <c r="G74">
        <v>186.66</v>
      </c>
      <c r="H74">
        <v>223.67</v>
      </c>
      <c r="I74">
        <v>200.35</v>
      </c>
      <c r="J74">
        <v>18</v>
      </c>
      <c r="K74">
        <v>17</v>
      </c>
      <c r="L74">
        <v>17</v>
      </c>
      <c r="M74">
        <v>18</v>
      </c>
      <c r="N74">
        <v>17</v>
      </c>
      <c r="O74" t="s">
        <v>12</v>
      </c>
      <c r="P74">
        <v>0.18124825856784632</v>
      </c>
      <c r="Q74">
        <v>0.10071942446043147</v>
      </c>
      <c r="R74">
        <v>0.1982749383906568</v>
      </c>
      <c r="S74">
        <v>-0.1042607412706219</v>
      </c>
    </row>
    <row r="75" spans="1:19">
      <c r="A75">
        <v>12</v>
      </c>
      <c r="B75">
        <v>13</v>
      </c>
      <c r="D75" t="s">
        <v>23</v>
      </c>
      <c r="E75">
        <v>252.32</v>
      </c>
      <c r="F75">
        <v>299.43</v>
      </c>
      <c r="G75">
        <v>287.59000000000003</v>
      </c>
      <c r="H75">
        <v>339.37</v>
      </c>
      <c r="I75">
        <v>335.38</v>
      </c>
      <c r="J75">
        <v>10</v>
      </c>
      <c r="K75">
        <v>8</v>
      </c>
      <c r="L75">
        <v>12</v>
      </c>
      <c r="M75">
        <v>9</v>
      </c>
      <c r="N75">
        <v>7</v>
      </c>
      <c r="O75" t="s">
        <v>23</v>
      </c>
      <c r="P75">
        <v>0.18670735573874442</v>
      </c>
      <c r="Q75">
        <v>-3.954179607921704E-2</v>
      </c>
      <c r="R75">
        <v>0.18004798497861518</v>
      </c>
      <c r="S75">
        <v>-1.175707929398595E-2</v>
      </c>
    </row>
    <row r="76" spans="1:19">
      <c r="A76">
        <v>9</v>
      </c>
      <c r="B76">
        <v>14</v>
      </c>
      <c r="D76" t="s">
        <v>11</v>
      </c>
      <c r="E76">
        <v>240.60999999999999</v>
      </c>
      <c r="F76">
        <v>237.68</v>
      </c>
      <c r="G76">
        <v>253.89</v>
      </c>
      <c r="H76">
        <v>265.39</v>
      </c>
      <c r="I76">
        <v>254.48000000000002</v>
      </c>
      <c r="J76">
        <v>11</v>
      </c>
      <c r="K76">
        <v>15</v>
      </c>
      <c r="L76">
        <v>14</v>
      </c>
      <c r="M76">
        <v>15</v>
      </c>
      <c r="N76">
        <v>13</v>
      </c>
      <c r="O76" t="s">
        <v>11</v>
      </c>
      <c r="P76">
        <v>-1.2177382486180832E-2</v>
      </c>
      <c r="Q76">
        <v>6.8200942443621626E-2</v>
      </c>
      <c r="R76">
        <v>4.5295206585529213E-2</v>
      </c>
      <c r="S76">
        <v>-4.1109310825577339E-2</v>
      </c>
    </row>
    <row r="77" spans="1:19">
      <c r="A77">
        <v>6</v>
      </c>
      <c r="B77">
        <v>15</v>
      </c>
      <c r="D77" t="s">
        <v>19</v>
      </c>
      <c r="E77">
        <v>295.5</v>
      </c>
      <c r="F77">
        <v>295.43</v>
      </c>
      <c r="G77">
        <v>316.52</v>
      </c>
      <c r="H77">
        <v>337.11</v>
      </c>
      <c r="I77">
        <v>302.27</v>
      </c>
      <c r="J77">
        <v>7</v>
      </c>
      <c r="K77">
        <v>9</v>
      </c>
      <c r="L77">
        <v>8</v>
      </c>
      <c r="M77">
        <v>10</v>
      </c>
      <c r="N77">
        <v>10</v>
      </c>
      <c r="O77" t="s">
        <v>19</v>
      </c>
      <c r="P77">
        <v>-2.3688663282572797E-4</v>
      </c>
      <c r="Q77">
        <v>7.1387469112818458E-2</v>
      </c>
      <c r="R77">
        <v>6.5051181599899088E-2</v>
      </c>
      <c r="S77">
        <v>-0.10334905520453275</v>
      </c>
    </row>
    <row r="78" spans="1:19">
      <c r="A78" t="s">
        <v>132</v>
      </c>
      <c r="B78">
        <v>16</v>
      </c>
      <c r="D78" t="s">
        <v>21</v>
      </c>
      <c r="E78">
        <v>237.79999999999998</v>
      </c>
      <c r="F78">
        <v>261.60000000000002</v>
      </c>
      <c r="G78">
        <v>317.51</v>
      </c>
      <c r="H78">
        <v>449.32000000000005</v>
      </c>
      <c r="I78">
        <v>426.70000000000005</v>
      </c>
      <c r="J78">
        <v>13</v>
      </c>
      <c r="K78">
        <v>12</v>
      </c>
      <c r="L78">
        <v>7</v>
      </c>
      <c r="M78">
        <v>6</v>
      </c>
      <c r="N78">
        <v>5</v>
      </c>
      <c r="O78" t="s">
        <v>21</v>
      </c>
      <c r="P78">
        <v>0.10008410428931902</v>
      </c>
      <c r="Q78">
        <v>0.21372324159021394</v>
      </c>
      <c r="R78">
        <v>0.41513653113287785</v>
      </c>
      <c r="S78">
        <v>-5.0342740140656983E-2</v>
      </c>
    </row>
    <row r="79" spans="1:19">
      <c r="A79" t="s">
        <v>132</v>
      </c>
      <c r="B79">
        <v>19</v>
      </c>
      <c r="D79" t="s">
        <v>22</v>
      </c>
      <c r="E79">
        <v>112.08</v>
      </c>
      <c r="F79">
        <v>103.38</v>
      </c>
      <c r="G79">
        <v>95.4</v>
      </c>
      <c r="H79">
        <v>102.87</v>
      </c>
      <c r="I79">
        <v>135.69999999999999</v>
      </c>
      <c r="J79">
        <v>20</v>
      </c>
      <c r="K79">
        <v>21</v>
      </c>
      <c r="L79">
        <v>21</v>
      </c>
      <c r="M79">
        <v>21</v>
      </c>
      <c r="N79">
        <v>21</v>
      </c>
      <c r="O79" t="s">
        <v>22</v>
      </c>
      <c r="P79">
        <v>-7.7623126338329795E-2</v>
      </c>
      <c r="Q79">
        <v>-7.7190946024376039E-2</v>
      </c>
      <c r="R79">
        <v>7.8301886792452757E-2</v>
      </c>
      <c r="S79">
        <v>0.31914066297268384</v>
      </c>
    </row>
    <row r="80" spans="1:19">
      <c r="A80">
        <v>10</v>
      </c>
      <c r="B80">
        <v>22</v>
      </c>
      <c r="D80" t="s">
        <v>24</v>
      </c>
      <c r="E80">
        <v>136.17000000000002</v>
      </c>
      <c r="F80">
        <v>174.44</v>
      </c>
      <c r="G80">
        <v>207.87</v>
      </c>
      <c r="H80">
        <v>252.99</v>
      </c>
      <c r="I80">
        <v>216.25</v>
      </c>
      <c r="J80">
        <v>19</v>
      </c>
      <c r="K80">
        <v>16</v>
      </c>
      <c r="L80">
        <v>15</v>
      </c>
      <c r="M80">
        <v>16</v>
      </c>
      <c r="N80">
        <v>16</v>
      </c>
      <c r="O80" t="s">
        <v>24</v>
      </c>
      <c r="P80">
        <v>0.28104575163398682</v>
      </c>
      <c r="Q80">
        <v>0.19164182526943363</v>
      </c>
      <c r="R80">
        <v>0.21705873863472358</v>
      </c>
      <c r="S80">
        <v>-0.14522313134906517</v>
      </c>
    </row>
    <row r="81" spans="1:19">
      <c r="A81">
        <v>15</v>
      </c>
      <c r="B81" t="s">
        <v>132</v>
      </c>
      <c r="D81" t="s">
        <v>9</v>
      </c>
      <c r="E81">
        <v>160.41000000000003</v>
      </c>
      <c r="F81">
        <v>166.41000000000003</v>
      </c>
      <c r="G81">
        <v>178.01</v>
      </c>
      <c r="H81">
        <v>238.75</v>
      </c>
      <c r="I81">
        <v>164.82999999999998</v>
      </c>
      <c r="J81">
        <v>16</v>
      </c>
      <c r="K81">
        <v>18</v>
      </c>
      <c r="L81">
        <v>18</v>
      </c>
      <c r="M81">
        <v>17</v>
      </c>
      <c r="N81">
        <v>18</v>
      </c>
      <c r="O81" t="s">
        <v>9</v>
      </c>
      <c r="P81">
        <v>3.7404151860856549E-2</v>
      </c>
      <c r="Q81">
        <v>6.9707349317949419E-2</v>
      </c>
      <c r="R81">
        <v>0.34121678557384416</v>
      </c>
      <c r="S81">
        <v>-0.30961256544502624</v>
      </c>
    </row>
    <row r="82" spans="1:19">
      <c r="A82">
        <v>16</v>
      </c>
      <c r="B82" t="s">
        <v>132</v>
      </c>
      <c r="D82" t="s">
        <v>20</v>
      </c>
      <c r="E82">
        <v>263.39</v>
      </c>
      <c r="F82">
        <v>315.69</v>
      </c>
      <c r="G82">
        <v>327.33</v>
      </c>
      <c r="H82">
        <v>317.2</v>
      </c>
      <c r="I82">
        <v>315.09000000000003</v>
      </c>
      <c r="J82">
        <v>9</v>
      </c>
      <c r="K82">
        <v>7</v>
      </c>
      <c r="L82">
        <v>6</v>
      </c>
      <c r="M82">
        <v>11</v>
      </c>
      <c r="N82">
        <v>9</v>
      </c>
      <c r="O82" t="s">
        <v>20</v>
      </c>
      <c r="P82">
        <v>0.19856486578837473</v>
      </c>
      <c r="Q82">
        <v>3.6871614558585897E-2</v>
      </c>
      <c r="R82">
        <v>-3.09473619894296E-2</v>
      </c>
      <c r="S82">
        <v>-6.6519546027741239E-3</v>
      </c>
    </row>
    <row r="83" spans="1:19">
      <c r="A83" t="s">
        <v>132</v>
      </c>
      <c r="B83" t="s">
        <v>132</v>
      </c>
      <c r="D83" t="s">
        <v>14</v>
      </c>
      <c r="E83">
        <v>146.24</v>
      </c>
      <c r="F83">
        <v>155.81</v>
      </c>
      <c r="G83">
        <v>163.81</v>
      </c>
      <c r="H83">
        <v>183.93</v>
      </c>
      <c r="I83">
        <v>163.13</v>
      </c>
      <c r="J83">
        <v>17</v>
      </c>
      <c r="K83">
        <v>19</v>
      </c>
      <c r="L83">
        <v>19</v>
      </c>
      <c r="M83">
        <v>20</v>
      </c>
      <c r="N83">
        <v>19</v>
      </c>
      <c r="O83" t="s">
        <v>14</v>
      </c>
      <c r="P83">
        <v>6.5440371991247304E-2</v>
      </c>
      <c r="Q83">
        <v>5.1344586355176247E-2</v>
      </c>
      <c r="R83">
        <v>0.12282522434527809</v>
      </c>
      <c r="S83">
        <v>-0.11308650029902689</v>
      </c>
    </row>
  </sheetData>
  <mergeCells count="3">
    <mergeCell ref="P1:S1"/>
    <mergeCell ref="E1:I1"/>
    <mergeCell ref="J1:N1"/>
  </mergeCells>
  <conditionalFormatting sqref="U3:U23">
    <cfRule type="top10" dxfId="122" priority="2" rank="10"/>
  </conditionalFormatting>
  <conditionalFormatting sqref="V3:V23">
    <cfRule type="top10" dxfId="121" priority="1" rank="10"/>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Summary</vt:lpstr>
      <vt:lpstr>Data Dictionary</vt:lpstr>
      <vt:lpstr>Rarita Spot Rates</vt:lpstr>
      <vt:lpstr>Revenue</vt:lpstr>
      <vt:lpstr>Expense</vt:lpstr>
      <vt:lpstr>Real data</vt:lpstr>
      <vt:lpstr>Other Countries GDP</vt:lpstr>
      <vt:lpstr>rank</vt:lpstr>
      <vt:lpstr>Total revenue</vt:lpstr>
      <vt:lpstr>Total Expense</vt:lpstr>
      <vt:lpstr>Revene by year</vt:lpstr>
      <vt:lpstr>Expense by year</vt:lpstr>
      <vt:lpstr>correlation</vt:lpstr>
      <vt:lpstr>Revenue% by year</vt:lpstr>
      <vt:lpstr>Expense% by year</vt:lpstr>
      <vt:lpstr>Rarita only</vt:lpstr>
      <vt:lpstr>E_start</vt:lpstr>
      <vt:lpstr>R_start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2021-11-19T13:35:13Z</dcterms:created>
  <dcterms:modified xsi:type="dcterms:W3CDTF">2022-04-04T05:58:26Z</dcterms:modified>
</cp:coreProperties>
</file>