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6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3978cd06b1ead1/Desktop/"/>
    </mc:Choice>
  </mc:AlternateContent>
  <xr:revisionPtr revIDLastSave="13" documentId="8_{0E128F6D-54DD-43AF-A9D0-21C922B50134}" xr6:coauthVersionLast="47" xr6:coauthVersionMax="47" xr10:uidLastSave="{F74F26BD-1F87-4164-8AC3-1CFF652C3407}"/>
  <bookViews>
    <workbookView xWindow="-90" yWindow="-90" windowWidth="19380" windowHeight="11580" activeTab="1" xr2:uid="{CE345D65-2530-47FA-9CC8-C32AA9EE7515}"/>
  </bookViews>
  <sheets>
    <sheet name="Pre-Modelling" sheetId="15" r:id="rId1"/>
    <sheet name="GDP and GNI" sheetId="2" r:id="rId2"/>
    <sheet name="Population" sheetId="3" r:id="rId3"/>
    <sheet name="Exchange Rate" sheetId="4" r:id="rId4"/>
    <sheet name="Inflation" sheetId="5" r:id="rId5"/>
    <sheet name="Other Countries GDP" sheetId="6" r:id="rId6"/>
    <sheet name="Total Revenue" sheetId="7" r:id="rId7"/>
    <sheet name="Attendance" sheetId="8" r:id="rId8"/>
    <sheet name="Social Media" sheetId="9" r:id="rId9"/>
    <sheet name="GDP vs Total Revenue" sheetId="10" r:id="rId10"/>
    <sheet name="Social Media vs Commercial" sheetId="11" r:id="rId11"/>
    <sheet name="Expenses" sheetId="12" r:id="rId12"/>
    <sheet name="Profit" sheetId="13" r:id="rId13"/>
    <sheet name="2021 Number of Players" sheetId="14" r:id="rId14"/>
    <sheet name="Economic Impact" sheetId="16" r:id="rId15"/>
    <sheet name="GDP Predictions" sheetId="17" r:id="rId16"/>
    <sheet name="Population Predictions" sheetId="18" r:id="rId17"/>
    <sheet name="Attendance and Matchday Revenue" sheetId="19" r:id="rId18"/>
    <sheet name="Regression Matchday Rank" sheetId="20" r:id="rId19"/>
    <sheet name="GDP vs Total Revenue (2)" sheetId="21" r:id="rId20"/>
    <sheet name="Regression GDP and Total Revenu" sheetId="22" r:id="rId21"/>
    <sheet name="Social Media and Commercial Rev" sheetId="23" r:id="rId22"/>
    <sheet name="Regression ComRev Social" sheetId="24" r:id="rId23"/>
    <sheet name="Regression Social Rank" sheetId="25" r:id="rId24"/>
    <sheet name="Expenses (2)" sheetId="26" r:id="rId25"/>
    <sheet name="Inflation (2)" sheetId="27" r:id="rId26"/>
    <sheet name="Profit Projections" sheetId="28" r:id="rId27"/>
    <sheet name="Projections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5" i="29" l="1"/>
  <c r="B116" i="29" s="1"/>
  <c r="C92" i="29"/>
  <c r="C114" i="29" s="1"/>
  <c r="D114" i="29" s="1"/>
  <c r="B92" i="29"/>
  <c r="D92" i="29" s="1"/>
  <c r="N43" i="29" s="1"/>
  <c r="N57" i="29" s="1"/>
  <c r="C89" i="29"/>
  <c r="B93" i="29" s="1"/>
  <c r="C88" i="29"/>
  <c r="C87" i="29"/>
  <c r="C86" i="29"/>
  <c r="C85" i="29"/>
  <c r="C70" i="29"/>
  <c r="D70" i="29" s="1"/>
  <c r="M43" i="29" s="1"/>
  <c r="M57" i="29" s="1"/>
  <c r="B63" i="29"/>
  <c r="B64" i="29" s="1"/>
  <c r="B57" i="29"/>
  <c r="L53" i="29"/>
  <c r="L52" i="29"/>
  <c r="L51" i="29"/>
  <c r="L50" i="29"/>
  <c r="B50" i="29"/>
  <c r="B56" i="29" s="1"/>
  <c r="L49" i="29"/>
  <c r="C49" i="29"/>
  <c r="D49" i="29" s="1"/>
  <c r="L57" i="29" s="1"/>
  <c r="L48" i="29"/>
  <c r="L47" i="29"/>
  <c r="L46" i="29"/>
  <c r="L45" i="29"/>
  <c r="L44" i="29"/>
  <c r="B44" i="29"/>
  <c r="P43" i="29"/>
  <c r="P57" i="29" s="1"/>
  <c r="L43" i="29"/>
  <c r="B43" i="29"/>
  <c r="B42" i="29"/>
  <c r="B39" i="29"/>
  <c r="B38" i="29"/>
  <c r="B36" i="29"/>
  <c r="B41" i="29" s="1"/>
  <c r="K31" i="29"/>
  <c r="I31" i="29"/>
  <c r="G31" i="29"/>
  <c r="C31" i="29"/>
  <c r="K30" i="29"/>
  <c r="I30" i="29"/>
  <c r="G30" i="29"/>
  <c r="C30" i="29"/>
  <c r="K29" i="29"/>
  <c r="I29" i="29"/>
  <c r="G29" i="29"/>
  <c r="C29" i="29"/>
  <c r="K28" i="29"/>
  <c r="I28" i="29"/>
  <c r="G28" i="29"/>
  <c r="C28" i="29"/>
  <c r="K27" i="29"/>
  <c r="I27" i="29"/>
  <c r="G27" i="29"/>
  <c r="C27" i="29"/>
  <c r="K26" i="29"/>
  <c r="I26" i="29"/>
  <c r="G26" i="29"/>
  <c r="C26" i="29"/>
  <c r="K25" i="29"/>
  <c r="I25" i="29"/>
  <c r="G25" i="29"/>
  <c r="C25" i="29"/>
  <c r="K24" i="29"/>
  <c r="I24" i="29"/>
  <c r="G24" i="29"/>
  <c r="C24" i="29"/>
  <c r="K23" i="29"/>
  <c r="I23" i="29"/>
  <c r="G23" i="29"/>
  <c r="C23" i="29"/>
  <c r="K22" i="29"/>
  <c r="J22" i="29"/>
  <c r="J23" i="29" s="1"/>
  <c r="J24" i="29" s="1"/>
  <c r="J25" i="29" s="1"/>
  <c r="J26" i="29" s="1"/>
  <c r="J27" i="29" s="1"/>
  <c r="J28" i="29" s="1"/>
  <c r="J29" i="29" s="1"/>
  <c r="J30" i="29" s="1"/>
  <c r="J31" i="29" s="1"/>
  <c r="I22" i="29"/>
  <c r="H22" i="29" s="1"/>
  <c r="H23" i="29" s="1"/>
  <c r="G22" i="29"/>
  <c r="F22" i="29" s="1"/>
  <c r="C22" i="29"/>
  <c r="B22" i="29" s="1"/>
  <c r="M21" i="29"/>
  <c r="K21" i="29"/>
  <c r="I21" i="29"/>
  <c r="C21" i="29"/>
  <c r="M20" i="29"/>
  <c r="K20" i="29"/>
  <c r="I20" i="29"/>
  <c r="C20" i="29"/>
  <c r="M19" i="29"/>
  <c r="K19" i="29"/>
  <c r="I19" i="29"/>
  <c r="C19" i="29"/>
  <c r="M18" i="29"/>
  <c r="K18" i="29"/>
  <c r="I18" i="29"/>
  <c r="C18" i="29"/>
  <c r="M17" i="29"/>
  <c r="K17" i="29"/>
  <c r="I17" i="29"/>
  <c r="C17" i="29"/>
  <c r="T16" i="29"/>
  <c r="R16" i="29"/>
  <c r="P16" i="29"/>
  <c r="M16" i="29"/>
  <c r="K16" i="29"/>
  <c r="I16" i="29"/>
  <c r="C16" i="29"/>
  <c r="U15" i="29"/>
  <c r="T15" i="29"/>
  <c r="S15" i="29"/>
  <c r="R15" i="29"/>
  <c r="P15" i="29"/>
  <c r="M15" i="29"/>
  <c r="K15" i="29"/>
  <c r="I15" i="29"/>
  <c r="C15" i="29"/>
  <c r="V14" i="29"/>
  <c r="Y14" i="29" s="1"/>
  <c r="T14" i="29"/>
  <c r="U14" i="29" s="1"/>
  <c r="S14" i="29"/>
  <c r="R14" i="29"/>
  <c r="P14" i="29"/>
  <c r="M14" i="29"/>
  <c r="K14" i="29"/>
  <c r="I14" i="29"/>
  <c r="C14" i="29"/>
  <c r="T13" i="29"/>
  <c r="S13" i="29"/>
  <c r="R13" i="29"/>
  <c r="U13" i="29" s="1"/>
  <c r="P13" i="29"/>
  <c r="M13" i="29"/>
  <c r="K13" i="29"/>
  <c r="I13" i="29"/>
  <c r="C13" i="29"/>
  <c r="U12" i="29"/>
  <c r="T12" i="29"/>
  <c r="S12" i="29"/>
  <c r="V12" i="29" s="1"/>
  <c r="R12" i="29"/>
  <c r="P12" i="29"/>
  <c r="B32" i="27"/>
  <c r="C6" i="26"/>
  <c r="C5" i="26"/>
  <c r="C4" i="26"/>
  <c r="C3" i="26"/>
  <c r="C7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V16" i="21"/>
  <c r="V15" i="21"/>
  <c r="V14" i="21"/>
  <c r="V13" i="21"/>
  <c r="V12" i="21"/>
  <c r="V11" i="21"/>
  <c r="V10" i="21"/>
  <c r="V9" i="21"/>
  <c r="V8" i="21"/>
  <c r="V7" i="21"/>
  <c r="I96" i="18"/>
  <c r="I95" i="18"/>
  <c r="I94" i="18"/>
  <c r="I93" i="18"/>
  <c r="I92" i="18"/>
  <c r="I91" i="18"/>
  <c r="I90" i="18"/>
  <c r="I89" i="18"/>
  <c r="I88" i="18"/>
  <c r="I83" i="18"/>
  <c r="I82" i="18"/>
  <c r="I81" i="18"/>
  <c r="I80" i="18"/>
  <c r="I79" i="18"/>
  <c r="I78" i="18"/>
  <c r="I77" i="18"/>
  <c r="I76" i="18"/>
  <c r="I75" i="18"/>
  <c r="I84" i="18" s="1"/>
  <c r="I60" i="18"/>
  <c r="I59" i="18"/>
  <c r="I58" i="18"/>
  <c r="I57" i="18"/>
  <c r="I56" i="18"/>
  <c r="I55" i="18"/>
  <c r="I54" i="18"/>
  <c r="I53" i="18"/>
  <c r="I52" i="18"/>
  <c r="I47" i="18"/>
  <c r="I46" i="18"/>
  <c r="I45" i="18"/>
  <c r="I44" i="18"/>
  <c r="I43" i="18"/>
  <c r="I42" i="18"/>
  <c r="I41" i="18"/>
  <c r="I40" i="18"/>
  <c r="I39" i="18"/>
  <c r="I48" i="18" s="1"/>
  <c r="AH11" i="18"/>
  <c r="I11" i="18"/>
  <c r="AH10" i="18"/>
  <c r="I10" i="18"/>
  <c r="AH9" i="18"/>
  <c r="I9" i="18"/>
  <c r="AH8" i="18"/>
  <c r="I8" i="18"/>
  <c r="AH7" i="18"/>
  <c r="I7" i="18"/>
  <c r="AH6" i="18"/>
  <c r="I6" i="18"/>
  <c r="AH5" i="18"/>
  <c r="I5" i="18"/>
  <c r="AH4" i="18"/>
  <c r="I4" i="18"/>
  <c r="I12" i="18" s="1"/>
  <c r="AH3" i="18"/>
  <c r="I3" i="18"/>
  <c r="C63" i="17"/>
  <c r="C62" i="17"/>
  <c r="C61" i="17"/>
  <c r="C60" i="17"/>
  <c r="C59" i="17"/>
  <c r="C58" i="17"/>
  <c r="C57" i="17"/>
  <c r="C56" i="17"/>
  <c r="C55" i="17"/>
  <c r="C48" i="17"/>
  <c r="C49" i="17" s="1"/>
  <c r="C46" i="17"/>
  <c r="C45" i="17"/>
  <c r="C44" i="17"/>
  <c r="C43" i="17"/>
  <c r="C42" i="17"/>
  <c r="C41" i="17"/>
  <c r="C40" i="17"/>
  <c r="C39" i="17"/>
  <c r="C38" i="17"/>
  <c r="C47" i="17" s="1"/>
  <c r="B64" i="17" s="1"/>
  <c r="F28" i="14"/>
  <c r="E28" i="14"/>
  <c r="D28" i="14"/>
  <c r="C28" i="14"/>
  <c r="B28" i="14"/>
  <c r="F27" i="14"/>
  <c r="E27" i="14"/>
  <c r="D27" i="14"/>
  <c r="C27" i="14"/>
  <c r="B27" i="14"/>
  <c r="F26" i="14"/>
  <c r="E26" i="14"/>
  <c r="D26" i="14"/>
  <c r="C26" i="14"/>
  <c r="B26" i="14"/>
  <c r="F25" i="14"/>
  <c r="E25" i="14"/>
  <c r="D25" i="14"/>
  <c r="C25" i="14"/>
  <c r="B25" i="14"/>
  <c r="F24" i="14"/>
  <c r="E24" i="14"/>
  <c r="D24" i="14"/>
  <c r="C24" i="14"/>
  <c r="B24" i="14"/>
  <c r="F46" i="13"/>
  <c r="E46" i="13"/>
  <c r="D46" i="13"/>
  <c r="C46" i="13"/>
  <c r="G46" i="13" s="1"/>
  <c r="B46" i="13"/>
  <c r="F45" i="13"/>
  <c r="E45" i="13"/>
  <c r="D45" i="13"/>
  <c r="C45" i="13"/>
  <c r="B45" i="13"/>
  <c r="G45" i="13" s="1"/>
  <c r="G44" i="13"/>
  <c r="F44" i="13"/>
  <c r="E44" i="13"/>
  <c r="D44" i="13"/>
  <c r="C44" i="13"/>
  <c r="B44" i="13"/>
  <c r="F43" i="13"/>
  <c r="E43" i="13"/>
  <c r="D43" i="13"/>
  <c r="C43" i="13"/>
  <c r="B43" i="13"/>
  <c r="G43" i="13" s="1"/>
  <c r="F42" i="13"/>
  <c r="E42" i="13"/>
  <c r="D42" i="13"/>
  <c r="C42" i="13"/>
  <c r="G42" i="13" s="1"/>
  <c r="B42" i="13"/>
  <c r="F41" i="13"/>
  <c r="E41" i="13"/>
  <c r="D41" i="13"/>
  <c r="C41" i="13"/>
  <c r="B41" i="13"/>
  <c r="G41" i="13" s="1"/>
  <c r="G40" i="13"/>
  <c r="F40" i="13"/>
  <c r="E40" i="13"/>
  <c r="D40" i="13"/>
  <c r="C40" i="13"/>
  <c r="B40" i="13"/>
  <c r="F39" i="13"/>
  <c r="E39" i="13"/>
  <c r="D39" i="13"/>
  <c r="C39" i="13"/>
  <c r="B39" i="13"/>
  <c r="G39" i="13" s="1"/>
  <c r="F38" i="13"/>
  <c r="E38" i="13"/>
  <c r="D38" i="13"/>
  <c r="C38" i="13"/>
  <c r="G38" i="13" s="1"/>
  <c r="B38" i="13"/>
  <c r="F37" i="13"/>
  <c r="E37" i="13"/>
  <c r="D37" i="13"/>
  <c r="C37" i="13"/>
  <c r="B37" i="13"/>
  <c r="G37" i="13" s="1"/>
  <c r="G36" i="13"/>
  <c r="F36" i="13"/>
  <c r="E36" i="13"/>
  <c r="D36" i="13"/>
  <c r="C36" i="13"/>
  <c r="B36" i="13"/>
  <c r="F35" i="13"/>
  <c r="E35" i="13"/>
  <c r="D35" i="13"/>
  <c r="C35" i="13"/>
  <c r="B35" i="13"/>
  <c r="G35" i="13" s="1"/>
  <c r="F34" i="13"/>
  <c r="E34" i="13"/>
  <c r="D34" i="13"/>
  <c r="C34" i="13"/>
  <c r="G34" i="13" s="1"/>
  <c r="B34" i="13"/>
  <c r="F33" i="13"/>
  <c r="E33" i="13"/>
  <c r="D33" i="13"/>
  <c r="C33" i="13"/>
  <c r="B33" i="13"/>
  <c r="G33" i="13" s="1"/>
  <c r="G32" i="13"/>
  <c r="F32" i="13"/>
  <c r="E32" i="13"/>
  <c r="D32" i="13"/>
  <c r="C32" i="13"/>
  <c r="B32" i="13"/>
  <c r="F31" i="13"/>
  <c r="E31" i="13"/>
  <c r="D31" i="13"/>
  <c r="C31" i="13"/>
  <c r="B31" i="13"/>
  <c r="G31" i="13" s="1"/>
  <c r="F30" i="13"/>
  <c r="E30" i="13"/>
  <c r="D30" i="13"/>
  <c r="C30" i="13"/>
  <c r="B30" i="13"/>
  <c r="G30" i="13" s="1"/>
  <c r="F29" i="13"/>
  <c r="G29" i="13" s="1"/>
  <c r="E29" i="13"/>
  <c r="D29" i="13"/>
  <c r="C29" i="13"/>
  <c r="B29" i="13"/>
  <c r="F28" i="13"/>
  <c r="E28" i="13"/>
  <c r="D28" i="13"/>
  <c r="G28" i="13" s="1"/>
  <c r="C28" i="13"/>
  <c r="B28" i="13"/>
  <c r="F27" i="13"/>
  <c r="E27" i="13"/>
  <c r="D27" i="13"/>
  <c r="C27" i="13"/>
  <c r="B27" i="13"/>
  <c r="G27" i="13" s="1"/>
  <c r="F26" i="13"/>
  <c r="E26" i="13"/>
  <c r="D26" i="13"/>
  <c r="C26" i="13"/>
  <c r="B26" i="13"/>
  <c r="G26" i="13" s="1"/>
  <c r="V68" i="12"/>
  <c r="U68" i="12"/>
  <c r="N68" i="12"/>
  <c r="M68" i="12"/>
  <c r="G68" i="12"/>
  <c r="F68" i="12"/>
  <c r="E68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V66" i="12"/>
  <c r="U66" i="12"/>
  <c r="T66" i="12"/>
  <c r="S66" i="12"/>
  <c r="R66" i="12"/>
  <c r="Q66" i="12"/>
  <c r="P66" i="12"/>
  <c r="P68" i="12" s="1"/>
  <c r="O66" i="12"/>
  <c r="O68" i="12" s="1"/>
  <c r="N66" i="12"/>
  <c r="M66" i="12"/>
  <c r="L66" i="12"/>
  <c r="K66" i="12"/>
  <c r="J66" i="12"/>
  <c r="I66" i="12"/>
  <c r="H66" i="12"/>
  <c r="H68" i="12" s="1"/>
  <c r="G66" i="12"/>
  <c r="F66" i="12"/>
  <c r="E66" i="12"/>
  <c r="D66" i="12"/>
  <c r="C66" i="12"/>
  <c r="B66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V64" i="12"/>
  <c r="U64" i="12"/>
  <c r="T64" i="12"/>
  <c r="T68" i="12" s="1"/>
  <c r="S64" i="12"/>
  <c r="S68" i="12" s="1"/>
  <c r="R64" i="12"/>
  <c r="R68" i="12" s="1"/>
  <c r="Q64" i="12"/>
  <c r="Q68" i="12" s="1"/>
  <c r="P64" i="12"/>
  <c r="O64" i="12"/>
  <c r="N64" i="12"/>
  <c r="M64" i="12"/>
  <c r="L64" i="12"/>
  <c r="L68" i="12" s="1"/>
  <c r="K64" i="12"/>
  <c r="K68" i="12" s="1"/>
  <c r="J64" i="12"/>
  <c r="J68" i="12" s="1"/>
  <c r="I64" i="12"/>
  <c r="I68" i="12" s="1"/>
  <c r="H64" i="12"/>
  <c r="G64" i="12"/>
  <c r="F64" i="12"/>
  <c r="E64" i="12"/>
  <c r="D64" i="12"/>
  <c r="D68" i="12" s="1"/>
  <c r="C64" i="12"/>
  <c r="C68" i="12" s="1"/>
  <c r="B64" i="12"/>
  <c r="B68" i="12" s="1"/>
  <c r="C25" i="9"/>
  <c r="B25" i="9"/>
  <c r="F23" i="9"/>
  <c r="F25" i="9" s="1"/>
  <c r="E23" i="9"/>
  <c r="E25" i="9" s="1"/>
  <c r="D23" i="9"/>
  <c r="D25" i="9" s="1"/>
  <c r="C23" i="9"/>
  <c r="B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3" i="9" s="1"/>
  <c r="P79" i="7"/>
  <c r="O79" i="7"/>
  <c r="H79" i="7"/>
  <c r="G79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V77" i="7"/>
  <c r="U77" i="7"/>
  <c r="T77" i="7"/>
  <c r="S77" i="7"/>
  <c r="R77" i="7"/>
  <c r="R79" i="7" s="1"/>
  <c r="Q77" i="7"/>
  <c r="Q79" i="7" s="1"/>
  <c r="P77" i="7"/>
  <c r="O77" i="7"/>
  <c r="N77" i="7"/>
  <c r="M77" i="7"/>
  <c r="L77" i="7"/>
  <c r="K77" i="7"/>
  <c r="J77" i="7"/>
  <c r="J79" i="7" s="1"/>
  <c r="I77" i="7"/>
  <c r="I79" i="7" s="1"/>
  <c r="H77" i="7"/>
  <c r="G77" i="7"/>
  <c r="F77" i="7"/>
  <c r="E77" i="7"/>
  <c r="D77" i="7"/>
  <c r="C77" i="7"/>
  <c r="B77" i="7"/>
  <c r="B79" i="7" s="1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V75" i="7"/>
  <c r="V79" i="7" s="1"/>
  <c r="U75" i="7"/>
  <c r="U79" i="7" s="1"/>
  <c r="T75" i="7"/>
  <c r="T79" i="7" s="1"/>
  <c r="S75" i="7"/>
  <c r="S79" i="7" s="1"/>
  <c r="R75" i="7"/>
  <c r="Q75" i="7"/>
  <c r="P75" i="7"/>
  <c r="O75" i="7"/>
  <c r="N75" i="7"/>
  <c r="N79" i="7" s="1"/>
  <c r="M75" i="7"/>
  <c r="M79" i="7" s="1"/>
  <c r="L75" i="7"/>
  <c r="L79" i="7" s="1"/>
  <c r="K75" i="7"/>
  <c r="K79" i="7" s="1"/>
  <c r="J75" i="7"/>
  <c r="I75" i="7"/>
  <c r="H75" i="7"/>
  <c r="G75" i="7"/>
  <c r="F75" i="7"/>
  <c r="F79" i="7" s="1"/>
  <c r="E75" i="7"/>
  <c r="E79" i="7" s="1"/>
  <c r="D75" i="7"/>
  <c r="D79" i="7" s="1"/>
  <c r="C75" i="7"/>
  <c r="C79" i="7" s="1"/>
  <c r="B75" i="7"/>
  <c r="X15" i="6"/>
  <c r="W15" i="6"/>
  <c r="P15" i="6"/>
  <c r="O15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AC13" i="6"/>
  <c r="AB13" i="6"/>
  <c r="AA13" i="6"/>
  <c r="Z13" i="6"/>
  <c r="Z15" i="6" s="1"/>
  <c r="Y13" i="6"/>
  <c r="Y15" i="6" s="1"/>
  <c r="X13" i="6"/>
  <c r="W13" i="6"/>
  <c r="V13" i="6"/>
  <c r="U13" i="6"/>
  <c r="T13" i="6"/>
  <c r="S13" i="6"/>
  <c r="R13" i="6"/>
  <c r="R15" i="6" s="1"/>
  <c r="Q13" i="6"/>
  <c r="Q15" i="6" s="1"/>
  <c r="P13" i="6"/>
  <c r="O13" i="6"/>
  <c r="N13" i="6"/>
  <c r="M13" i="6"/>
  <c r="L13" i="6"/>
  <c r="K13" i="6"/>
  <c r="J13" i="6"/>
  <c r="J15" i="6" s="1"/>
  <c r="I13" i="6"/>
  <c r="I15" i="6" s="1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AC11" i="6"/>
  <c r="AC15" i="6" s="1"/>
  <c r="AB11" i="6"/>
  <c r="AB15" i="6" s="1"/>
  <c r="AA11" i="6"/>
  <c r="AA15" i="6" s="1"/>
  <c r="Z11" i="6"/>
  <c r="Y11" i="6"/>
  <c r="X11" i="6"/>
  <c r="W11" i="6"/>
  <c r="V11" i="6"/>
  <c r="V15" i="6" s="1"/>
  <c r="U11" i="6"/>
  <c r="U15" i="6" s="1"/>
  <c r="T11" i="6"/>
  <c r="T15" i="6" s="1"/>
  <c r="S11" i="6"/>
  <c r="S15" i="6" s="1"/>
  <c r="R11" i="6"/>
  <c r="Q11" i="6"/>
  <c r="P11" i="6"/>
  <c r="O11" i="6"/>
  <c r="N11" i="6"/>
  <c r="N15" i="6" s="1"/>
  <c r="M11" i="6"/>
  <c r="M15" i="6" s="1"/>
  <c r="L11" i="6"/>
  <c r="L15" i="6" s="1"/>
  <c r="K11" i="6"/>
  <c r="K15" i="6" s="1"/>
  <c r="J11" i="6"/>
  <c r="I11" i="6"/>
  <c r="O57" i="29" l="1"/>
  <c r="Q57" i="29" s="1"/>
  <c r="B80" i="29"/>
  <c r="B72" i="29"/>
  <c r="B77" i="29"/>
  <c r="B74" i="29"/>
  <c r="B73" i="29"/>
  <c r="B79" i="29"/>
  <c r="B71" i="29"/>
  <c r="B76" i="29"/>
  <c r="B78" i="29"/>
  <c r="B75" i="29"/>
  <c r="V13" i="29"/>
  <c r="Y13" i="29" s="1"/>
  <c r="B23" i="29"/>
  <c r="P17" i="29"/>
  <c r="V15" i="29"/>
  <c r="Y15" i="29" s="1"/>
  <c r="U16" i="29"/>
  <c r="S16" i="29"/>
  <c r="V16" i="29" s="1"/>
  <c r="Y16" i="29" s="1"/>
  <c r="Q17" i="29"/>
  <c r="L22" i="29"/>
  <c r="F23" i="29"/>
  <c r="T18" i="29"/>
  <c r="B117" i="29"/>
  <c r="H24" i="29"/>
  <c r="H25" i="29" s="1"/>
  <c r="H26" i="29" s="1"/>
  <c r="H27" i="29" s="1"/>
  <c r="H28" i="29" s="1"/>
  <c r="H29" i="29" s="1"/>
  <c r="H30" i="29" s="1"/>
  <c r="H31" i="29" s="1"/>
  <c r="O43" i="29"/>
  <c r="Q43" i="29" s="1"/>
  <c r="B94" i="29"/>
  <c r="T17" i="29"/>
  <c r="B45" i="29"/>
  <c r="B54" i="29"/>
  <c r="B40" i="29"/>
  <c r="B51" i="29"/>
  <c r="B58" i="29"/>
  <c r="B37" i="29"/>
  <c r="B55" i="29"/>
  <c r="B52" i="29"/>
  <c r="B59" i="29"/>
  <c r="B53" i="29"/>
  <c r="C64" i="17"/>
  <c r="B65" i="17"/>
  <c r="AD12" i="18"/>
  <c r="H25" i="18"/>
  <c r="H26" i="18" s="1"/>
  <c r="H27" i="18" s="1"/>
  <c r="H28" i="18" s="1"/>
  <c r="H29" i="18" s="1"/>
  <c r="H30" i="18" s="1"/>
  <c r="H31" i="18" s="1"/>
  <c r="H32" i="18" s="1"/>
  <c r="H33" i="18" s="1"/>
  <c r="H34" i="18" s="1"/>
  <c r="H61" i="18"/>
  <c r="H62" i="18" s="1"/>
  <c r="H63" i="18" s="1"/>
  <c r="H64" i="18" s="1"/>
  <c r="H65" i="18" s="1"/>
  <c r="H66" i="18" s="1"/>
  <c r="H67" i="18" s="1"/>
  <c r="H68" i="18" s="1"/>
  <c r="H69" i="18" s="1"/>
  <c r="H70" i="18" s="1"/>
  <c r="AE12" i="18"/>
  <c r="AE13" i="18" s="1"/>
  <c r="AE14" i="18" s="1"/>
  <c r="AE15" i="18" s="1"/>
  <c r="AE16" i="18" s="1"/>
  <c r="AE17" i="18" s="1"/>
  <c r="AE18" i="18" s="1"/>
  <c r="AE19" i="18" s="1"/>
  <c r="AE20" i="18" s="1"/>
  <c r="AE21" i="18" s="1"/>
  <c r="H97" i="18"/>
  <c r="H98" i="18" s="1"/>
  <c r="H99" i="18" s="1"/>
  <c r="H100" i="18" s="1"/>
  <c r="H101" i="18" s="1"/>
  <c r="H102" i="18" s="1"/>
  <c r="H103" i="18" s="1"/>
  <c r="H104" i="18" s="1"/>
  <c r="H105" i="18" s="1"/>
  <c r="H106" i="18" s="1"/>
  <c r="AF12" i="18"/>
  <c r="AF13" i="18" s="1"/>
  <c r="AF14" i="18" s="1"/>
  <c r="AF15" i="18" s="1"/>
  <c r="AF16" i="18" s="1"/>
  <c r="AF17" i="18" s="1"/>
  <c r="AF18" i="18" s="1"/>
  <c r="AF19" i="18" s="1"/>
  <c r="AF20" i="18" s="1"/>
  <c r="AF21" i="18" s="1"/>
  <c r="G25" i="9"/>
  <c r="S17" i="29" l="1"/>
  <c r="V17" i="29" s="1"/>
  <c r="Y17" i="29" s="1"/>
  <c r="B118" i="29"/>
  <c r="T19" i="29"/>
  <c r="D71" i="29"/>
  <c r="M44" i="29" s="1"/>
  <c r="B95" i="29"/>
  <c r="L23" i="29"/>
  <c r="F24" i="29"/>
  <c r="B24" i="29"/>
  <c r="P18" i="29"/>
  <c r="Q18" i="29"/>
  <c r="R17" i="29"/>
  <c r="U17" i="29" s="1"/>
  <c r="C71" i="29"/>
  <c r="C50" i="29"/>
  <c r="D50" i="29" s="1"/>
  <c r="L58" i="29" s="1"/>
  <c r="C93" i="29"/>
  <c r="M22" i="29"/>
  <c r="AD13" i="18"/>
  <c r="AG12" i="18"/>
  <c r="AH12" i="18" s="1"/>
  <c r="B66" i="17"/>
  <c r="C65" i="17"/>
  <c r="M58" i="29" l="1"/>
  <c r="O58" i="29" s="1"/>
  <c r="Q58" i="29" s="1"/>
  <c r="T58" i="29" s="1"/>
  <c r="C115" i="29"/>
  <c r="D115" i="29" s="1"/>
  <c r="P44" i="29" s="1"/>
  <c r="P58" i="29" s="1"/>
  <c r="D93" i="29"/>
  <c r="N44" i="29" s="1"/>
  <c r="N58" i="29" s="1"/>
  <c r="P19" i="29"/>
  <c r="B25" i="29"/>
  <c r="Q19" i="29"/>
  <c r="F25" i="29"/>
  <c r="L24" i="29"/>
  <c r="C94" i="29"/>
  <c r="C51" i="29"/>
  <c r="D51" i="29" s="1"/>
  <c r="L59" i="29" s="1"/>
  <c r="R18" i="29"/>
  <c r="U18" i="29" s="1"/>
  <c r="C72" i="29"/>
  <c r="D72" i="29" s="1"/>
  <c r="M45" i="29" s="1"/>
  <c r="M23" i="29"/>
  <c r="B96" i="29"/>
  <c r="B119" i="29"/>
  <c r="T20" i="29"/>
  <c r="B67" i="17"/>
  <c r="C66" i="17"/>
  <c r="AG13" i="18"/>
  <c r="AH13" i="18" s="1"/>
  <c r="AD14" i="18"/>
  <c r="B26" i="29" l="1"/>
  <c r="P20" i="29"/>
  <c r="Q20" i="29"/>
  <c r="M59" i="29"/>
  <c r="O59" i="29" s="1"/>
  <c r="Q59" i="29" s="1"/>
  <c r="T59" i="29" s="1"/>
  <c r="O45" i="29"/>
  <c r="Q45" i="29" s="1"/>
  <c r="T45" i="29" s="1"/>
  <c r="B120" i="29"/>
  <c r="T21" i="29"/>
  <c r="C116" i="29"/>
  <c r="D116" i="29" s="1"/>
  <c r="P45" i="29" s="1"/>
  <c r="P59" i="29" s="1"/>
  <c r="D94" i="29"/>
  <c r="N45" i="29" s="1"/>
  <c r="N59" i="29" s="1"/>
  <c r="O44" i="29"/>
  <c r="Q44" i="29" s="1"/>
  <c r="T44" i="29" s="1"/>
  <c r="R19" i="29"/>
  <c r="U19" i="29" s="1"/>
  <c r="C73" i="29"/>
  <c r="D73" i="29" s="1"/>
  <c r="M46" i="29" s="1"/>
  <c r="C95" i="29"/>
  <c r="C52" i="29"/>
  <c r="D52" i="29" s="1"/>
  <c r="L60" i="29" s="1"/>
  <c r="M24" i="29"/>
  <c r="B97" i="29"/>
  <c r="F26" i="29"/>
  <c r="L25" i="29"/>
  <c r="S18" i="29"/>
  <c r="V18" i="29" s="1"/>
  <c r="Y18" i="29" s="1"/>
  <c r="AD15" i="18"/>
  <c r="AG14" i="18"/>
  <c r="AH14" i="18" s="1"/>
  <c r="C67" i="17"/>
  <c r="B68" i="17"/>
  <c r="B121" i="29" l="1"/>
  <c r="T22" i="29"/>
  <c r="M60" i="29"/>
  <c r="O60" i="29" s="1"/>
  <c r="Q60" i="29" s="1"/>
  <c r="T60" i="29" s="1"/>
  <c r="B27" i="29"/>
  <c r="P21" i="29"/>
  <c r="Q21" i="29"/>
  <c r="C74" i="29"/>
  <c r="D74" i="29" s="1"/>
  <c r="M47" i="29" s="1"/>
  <c r="C96" i="29"/>
  <c r="M25" i="29"/>
  <c r="R20" i="29"/>
  <c r="U20" i="29" s="1"/>
  <c r="C53" i="29"/>
  <c r="D53" i="29" s="1"/>
  <c r="L61" i="29" s="1"/>
  <c r="L26" i="29"/>
  <c r="F27" i="29"/>
  <c r="S19" i="29"/>
  <c r="V19" i="29" s="1"/>
  <c r="Y19" i="29" s="1"/>
  <c r="B98" i="29"/>
  <c r="C117" i="29"/>
  <c r="D117" i="29" s="1"/>
  <c r="P46" i="29" s="1"/>
  <c r="P60" i="29" s="1"/>
  <c r="D95" i="29"/>
  <c r="N46" i="29" s="1"/>
  <c r="N60" i="29" s="1"/>
  <c r="B69" i="17"/>
  <c r="C68" i="17"/>
  <c r="AD16" i="18"/>
  <c r="AG15" i="18"/>
  <c r="AH15" i="18" s="1"/>
  <c r="C118" i="29" l="1"/>
  <c r="D118" i="29" s="1"/>
  <c r="P47" i="29" s="1"/>
  <c r="P61" i="29" s="1"/>
  <c r="D96" i="29"/>
  <c r="N47" i="29" s="1"/>
  <c r="N61" i="29" s="1"/>
  <c r="B122" i="29"/>
  <c r="T23" i="29"/>
  <c r="B99" i="29"/>
  <c r="M61" i="29"/>
  <c r="L27" i="29"/>
  <c r="F28" i="29"/>
  <c r="C97" i="29"/>
  <c r="R21" i="29"/>
  <c r="U21" i="29" s="1"/>
  <c r="C54" i="29"/>
  <c r="D54" i="29" s="1"/>
  <c r="L62" i="29" s="1"/>
  <c r="C75" i="29"/>
  <c r="D75" i="29" s="1"/>
  <c r="M48" i="29" s="1"/>
  <c r="M26" i="29"/>
  <c r="P22" i="29"/>
  <c r="B28" i="29"/>
  <c r="Q22" i="29"/>
  <c r="S20" i="29"/>
  <c r="V20" i="29" s="1"/>
  <c r="Y20" i="29" s="1"/>
  <c r="O61" i="29"/>
  <c r="Q61" i="29" s="1"/>
  <c r="T61" i="29" s="1"/>
  <c r="O46" i="29"/>
  <c r="Q46" i="29" s="1"/>
  <c r="T46" i="29" s="1"/>
  <c r="AG16" i="18"/>
  <c r="AH16" i="18" s="1"/>
  <c r="AD17" i="18"/>
  <c r="B70" i="17"/>
  <c r="C69" i="17"/>
  <c r="F29" i="29" l="1"/>
  <c r="L28" i="29"/>
  <c r="B100" i="29"/>
  <c r="B29" i="29"/>
  <c r="P23" i="29"/>
  <c r="Q23" i="29"/>
  <c r="T24" i="29"/>
  <c r="B123" i="29"/>
  <c r="C119" i="29"/>
  <c r="D119" i="29" s="1"/>
  <c r="P48" i="29" s="1"/>
  <c r="P62" i="29" s="1"/>
  <c r="D97" i="29"/>
  <c r="N48" i="29" s="1"/>
  <c r="N62" i="29" s="1"/>
  <c r="C55" i="29"/>
  <c r="D55" i="29" s="1"/>
  <c r="L63" i="29" s="1"/>
  <c r="C76" i="29"/>
  <c r="D76" i="29" s="1"/>
  <c r="M49" i="29" s="1"/>
  <c r="C98" i="29"/>
  <c r="R22" i="29"/>
  <c r="U22" i="29" s="1"/>
  <c r="M27" i="29"/>
  <c r="S21" i="29"/>
  <c r="V21" i="29" s="1"/>
  <c r="Y21" i="29" s="1"/>
  <c r="O47" i="29"/>
  <c r="Q47" i="29" s="1"/>
  <c r="T47" i="29" s="1"/>
  <c r="M62" i="29"/>
  <c r="O48" i="29"/>
  <c r="Q48" i="29" s="1"/>
  <c r="T48" i="29" s="1"/>
  <c r="S22" i="29"/>
  <c r="V22" i="29" s="1"/>
  <c r="Y22" i="29" s="1"/>
  <c r="O62" i="29"/>
  <c r="Q62" i="29" s="1"/>
  <c r="T62" i="29" s="1"/>
  <c r="B71" i="17"/>
  <c r="C70" i="17"/>
  <c r="AD18" i="18"/>
  <c r="AG17" i="18"/>
  <c r="AH17" i="18" s="1"/>
  <c r="C120" i="29" l="1"/>
  <c r="D120" i="29" s="1"/>
  <c r="P49" i="29" s="1"/>
  <c r="P63" i="29" s="1"/>
  <c r="D98" i="29"/>
  <c r="N49" i="29" s="1"/>
  <c r="N63" i="29" s="1"/>
  <c r="M63" i="29"/>
  <c r="O49" i="29"/>
  <c r="B30" i="29"/>
  <c r="Q24" i="29"/>
  <c r="P24" i="29"/>
  <c r="O63" i="29"/>
  <c r="Q63" i="29" s="1"/>
  <c r="T63" i="29" s="1"/>
  <c r="B101" i="29"/>
  <c r="C77" i="29"/>
  <c r="D77" i="29" s="1"/>
  <c r="M50" i="29" s="1"/>
  <c r="C99" i="29"/>
  <c r="R23" i="29"/>
  <c r="U23" i="29" s="1"/>
  <c r="M28" i="29"/>
  <c r="C56" i="29"/>
  <c r="D56" i="29" s="1"/>
  <c r="L64" i="29" s="1"/>
  <c r="B124" i="29"/>
  <c r="T25" i="29"/>
  <c r="F30" i="29"/>
  <c r="L29" i="29"/>
  <c r="AG18" i="18"/>
  <c r="AH18" i="18" s="1"/>
  <c r="AD19" i="18"/>
  <c r="C71" i="17"/>
  <c r="B72" i="17"/>
  <c r="T26" i="29" l="1"/>
  <c r="B31" i="29"/>
  <c r="P25" i="29"/>
  <c r="Q25" i="29"/>
  <c r="L30" i="29"/>
  <c r="F31" i="29"/>
  <c r="L31" i="29" s="1"/>
  <c r="Q49" i="29"/>
  <c r="T49" i="29" s="1"/>
  <c r="S23" i="29"/>
  <c r="V23" i="29" s="1"/>
  <c r="Y23" i="29" s="1"/>
  <c r="R24" i="29"/>
  <c r="U24" i="29" s="1"/>
  <c r="M29" i="29"/>
  <c r="C57" i="29"/>
  <c r="D57" i="29" s="1"/>
  <c r="L65" i="29" s="1"/>
  <c r="C78" i="29"/>
  <c r="D78" i="29" s="1"/>
  <c r="M51" i="29" s="1"/>
  <c r="C100" i="29"/>
  <c r="C121" i="29"/>
  <c r="D121" i="29" s="1"/>
  <c r="P50" i="29" s="1"/>
  <c r="P64" i="29" s="1"/>
  <c r="D99" i="29"/>
  <c r="N50" i="29" s="1"/>
  <c r="N64" i="29" s="1"/>
  <c r="M64" i="29"/>
  <c r="O64" i="29" s="1"/>
  <c r="Q64" i="29" s="1"/>
  <c r="T64" i="29" s="1"/>
  <c r="B102" i="29"/>
  <c r="B73" i="17"/>
  <c r="C73" i="17" s="1"/>
  <c r="C72" i="17"/>
  <c r="AD20" i="18"/>
  <c r="AG19" i="18"/>
  <c r="AH19" i="18" s="1"/>
  <c r="C122" i="29" l="1"/>
  <c r="D122" i="29" s="1"/>
  <c r="P51" i="29" s="1"/>
  <c r="P65" i="29" s="1"/>
  <c r="D100" i="29"/>
  <c r="N51" i="29" s="1"/>
  <c r="N65" i="29" s="1"/>
  <c r="M65" i="29"/>
  <c r="R25" i="29"/>
  <c r="U25" i="29" s="1"/>
  <c r="C79" i="29"/>
  <c r="D79" i="29" s="1"/>
  <c r="M52" i="29" s="1"/>
  <c r="C58" i="29"/>
  <c r="D58" i="29" s="1"/>
  <c r="L66" i="29" s="1"/>
  <c r="C101" i="29"/>
  <c r="M30" i="29"/>
  <c r="P26" i="29"/>
  <c r="Q26" i="29"/>
  <c r="S26" i="29" s="1"/>
  <c r="V26" i="29" s="1"/>
  <c r="Y26" i="29" s="1"/>
  <c r="O65" i="29"/>
  <c r="Q65" i="29" s="1"/>
  <c r="T65" i="29" s="1"/>
  <c r="O50" i="29"/>
  <c r="Q50" i="29" s="1"/>
  <c r="T50" i="29" s="1"/>
  <c r="S24" i="29"/>
  <c r="V24" i="29" s="1"/>
  <c r="Y24" i="29" s="1"/>
  <c r="C102" i="29"/>
  <c r="C124" i="29" s="1"/>
  <c r="D124" i="29" s="1"/>
  <c r="P53" i="29" s="1"/>
  <c r="P67" i="29" s="1"/>
  <c r="C59" i="29"/>
  <c r="D59" i="29" s="1"/>
  <c r="L67" i="29" s="1"/>
  <c r="R26" i="29"/>
  <c r="U26" i="29" s="1"/>
  <c r="C80" i="29"/>
  <c r="D80" i="29" s="1"/>
  <c r="M53" i="29" s="1"/>
  <c r="M31" i="29"/>
  <c r="M32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AD21" i="18"/>
  <c r="AG21" i="18" s="1"/>
  <c r="AH21" i="18" s="1"/>
  <c r="AH22" i="18" s="1"/>
  <c r="AG20" i="18"/>
  <c r="AH20" i="18" s="1"/>
  <c r="C123" i="29" l="1"/>
  <c r="D123" i="29" s="1"/>
  <c r="P52" i="29" s="1"/>
  <c r="P66" i="29" s="1"/>
  <c r="D101" i="29"/>
  <c r="N52" i="29" s="1"/>
  <c r="N66" i="29" s="1"/>
  <c r="O66" i="29"/>
  <c r="Q66" i="29" s="1"/>
  <c r="T66" i="29" s="1"/>
  <c r="M67" i="29"/>
  <c r="O67" i="29" s="1"/>
  <c r="Q67" i="29" s="1"/>
  <c r="T67" i="29" s="1"/>
  <c r="V61" i="29" s="1"/>
  <c r="O51" i="29"/>
  <c r="Q51" i="29" s="1"/>
  <c r="T51" i="29" s="1"/>
  <c r="D102" i="29"/>
  <c r="N53" i="29" s="1"/>
  <c r="N67" i="29" s="1"/>
  <c r="S25" i="29"/>
  <c r="V25" i="29" s="1"/>
  <c r="Y25" i="29" s="1"/>
  <c r="AB16" i="29" s="1"/>
  <c r="M66" i="29"/>
  <c r="O52" i="29"/>
  <c r="Q52" i="29" s="1"/>
  <c r="T52" i="29" s="1"/>
  <c r="O53" i="29" l="1"/>
  <c r="Q53" i="29" s="1"/>
  <c r="T53" i="29" s="1"/>
  <c r="V47" i="29" s="1"/>
</calcChain>
</file>

<file path=xl/sharedStrings.xml><?xml version="1.0" encoding="utf-8"?>
<sst xmlns="http://schemas.openxmlformats.org/spreadsheetml/2006/main" count="840" uniqueCount="158">
  <si>
    <t>GROSS DOMESTIC PRODUCT (GDP) PER CAPITA</t>
  </si>
  <si>
    <t>GROSS NATIONAL INCOME (GNI) PER CAPITA</t>
  </si>
  <si>
    <t>Year</t>
  </si>
  <si>
    <t>East Rarita</t>
  </si>
  <si>
    <t>Central Rarita</t>
  </si>
  <si>
    <t>West Rarita</t>
  </si>
  <si>
    <t>Rarita</t>
  </si>
  <si>
    <t>POPULATION</t>
  </si>
  <si>
    <t>EURO TO DOUBLOON CONVERSION RATES</t>
  </si>
  <si>
    <t>Doubloon (∂)</t>
  </si>
  <si>
    <t>Euro (€)</t>
  </si>
  <si>
    <t>Annual Inflation Rate</t>
  </si>
  <si>
    <t>Country</t>
  </si>
  <si>
    <t>Bernepamar</t>
  </si>
  <si>
    <t>Byasier Pujan</t>
  </si>
  <si>
    <t>Cuandbo</t>
  </si>
  <si>
    <t>Djipines</t>
  </si>
  <si>
    <t>Dosqaly</t>
  </si>
  <si>
    <t>Eastern Sleboube</t>
  </si>
  <si>
    <t>Esia</t>
  </si>
  <si>
    <t>Galamily</t>
  </si>
  <si>
    <t>Giumle Lizeibon</t>
  </si>
  <si>
    <t>Greri Landmoslands</t>
  </si>
  <si>
    <t>Manlisgamncent</t>
  </si>
  <si>
    <t>Mico</t>
  </si>
  <si>
    <t>Nganion</t>
  </si>
  <si>
    <t>Nkasland Cronestan</t>
  </si>
  <si>
    <t>People's Land of Maneau</t>
  </si>
  <si>
    <t>Quewenia</t>
  </si>
  <si>
    <t>Sobianitedrucy</t>
  </si>
  <si>
    <t>Southern Ristan</t>
  </si>
  <si>
    <t>Unicorporated Tiagascar</t>
  </si>
  <si>
    <t>Xikong</t>
  </si>
  <si>
    <t>Mean Growth Rate</t>
  </si>
  <si>
    <t>Nation</t>
  </si>
  <si>
    <t>Per Capita
Total Revenue (∂)</t>
  </si>
  <si>
    <t>Per Capita
Matchday (∂)</t>
  </si>
  <si>
    <t>Per Capita
Broadcast (∂)</t>
  </si>
  <si>
    <t>Per Capita
Commercial (∂)</t>
  </si>
  <si>
    <t>Per Capita Total Revenue</t>
  </si>
  <si>
    <t>Per Capita Total Revenue Growth</t>
  </si>
  <si>
    <t>Average Growth Rate</t>
  </si>
  <si>
    <t>Average League Attendance</t>
  </si>
  <si>
    <t>Facebook</t>
  </si>
  <si>
    <t>Instagram</t>
  </si>
  <si>
    <t>Twitter</t>
  </si>
  <si>
    <t>Youtube</t>
  </si>
  <si>
    <t>Tiktok</t>
  </si>
  <si>
    <t>Total</t>
  </si>
  <si>
    <t>Average</t>
  </si>
  <si>
    <t>Rarita Deficit</t>
  </si>
  <si>
    <t>s</t>
  </si>
  <si>
    <t>GDP</t>
  </si>
  <si>
    <t>Social Media (Millions)</t>
  </si>
  <si>
    <t>Per Capita Commercial Revenue</t>
  </si>
  <si>
    <t>Per Capita
Total Expense (∂)</t>
  </si>
  <si>
    <t>Per Capita
Staff
Costs (∂)</t>
  </si>
  <si>
    <t>Per Capita
Other
Expenses (∂)</t>
  </si>
  <si>
    <t>Total Expenses</t>
  </si>
  <si>
    <t>Per Capita Total Expense Growth</t>
  </si>
  <si>
    <t>N/A</t>
  </si>
  <si>
    <t>Profit</t>
  </si>
  <si>
    <t>GK</t>
  </si>
  <si>
    <t>DF</t>
  </si>
  <si>
    <t>MF</t>
  </si>
  <si>
    <t>FW</t>
  </si>
  <si>
    <t>Total Players</t>
  </si>
  <si>
    <t>Tournament Rank</t>
  </si>
  <si>
    <t>Eastern Niasland</t>
  </si>
  <si>
    <t>Ledian</t>
  </si>
  <si>
    <t>Leoneku Guidisia</t>
  </si>
  <si>
    <t>New Uwi</t>
  </si>
  <si>
    <t>Varijitri Isles</t>
  </si>
  <si>
    <t>Average of Very Competitive</t>
  </si>
  <si>
    <t>Average of Competitive</t>
  </si>
  <si>
    <t>Average of Uncompetitive</t>
  </si>
  <si>
    <t>Average of Very Uncompetitive</t>
  </si>
  <si>
    <t>Average of All</t>
  </si>
  <si>
    <t>Growth Rate</t>
  </si>
  <si>
    <t>Variance</t>
  </si>
  <si>
    <t>Standard Deviation (Volatility)</t>
  </si>
  <si>
    <t>PROJECTION</t>
  </si>
  <si>
    <t>Rarita Growth Rate</t>
  </si>
  <si>
    <t>Attendance</t>
  </si>
  <si>
    <t>Year on Year Population Growth %</t>
  </si>
  <si>
    <t>Country Rank in Their Most Recent Tournament</t>
  </si>
  <si>
    <t>Per Capita Matchday Revenue (2020)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</si>
  <si>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</si>
  <si>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</si>
  <si>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</si>
  <si>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</si>
  <si>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</si>
  <si>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</si>
  <si>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</si>
  <si>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</si>
  <si>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</si>
  <si>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</si>
  <si>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</si>
  <si>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</si>
  <si>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</si>
  <si>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</si>
  <si>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</si>
  <si>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</si>
  <si>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</si>
  <si>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</si>
  <si>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</si>
  <si>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</si>
  <si>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</si>
  <si>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</si>
  <si>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</si>
  <si>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Nation's Football Rank</t>
  </si>
  <si>
    <t>Rarita GDP Per Capita</t>
  </si>
  <si>
    <t>Projected Per Capita Total Revenue</t>
  </si>
  <si>
    <t>Variables</t>
  </si>
  <si>
    <t>GDP Per Capita</t>
  </si>
  <si>
    <t>Total Social Media Following</t>
  </si>
  <si>
    <t>Social Media</t>
  </si>
  <si>
    <t>Country Rank</t>
  </si>
  <si>
    <t>Social Media Following (Millions)</t>
  </si>
  <si>
    <t>Expense Growth</t>
  </si>
  <si>
    <t>Per Capita
Total Expense (∂) (2020)</t>
  </si>
  <si>
    <t>Total Social Media</t>
  </si>
  <si>
    <t>Total Projected Expenses</t>
  </si>
  <si>
    <t xml:space="preserve">1. Key Variables </t>
  </si>
  <si>
    <t>GDP Growth Rate</t>
  </si>
  <si>
    <t>East Rarita Population Growth Rate</t>
  </si>
  <si>
    <t>Central Rarita Population Growth Rate</t>
  </si>
  <si>
    <t>West Rarita Population Growth Rate</t>
  </si>
  <si>
    <t>Variable</t>
  </si>
  <si>
    <t>Inflation Rate</t>
  </si>
  <si>
    <t>Team Rank</t>
  </si>
  <si>
    <t>GDP Coefficient</t>
  </si>
  <si>
    <t>2. GDP Per Capita Forecasting</t>
  </si>
  <si>
    <t>Population</t>
  </si>
  <si>
    <t>Growth Rate (%)</t>
  </si>
  <si>
    <t>Total Revenue</t>
  </si>
  <si>
    <t>Projected Total Expenses Per Capita</t>
  </si>
  <si>
    <t>Predicted Profit</t>
  </si>
  <si>
    <t>Time</t>
  </si>
  <si>
    <t>Spot Rate</t>
  </si>
  <si>
    <t>NPV</t>
  </si>
  <si>
    <t>3.1 Matchday Revenue Assumption: Attendance</t>
  </si>
  <si>
    <t xml:space="preserve">Predicted Per Capita Matchday Revenue </t>
  </si>
  <si>
    <t>Attendance (Factoring in Population Growth)</t>
  </si>
  <si>
    <t>Total Matchday Revenue</t>
  </si>
  <si>
    <t>Rank Coefficient</t>
  </si>
  <si>
    <t>4.1 Profit Assumption: Attendance for Matchday</t>
  </si>
  <si>
    <t>Total Commercial Revenue</t>
  </si>
  <si>
    <t>Total Broadcast Revenue</t>
  </si>
  <si>
    <t>3.2 Matchday Revenue Assumption: Total Population</t>
  </si>
  <si>
    <t>4.2 Profit Assumption: Population</t>
  </si>
  <si>
    <t>3.3 Commercial Revenue</t>
  </si>
  <si>
    <t>Predicted Social Media Following</t>
  </si>
  <si>
    <t>Predicted Commercial Broadcast Revenue Per Capita</t>
  </si>
  <si>
    <t>Social Media Coefficient</t>
  </si>
  <si>
    <t xml:space="preserve">Predicted Per Capita Commercial Revenue </t>
  </si>
  <si>
    <t>Broadcast Revenue Per Capita</t>
  </si>
  <si>
    <t>Total Expenses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</si>
</sst>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0" xfId="0" applyFont="1" applyFill="1"/>
    <xf numFmtId="0" fontId="3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3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16" fontId="0" fillId="0" borderId="0" xfId="0" applyNumberFormat="1"/>
    <xf numFmtId="0" fontId="5" fillId="0" borderId="2" xfId="0" applyFont="1" applyBorder="1" applyAlignment="1">
      <alignment horizontal="centerContinuous"/>
    </xf>
    <xf numFmtId="0" fontId="0" fillId="0" borderId="3" xfId="0" applyBorder="1"/>
    <xf numFmtId="0" fontId="5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wrapText="1"/>
    </xf>
    <xf numFmtId="43" fontId="0" fillId="0" borderId="1" xfId="1" applyFont="1" applyBorder="1"/>
    <xf numFmtId="43" fontId="0" fillId="5" borderId="0" xfId="1" applyFont="1" applyFill="1"/>
    <xf numFmtId="43" fontId="0" fillId="0" borderId="1" xfId="0" applyNumberFormat="1" applyBorder="1"/>
    <xf numFmtId="0" fontId="0" fillId="5" borderId="0" xfId="0" applyFill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Per Capita</a:t>
            </a:r>
            <a:r>
              <a:rPr lang="en-AU" baseline="0"/>
              <a:t>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'GDP and GNI'!$B$2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and GNI'!$A$2:$A$12</c:f>
              <c:strCache>
                <c:ptCount val="11"/>
                <c:pt idx="0">
                  <c:v>Year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'GDP and GNI'!$B$3:$B$12</c:f>
              <c:numCache>
                <c:formatCode>General</c:formatCode>
                <c:ptCount val="10"/>
                <c:pt idx="0">
                  <c:v>46119</c:v>
                </c:pt>
                <c:pt idx="1">
                  <c:v>47214</c:v>
                </c:pt>
                <c:pt idx="2">
                  <c:v>48159</c:v>
                </c:pt>
                <c:pt idx="3">
                  <c:v>49897</c:v>
                </c:pt>
                <c:pt idx="4">
                  <c:v>55404</c:v>
                </c:pt>
                <c:pt idx="5">
                  <c:v>58175</c:v>
                </c:pt>
                <c:pt idx="6">
                  <c:v>62042</c:v>
                </c:pt>
                <c:pt idx="7">
                  <c:v>63406</c:v>
                </c:pt>
                <c:pt idx="8">
                  <c:v>65046</c:v>
                </c:pt>
                <c:pt idx="9">
                  <c:v>63534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7-4A50-8E11-F11D26C2D3AD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and GNI'!$C$3:$C$12</c:f>
              <c:numCache>
                <c:formatCode>General</c:formatCode>
                <c:ptCount val="10"/>
                <c:pt idx="0">
                  <c:v>22581</c:v>
                </c:pt>
                <c:pt idx="1">
                  <c:v>22190</c:v>
                </c:pt>
                <c:pt idx="2">
                  <c:v>22123</c:v>
                </c:pt>
                <c:pt idx="3">
                  <c:v>22646</c:v>
                </c:pt>
                <c:pt idx="4">
                  <c:v>23866</c:v>
                </c:pt>
                <c:pt idx="5">
                  <c:v>24817</c:v>
                </c:pt>
                <c:pt idx="6">
                  <c:v>26405</c:v>
                </c:pt>
                <c:pt idx="7">
                  <c:v>27687</c:v>
                </c:pt>
                <c:pt idx="8">
                  <c:v>28839</c:v>
                </c:pt>
                <c:pt idx="9">
                  <c:v>27080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7-4A50-8E11-F11D26C2D3AD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'GDP and GNI'!$D$3:$D$12</c:f>
              <c:numCache>
                <c:formatCode>General</c:formatCode>
                <c:ptCount val="10"/>
                <c:pt idx="0">
                  <c:v>9445</c:v>
                </c:pt>
                <c:pt idx="1">
                  <c:v>9733</c:v>
                </c:pt>
                <c:pt idx="2">
                  <c:v>9977</c:v>
                </c:pt>
                <c:pt idx="3">
                  <c:v>10127</c:v>
                </c:pt>
                <c:pt idx="4">
                  <c:v>10741</c:v>
                </c:pt>
                <c:pt idx="5">
                  <c:v>11086</c:v>
                </c:pt>
                <c:pt idx="6">
                  <c:v>11759</c:v>
                </c:pt>
                <c:pt idx="7">
                  <c:v>12155</c:v>
                </c:pt>
                <c:pt idx="8">
                  <c:v>13013</c:v>
                </c:pt>
                <c:pt idx="9">
                  <c:v>12451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7-4A50-8E11-F11D26C2D3AD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'GDP and GNI'!$E$3:$E$12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7-4A50-8E11-F11D26C2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6704"/>
        <c:axId val="13748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'GDP and GNI'!$A$2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'GDP and GNI'!$A$2:$A$12</c15:sqref>
                        </c15:formulaRef>
                      </c:ext>
                    </c:extLst>
                    <c:strCache>
                      <c:ptCount val="11"/>
                      <c:pt idx="0">
                        <c:v>Year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'GDP and GNI'!$A$3:$A$12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127-4A50-8E11-F11D26C2D3AD}"/>
                  </c:ext>
                </c:extLst>
              </c15:ser>
            </c15:filteredLineSeries>
          </c:ext>
        </c:extLst>
      </c:lineChart>
      <c:catAx>
        <c:axId val="137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3792"/>
        <c:crosses val="autoZero"/>
        <c:auto val="1"/>
        <c:lblAlgn val="ctr"/>
        <c:lblOffset val="100"/>
        <c:noMultiLvlLbl val="0"/>
      </c:catAx>
      <c:valAx>
        <c:axId val="137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 Capita</a:t>
            </a:r>
            <a:r>
              <a:rPr lang="en-US" baseline="0"/>
              <a:t> Total </a:t>
            </a:r>
            <a:r>
              <a:rPr lang="en-US"/>
              <a:t>Revenue Growth Rate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Revenue'!$A$79</c:f>
              <c:strCache>
                <c:ptCount val="1"/>
                <c:pt idx="0">
                  <c:v>Average Growth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Revenue'!$B$74:$V$74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'Total Revenue'!$B$79:$V$79</c:f>
              <c:numCache>
                <c:formatCode>General</c:formatCode>
                <c:ptCount val="21"/>
                <c:pt idx="0">
                  <c:v>0.16314292060521857</c:v>
                </c:pt>
                <c:pt idx="1">
                  <c:v>8.2131772188397713E-3</c:v>
                </c:pt>
                <c:pt idx="2">
                  <c:v>4.945929093868922E-2</c:v>
                </c:pt>
                <c:pt idx="3">
                  <c:v>0.16965028421793846</c:v>
                </c:pt>
                <c:pt idx="4">
                  <c:v>1.5492522313784104E-2</c:v>
                </c:pt>
                <c:pt idx="5">
                  <c:v>6.0657119350607705E-2</c:v>
                </c:pt>
                <c:pt idx="6">
                  <c:v>1.5052363929348141E-2</c:v>
                </c:pt>
                <c:pt idx="7">
                  <c:v>5.4716202311038666E-2</c:v>
                </c:pt>
                <c:pt idx="8">
                  <c:v>6.567874310833885E-2</c:v>
                </c:pt>
                <c:pt idx="9">
                  <c:v>9.1227437521158902E-2</c:v>
                </c:pt>
                <c:pt idx="10">
                  <c:v>7.8864116336039181E-2</c:v>
                </c:pt>
                <c:pt idx="11">
                  <c:v>1.23809231819926E-2</c:v>
                </c:pt>
                <c:pt idx="12">
                  <c:v>3.9788953474218278E-2</c:v>
                </c:pt>
                <c:pt idx="13">
                  <c:v>0.13613079604726971</c:v>
                </c:pt>
                <c:pt idx="14">
                  <c:v>-4.3259581897353919E-2</c:v>
                </c:pt>
                <c:pt idx="15">
                  <c:v>-5.0974990558303096E-2</c:v>
                </c:pt>
                <c:pt idx="16">
                  <c:v>3.1630920598168653E-2</c:v>
                </c:pt>
                <c:pt idx="17">
                  <c:v>5.4566389865857184E-2</c:v>
                </c:pt>
                <c:pt idx="18">
                  <c:v>2.5864325917451702E-2</c:v>
                </c:pt>
                <c:pt idx="19">
                  <c:v>3.4678930326905985E-2</c:v>
                </c:pt>
                <c:pt idx="20">
                  <c:v>9.3995470037078171E-2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B-4016-B2E8-FA6D12384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81040"/>
        <c:axId val="471469808"/>
      </c:barChart>
      <c:catAx>
        <c:axId val="4714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9808"/>
        <c:crosses val="autoZero"/>
        <c:auto val="1"/>
        <c:lblAlgn val="ctr"/>
        <c:lblOffset val="100"/>
        <c:noMultiLvlLbl val="0"/>
      </c:catAx>
      <c:valAx>
        <c:axId val="4714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League Attendance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Attendance!$A$2:$A$22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Attendance!$B$2:$B$22</c:f>
              <c:numCache>
                <c:formatCode>General</c:formatCode>
                <c:ptCount val="21"/>
                <c:pt idx="0">
                  <c:v>65800</c:v>
                </c:pt>
                <c:pt idx="1">
                  <c:v>54269</c:v>
                </c:pt>
                <c:pt idx="2">
                  <c:v>39282</c:v>
                </c:pt>
                <c:pt idx="3">
                  <c:v>50091</c:v>
                </c:pt>
                <c:pt idx="4">
                  <c:v>47517</c:v>
                </c:pt>
                <c:pt idx="5">
                  <c:v>47700</c:v>
                </c:pt>
                <c:pt idx="6">
                  <c:v>75000</c:v>
                </c:pt>
                <c:pt idx="7">
                  <c:v>47299</c:v>
                </c:pt>
                <c:pt idx="8">
                  <c:v>28276</c:v>
                </c:pt>
                <c:pt idx="9">
                  <c:v>52871</c:v>
                </c:pt>
                <c:pt idx="10">
                  <c:v>81154</c:v>
                </c:pt>
                <c:pt idx="11">
                  <c:v>40564</c:v>
                </c:pt>
                <c:pt idx="12">
                  <c:v>72400</c:v>
                </c:pt>
                <c:pt idx="13">
                  <c:v>61146</c:v>
                </c:pt>
                <c:pt idx="14">
                  <c:v>73956</c:v>
                </c:pt>
                <c:pt idx="15">
                  <c:v>60282</c:v>
                </c:pt>
                <c:pt idx="16">
                  <c:v>28067</c:v>
                </c:pt>
                <c:pt idx="17">
                  <c:v>39777</c:v>
                </c:pt>
                <c:pt idx="18">
                  <c:v>66984</c:v>
                </c:pt>
                <c:pt idx="19">
                  <c:v>61211</c:v>
                </c:pt>
                <c:pt idx="20">
                  <c:v>57098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8-428F-BC61-268E1F0D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23104"/>
        <c:axId val="561328288"/>
      </c:barChart>
      <c:catAx>
        <c:axId val="5613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8288"/>
        <c:crosses val="autoZero"/>
        <c:auto val="1"/>
        <c:lblAlgn val="ctr"/>
        <c:lblOffset val="100"/>
        <c:noMultiLvlLbl val="0"/>
      </c:catAx>
      <c:valAx>
        <c:axId val="561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Social</a:t>
            </a:r>
            <a:r>
              <a:rPr lang="en-AU" baseline="0"/>
              <a:t> Media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Media'!$G$2:$G$22</c:f>
              <c:numCache>
                <c:formatCode>General</c:formatCode>
                <c:ptCount val="21"/>
                <c:pt idx="0">
                  <c:v>37.4</c:v>
                </c:pt>
                <c:pt idx="1">
                  <c:v>75.900000000000006</c:v>
                </c:pt>
                <c:pt idx="2">
                  <c:v>8.8000000000000025</c:v>
                </c:pt>
                <c:pt idx="3">
                  <c:v>2</c:v>
                </c:pt>
                <c:pt idx="4">
                  <c:v>89.600000000000009</c:v>
                </c:pt>
                <c:pt idx="5">
                  <c:v>3.1</c:v>
                </c:pt>
                <c:pt idx="6">
                  <c:v>87.100000000000009</c:v>
                </c:pt>
                <c:pt idx="7">
                  <c:v>7.8999999999999986</c:v>
                </c:pt>
                <c:pt idx="8">
                  <c:v>9.3999999999999986</c:v>
                </c:pt>
                <c:pt idx="9">
                  <c:v>91.7</c:v>
                </c:pt>
                <c:pt idx="10">
                  <c:v>33</c:v>
                </c:pt>
                <c:pt idx="11">
                  <c:v>93.2</c:v>
                </c:pt>
                <c:pt idx="12">
                  <c:v>247.99999999999997</c:v>
                </c:pt>
                <c:pt idx="13">
                  <c:v>37.6</c:v>
                </c:pt>
                <c:pt idx="14">
                  <c:v>140.79999999999998</c:v>
                </c:pt>
                <c:pt idx="15">
                  <c:v>76.400000000000006</c:v>
                </c:pt>
                <c:pt idx="16">
                  <c:v>35.9</c:v>
                </c:pt>
                <c:pt idx="17">
                  <c:v>102.89999999999999</c:v>
                </c:pt>
                <c:pt idx="18">
                  <c:v>251.5</c:v>
                </c:pt>
                <c:pt idx="19">
                  <c:v>4.6999999999999993</c:v>
                </c:pt>
                <c:pt idx="20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2-4247-B7E4-28456F94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Facebook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Media'!$B$2:$B$22</c:f>
              <c:numCache>
                <c:formatCode>General</c:formatCode>
                <c:ptCount val="21"/>
                <c:pt idx="0">
                  <c:v>27.4</c:v>
                </c:pt>
                <c:pt idx="1">
                  <c:v>39.9</c:v>
                </c:pt>
                <c:pt idx="2">
                  <c:v>3.6</c:v>
                </c:pt>
                <c:pt idx="3">
                  <c:v>0.8</c:v>
                </c:pt>
                <c:pt idx="4">
                  <c:v>42</c:v>
                </c:pt>
                <c:pt idx="5">
                  <c:v>1</c:v>
                </c:pt>
                <c:pt idx="6">
                  <c:v>51.4</c:v>
                </c:pt>
                <c:pt idx="7">
                  <c:v>4.0999999999999996</c:v>
                </c:pt>
                <c:pt idx="8">
                  <c:v>4.5999999999999996</c:v>
                </c:pt>
                <c:pt idx="9">
                  <c:v>37.1</c:v>
                </c:pt>
                <c:pt idx="10">
                  <c:v>15.1</c:v>
                </c:pt>
                <c:pt idx="11">
                  <c:v>48.6</c:v>
                </c:pt>
                <c:pt idx="12">
                  <c:v>103.2</c:v>
                </c:pt>
                <c:pt idx="13">
                  <c:v>19.600000000000001</c:v>
                </c:pt>
                <c:pt idx="14">
                  <c:v>73.400000000000006</c:v>
                </c:pt>
                <c:pt idx="15">
                  <c:v>37.9</c:v>
                </c:pt>
                <c:pt idx="16">
                  <c:v>17</c:v>
                </c:pt>
                <c:pt idx="17">
                  <c:v>43.5</c:v>
                </c:pt>
                <c:pt idx="18">
                  <c:v>110.9</c:v>
                </c:pt>
                <c:pt idx="19">
                  <c:v>2.9</c:v>
                </c:pt>
                <c:pt idx="20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E-4C51-AFA2-071C593B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Instagram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Media'!$C$2:$C$23</c:f>
              <c:numCache>
                <c:formatCode>General</c:formatCode>
                <c:ptCount val="22"/>
                <c:pt idx="0">
                  <c:v>6.2</c:v>
                </c:pt>
                <c:pt idx="1">
                  <c:v>22</c:v>
                </c:pt>
                <c:pt idx="2">
                  <c:v>2.2000000000000002</c:v>
                </c:pt>
                <c:pt idx="3">
                  <c:v>0.5</c:v>
                </c:pt>
                <c:pt idx="4">
                  <c:v>32.5</c:v>
                </c:pt>
                <c:pt idx="5">
                  <c:v>0.7</c:v>
                </c:pt>
                <c:pt idx="6">
                  <c:v>24.8</c:v>
                </c:pt>
                <c:pt idx="7">
                  <c:v>1.8</c:v>
                </c:pt>
                <c:pt idx="8">
                  <c:v>2.6</c:v>
                </c:pt>
                <c:pt idx="9">
                  <c:v>29.4</c:v>
                </c:pt>
                <c:pt idx="10">
                  <c:v>12.1</c:v>
                </c:pt>
                <c:pt idx="11">
                  <c:v>24.8</c:v>
                </c:pt>
                <c:pt idx="12">
                  <c:v>92.5</c:v>
                </c:pt>
                <c:pt idx="13">
                  <c:v>9.6</c:v>
                </c:pt>
                <c:pt idx="14">
                  <c:v>38.5</c:v>
                </c:pt>
                <c:pt idx="15">
                  <c:v>18.8</c:v>
                </c:pt>
                <c:pt idx="16">
                  <c:v>11.8</c:v>
                </c:pt>
                <c:pt idx="17">
                  <c:v>45.6</c:v>
                </c:pt>
                <c:pt idx="18">
                  <c:v>94.5</c:v>
                </c:pt>
                <c:pt idx="19">
                  <c:v>0.9</c:v>
                </c:pt>
                <c:pt idx="20">
                  <c:v>10.8</c:v>
                </c:pt>
                <c:pt idx="21">
                  <c:v>22.980952380952381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4-49A0-8109-C417C824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Youtube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Media'!$E$2:$E$22</c:f>
              <c:numCache>
                <c:formatCode>General</c:formatCode>
                <c:ptCount val="21"/>
                <c:pt idx="0">
                  <c:v>0.7</c:v>
                </c:pt>
                <c:pt idx="1">
                  <c:v>2.9</c:v>
                </c:pt>
                <c:pt idx="2">
                  <c:v>0.4</c:v>
                </c:pt>
                <c:pt idx="3">
                  <c:v>0.1</c:v>
                </c:pt>
                <c:pt idx="4">
                  <c:v>2.7</c:v>
                </c:pt>
                <c:pt idx="5">
                  <c:v>0.5</c:v>
                </c:pt>
                <c:pt idx="6">
                  <c:v>1.9</c:v>
                </c:pt>
                <c:pt idx="7">
                  <c:v>0.1</c:v>
                </c:pt>
                <c:pt idx="8">
                  <c:v>0.2</c:v>
                </c:pt>
                <c:pt idx="9">
                  <c:v>5.4</c:v>
                </c:pt>
                <c:pt idx="10">
                  <c:v>0.7</c:v>
                </c:pt>
                <c:pt idx="11">
                  <c:v>2.5</c:v>
                </c:pt>
                <c:pt idx="12">
                  <c:v>10.7</c:v>
                </c:pt>
                <c:pt idx="13">
                  <c:v>1.6</c:v>
                </c:pt>
                <c:pt idx="14">
                  <c:v>3.6</c:v>
                </c:pt>
                <c:pt idx="15">
                  <c:v>2.2000000000000002</c:v>
                </c:pt>
                <c:pt idx="16">
                  <c:v>1.1000000000000001</c:v>
                </c:pt>
                <c:pt idx="17">
                  <c:v>3.1</c:v>
                </c:pt>
                <c:pt idx="18">
                  <c:v>6.2</c:v>
                </c:pt>
                <c:pt idx="19">
                  <c:v>0.1</c:v>
                </c:pt>
                <c:pt idx="2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9-45F4-875B-EACB216A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Tiktok Following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Media'!$F$2:$F$22</c:f>
              <c:strCache>
                <c:ptCount val="21"/>
                <c:pt idx="0">
                  <c:v>0.8</c:v>
                </c:pt>
                <c:pt idx="1">
                  <c:v>2.2</c:v>
                </c:pt>
                <c:pt idx="2">
                  <c:v>0.3</c:v>
                </c:pt>
                <c:pt idx="3">
                  <c:v>0.1</c:v>
                </c:pt>
                <c:pt idx="4">
                  <c:v>3.9</c:v>
                </c:pt>
                <c:pt idx="5">
                  <c:v>0.2</c:v>
                </c:pt>
                <c:pt idx="6">
                  <c:v>3.8</c:v>
                </c:pt>
                <c:pt idx="7">
                  <c:v>0</c:v>
                </c:pt>
                <c:pt idx="8">
                  <c:v>0.3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6.6</c:v>
                </c:pt>
                <c:pt idx="13">
                  <c:v>1.4</c:v>
                </c:pt>
                <c:pt idx="14">
                  <c:v>1.2</c:v>
                </c:pt>
                <c:pt idx="15">
                  <c:v>0.7</c:v>
                </c:pt>
                <c:pt idx="16">
                  <c:v>1</c:v>
                </c:pt>
                <c:pt idx="17">
                  <c:v>2</c:v>
                </c:pt>
                <c:pt idx="18">
                  <c:v>4.2</c:v>
                </c:pt>
                <c:pt idx="19">
                  <c:v>0.1</c:v>
                </c:pt>
                <c:pt idx="2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Media'!$A$2:$A$22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Media'!$F$2:$F$22</c:f>
              <c:numCache>
                <c:formatCode>General</c:formatCode>
                <c:ptCount val="21"/>
                <c:pt idx="0">
                  <c:v>0.8</c:v>
                </c:pt>
                <c:pt idx="1">
                  <c:v>2.2000000000000002</c:v>
                </c:pt>
                <c:pt idx="2">
                  <c:v>0.3</c:v>
                </c:pt>
                <c:pt idx="3">
                  <c:v>0.1</c:v>
                </c:pt>
                <c:pt idx="4">
                  <c:v>3.9</c:v>
                </c:pt>
                <c:pt idx="5">
                  <c:v>0.2</c:v>
                </c:pt>
                <c:pt idx="6">
                  <c:v>3.8</c:v>
                </c:pt>
                <c:pt idx="7">
                  <c:v>0</c:v>
                </c:pt>
                <c:pt idx="8">
                  <c:v>0.3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6.6</c:v>
                </c:pt>
                <c:pt idx="13">
                  <c:v>1.4</c:v>
                </c:pt>
                <c:pt idx="14">
                  <c:v>1.2</c:v>
                </c:pt>
                <c:pt idx="15">
                  <c:v>0.7</c:v>
                </c:pt>
                <c:pt idx="16">
                  <c:v>1</c:v>
                </c:pt>
                <c:pt idx="17">
                  <c:v>2</c:v>
                </c:pt>
                <c:pt idx="18">
                  <c:v>4.2</c:v>
                </c:pt>
                <c:pt idx="19">
                  <c:v>0.1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1-4235-97D3-3892004D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81984"/>
        <c:axId val="611769888"/>
      </c:barChart>
      <c:catAx>
        <c:axId val="611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888"/>
        <c:crosses val="autoZero"/>
        <c:auto val="1"/>
        <c:lblAlgn val="ctr"/>
        <c:lblOffset val="100"/>
        <c:noMultiLvlLbl val="0"/>
      </c:catAx>
      <c:valAx>
        <c:axId val="61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</a:t>
            </a:r>
            <a:r>
              <a:rPr lang="en-AU" baseline="0"/>
              <a:t> GDP Per Capita vs Per Capita Total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129187677173782E-2"/>
                  <c:y val="-0.177915740499020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0.188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 vs Total Revenue'!$B$2:$B$106</c:f>
              <c:numCache>
                <c:formatCode>General</c:formatCode>
                <c:ptCount val="105"/>
                <c:pt idx="0">
                  <c:v>2190</c:v>
                </c:pt>
                <c:pt idx="1">
                  <c:v>46054</c:v>
                </c:pt>
                <c:pt idx="2">
                  <c:v>62050</c:v>
                </c:pt>
                <c:pt idx="3">
                  <c:v>31034</c:v>
                </c:pt>
                <c:pt idx="4">
                  <c:v>37074</c:v>
                </c:pt>
                <c:pt idx="5">
                  <c:v>8714</c:v>
                </c:pt>
                <c:pt idx="6">
                  <c:v>42150</c:v>
                </c:pt>
                <c:pt idx="7">
                  <c:v>18594</c:v>
                </c:pt>
                <c:pt idx="8">
                  <c:v>45322</c:v>
                </c:pt>
                <c:pt idx="9">
                  <c:v>19998</c:v>
                </c:pt>
                <c:pt idx="10">
                  <c:v>12540</c:v>
                </c:pt>
                <c:pt idx="11">
                  <c:v>54719</c:v>
                </c:pt>
                <c:pt idx="12">
                  <c:v>26532</c:v>
                </c:pt>
                <c:pt idx="13">
                  <c:v>12460</c:v>
                </c:pt>
                <c:pt idx="14">
                  <c:v>42473</c:v>
                </c:pt>
                <c:pt idx="15">
                  <c:v>83156</c:v>
                </c:pt>
                <c:pt idx="16">
                  <c:v>30971</c:v>
                </c:pt>
                <c:pt idx="17">
                  <c:v>42026</c:v>
                </c:pt>
                <c:pt idx="18">
                  <c:v>5000</c:v>
                </c:pt>
                <c:pt idx="19">
                  <c:v>52017</c:v>
                </c:pt>
                <c:pt idx="20">
                  <c:v>21646</c:v>
                </c:pt>
                <c:pt idx="21">
                  <c:v>2643</c:v>
                </c:pt>
                <c:pt idx="22">
                  <c:v>48604</c:v>
                </c:pt>
                <c:pt idx="23">
                  <c:v>72082</c:v>
                </c:pt>
                <c:pt idx="24">
                  <c:v>30333</c:v>
                </c:pt>
                <c:pt idx="25">
                  <c:v>38724</c:v>
                </c:pt>
                <c:pt idx="26">
                  <c:v>10731</c:v>
                </c:pt>
                <c:pt idx="27">
                  <c:v>44587</c:v>
                </c:pt>
                <c:pt idx="28">
                  <c:v>20657</c:v>
                </c:pt>
                <c:pt idx="29">
                  <c:v>47359</c:v>
                </c:pt>
                <c:pt idx="30">
                  <c:v>21459</c:v>
                </c:pt>
                <c:pt idx="31">
                  <c:v>13643</c:v>
                </c:pt>
                <c:pt idx="32">
                  <c:v>57668</c:v>
                </c:pt>
                <c:pt idx="33">
                  <c:v>28129</c:v>
                </c:pt>
                <c:pt idx="34">
                  <c:v>13879</c:v>
                </c:pt>
                <c:pt idx="35">
                  <c:v>41720</c:v>
                </c:pt>
                <c:pt idx="36">
                  <c:v>83435</c:v>
                </c:pt>
                <c:pt idx="37">
                  <c:v>32359</c:v>
                </c:pt>
                <c:pt idx="38">
                  <c:v>44133</c:v>
                </c:pt>
                <c:pt idx="39">
                  <c:v>5400</c:v>
                </c:pt>
                <c:pt idx="40">
                  <c:v>53845</c:v>
                </c:pt>
                <c:pt idx="41">
                  <c:v>23047</c:v>
                </c:pt>
                <c:pt idx="42">
                  <c:v>3100</c:v>
                </c:pt>
                <c:pt idx="43">
                  <c:v>53072</c:v>
                </c:pt>
                <c:pt idx="44">
                  <c:v>74544</c:v>
                </c:pt>
                <c:pt idx="45">
                  <c:v>32602</c:v>
                </c:pt>
                <c:pt idx="46">
                  <c:v>41614</c:v>
                </c:pt>
                <c:pt idx="47">
                  <c:v>11299</c:v>
                </c:pt>
                <c:pt idx="48">
                  <c:v>47998</c:v>
                </c:pt>
                <c:pt idx="49">
                  <c:v>23443</c:v>
                </c:pt>
                <c:pt idx="50">
                  <c:v>51513</c:v>
                </c:pt>
                <c:pt idx="51">
                  <c:v>23575</c:v>
                </c:pt>
                <c:pt idx="52">
                  <c:v>15243</c:v>
                </c:pt>
                <c:pt idx="53">
                  <c:v>61654</c:v>
                </c:pt>
                <c:pt idx="54">
                  <c:v>30380</c:v>
                </c:pt>
                <c:pt idx="55">
                  <c:v>15484</c:v>
                </c:pt>
                <c:pt idx="56">
                  <c:v>44504</c:v>
                </c:pt>
                <c:pt idx="57">
                  <c:v>86475</c:v>
                </c:pt>
                <c:pt idx="58">
                  <c:v>34640</c:v>
                </c:pt>
                <c:pt idx="59">
                  <c:v>47567</c:v>
                </c:pt>
                <c:pt idx="60">
                  <c:v>6076</c:v>
                </c:pt>
                <c:pt idx="61">
                  <c:v>54644</c:v>
                </c:pt>
                <c:pt idx="62">
                  <c:v>23820</c:v>
                </c:pt>
                <c:pt idx="63">
                  <c:v>3666</c:v>
                </c:pt>
                <c:pt idx="64">
                  <c:v>52529</c:v>
                </c:pt>
                <c:pt idx="65">
                  <c:v>69010</c:v>
                </c:pt>
                <c:pt idx="66">
                  <c:v>31975</c:v>
                </c:pt>
                <c:pt idx="67">
                  <c:v>40619</c:v>
                </c:pt>
                <c:pt idx="68">
                  <c:v>11509</c:v>
                </c:pt>
                <c:pt idx="69">
                  <c:v>46842</c:v>
                </c:pt>
                <c:pt idx="70">
                  <c:v>23684</c:v>
                </c:pt>
                <c:pt idx="71">
                  <c:v>50165</c:v>
                </c:pt>
                <c:pt idx="72">
                  <c:v>23354</c:v>
                </c:pt>
                <c:pt idx="73">
                  <c:v>15327</c:v>
                </c:pt>
                <c:pt idx="74">
                  <c:v>59836</c:v>
                </c:pt>
                <c:pt idx="75">
                  <c:v>29585</c:v>
                </c:pt>
                <c:pt idx="76">
                  <c:v>15748</c:v>
                </c:pt>
                <c:pt idx="77">
                  <c:v>43969</c:v>
                </c:pt>
                <c:pt idx="78">
                  <c:v>85420</c:v>
                </c:pt>
                <c:pt idx="79">
                  <c:v>33675</c:v>
                </c:pt>
                <c:pt idx="80">
                  <c:v>46638</c:v>
                </c:pt>
                <c:pt idx="81">
                  <c:v>6126</c:v>
                </c:pt>
                <c:pt idx="82">
                  <c:v>51991</c:v>
                </c:pt>
                <c:pt idx="83">
                  <c:v>24880</c:v>
                </c:pt>
                <c:pt idx="84">
                  <c:v>3731</c:v>
                </c:pt>
                <c:pt idx="85">
                  <c:v>52450</c:v>
                </c:pt>
                <c:pt idx="86">
                  <c:v>59329</c:v>
                </c:pt>
                <c:pt idx="87">
                  <c:v>30498</c:v>
                </c:pt>
                <c:pt idx="88">
                  <c:v>39069</c:v>
                </c:pt>
                <c:pt idx="89">
                  <c:v>10137</c:v>
                </c:pt>
                <c:pt idx="90">
                  <c:v>46255</c:v>
                </c:pt>
                <c:pt idx="91">
                  <c:v>22955</c:v>
                </c:pt>
                <c:pt idx="92">
                  <c:v>48635</c:v>
                </c:pt>
                <c:pt idx="93">
                  <c:v>22198</c:v>
                </c:pt>
                <c:pt idx="94">
                  <c:v>14148</c:v>
                </c:pt>
                <c:pt idx="95">
                  <c:v>61124</c:v>
                </c:pt>
                <c:pt idx="96">
                  <c:v>27090</c:v>
                </c:pt>
                <c:pt idx="97">
                  <c:v>15737</c:v>
                </c:pt>
                <c:pt idx="98">
                  <c:v>41965</c:v>
                </c:pt>
                <c:pt idx="99">
                  <c:v>87184</c:v>
                </c:pt>
                <c:pt idx="100">
                  <c:v>31746</c:v>
                </c:pt>
                <c:pt idx="101">
                  <c:v>45205</c:v>
                </c:pt>
                <c:pt idx="102">
                  <c:v>6086</c:v>
                </c:pt>
                <c:pt idx="103">
                  <c:v>52327</c:v>
                </c:pt>
                <c:pt idx="104">
                  <c:v>23863</c:v>
                </c:pt>
              </c:numCache>
            </c:numRef>
          </c:xVal>
          <c:yVal>
            <c:numRef>
              <c:f>'GDP vs Total Revenue'!$A$2:$A$106</c:f>
              <c:numCache>
                <c:formatCode>General</c:formatCode>
                <c:ptCount val="105"/>
                <c:pt idx="0">
                  <c:v>93.87</c:v>
                </c:pt>
                <c:pt idx="1">
                  <c:v>295.5</c:v>
                </c:pt>
                <c:pt idx="2">
                  <c:v>263.39</c:v>
                </c:pt>
                <c:pt idx="3">
                  <c:v>237.79999999999998</c:v>
                </c:pt>
                <c:pt idx="4">
                  <c:v>283.35000000000002</c:v>
                </c:pt>
                <c:pt idx="5">
                  <c:v>112.08</c:v>
                </c:pt>
                <c:pt idx="6">
                  <c:v>240.60999999999999</c:v>
                </c:pt>
                <c:pt idx="7">
                  <c:v>200.87</c:v>
                </c:pt>
                <c:pt idx="8">
                  <c:v>211.59</c:v>
                </c:pt>
                <c:pt idx="9">
                  <c:v>239.99</c:v>
                </c:pt>
                <c:pt idx="10">
                  <c:v>252.32</c:v>
                </c:pt>
                <c:pt idx="11">
                  <c:v>420.77</c:v>
                </c:pt>
                <c:pt idx="12">
                  <c:v>389.95</c:v>
                </c:pt>
                <c:pt idx="13">
                  <c:v>136.17000000000002</c:v>
                </c:pt>
                <c:pt idx="14">
                  <c:v>469.29</c:v>
                </c:pt>
                <c:pt idx="15">
                  <c:v>335.55</c:v>
                </c:pt>
                <c:pt idx="16">
                  <c:v>368.13</c:v>
                </c:pt>
                <c:pt idx="17">
                  <c:v>405.85</c:v>
                </c:pt>
                <c:pt idx="18">
                  <c:v>160.41000000000003</c:v>
                </c:pt>
                <c:pt idx="19">
                  <c:v>143.56</c:v>
                </c:pt>
                <c:pt idx="20">
                  <c:v>146.24</c:v>
                </c:pt>
                <c:pt idx="21">
                  <c:v>137.35000000000002</c:v>
                </c:pt>
                <c:pt idx="22">
                  <c:v>295.43</c:v>
                </c:pt>
                <c:pt idx="23">
                  <c:v>315.69</c:v>
                </c:pt>
                <c:pt idx="24">
                  <c:v>261.60000000000002</c:v>
                </c:pt>
                <c:pt idx="25">
                  <c:v>263.55</c:v>
                </c:pt>
                <c:pt idx="26">
                  <c:v>103.38</c:v>
                </c:pt>
                <c:pt idx="27">
                  <c:v>237.68</c:v>
                </c:pt>
                <c:pt idx="28">
                  <c:v>247.92000000000002</c:v>
                </c:pt>
                <c:pt idx="29">
                  <c:v>291.84999999999997</c:v>
                </c:pt>
                <c:pt idx="30">
                  <c:v>253.08</c:v>
                </c:pt>
                <c:pt idx="31">
                  <c:v>299.43</c:v>
                </c:pt>
                <c:pt idx="32">
                  <c:v>400.3</c:v>
                </c:pt>
                <c:pt idx="33">
                  <c:v>407.23</c:v>
                </c:pt>
                <c:pt idx="34">
                  <c:v>174.44</c:v>
                </c:pt>
                <c:pt idx="35">
                  <c:v>457.14</c:v>
                </c:pt>
                <c:pt idx="36">
                  <c:v>345.92</c:v>
                </c:pt>
                <c:pt idx="37">
                  <c:v>441.34000000000003</c:v>
                </c:pt>
                <c:pt idx="38">
                  <c:v>439.49</c:v>
                </c:pt>
                <c:pt idx="39">
                  <c:v>166.41000000000003</c:v>
                </c:pt>
                <c:pt idx="40">
                  <c:v>169.58</c:v>
                </c:pt>
                <c:pt idx="41">
                  <c:v>155.81</c:v>
                </c:pt>
                <c:pt idx="42">
                  <c:v>147.94</c:v>
                </c:pt>
                <c:pt idx="43">
                  <c:v>316.52</c:v>
                </c:pt>
                <c:pt idx="44">
                  <c:v>327.33</c:v>
                </c:pt>
                <c:pt idx="45">
                  <c:v>317.51</c:v>
                </c:pt>
                <c:pt idx="46">
                  <c:v>293.11</c:v>
                </c:pt>
                <c:pt idx="47">
                  <c:v>95.4</c:v>
                </c:pt>
                <c:pt idx="48">
                  <c:v>253.89</c:v>
                </c:pt>
                <c:pt idx="49">
                  <c:v>204.66000000000003</c:v>
                </c:pt>
                <c:pt idx="50">
                  <c:v>265.74</c:v>
                </c:pt>
                <c:pt idx="51">
                  <c:v>306.57</c:v>
                </c:pt>
                <c:pt idx="52">
                  <c:v>287.59000000000003</c:v>
                </c:pt>
                <c:pt idx="53">
                  <c:v>470.90999999999997</c:v>
                </c:pt>
                <c:pt idx="54">
                  <c:v>431.7</c:v>
                </c:pt>
                <c:pt idx="55">
                  <c:v>207.87</c:v>
                </c:pt>
                <c:pt idx="56">
                  <c:v>447.46000000000004</c:v>
                </c:pt>
                <c:pt idx="57">
                  <c:v>309.60000000000002</c:v>
                </c:pt>
                <c:pt idx="58">
                  <c:v>428.06</c:v>
                </c:pt>
                <c:pt idx="59">
                  <c:v>486.83000000000004</c:v>
                </c:pt>
                <c:pt idx="60">
                  <c:v>178.01</c:v>
                </c:pt>
                <c:pt idx="61">
                  <c:v>186.66</c:v>
                </c:pt>
                <c:pt idx="62">
                  <c:v>163.81</c:v>
                </c:pt>
                <c:pt idx="63">
                  <c:v>193.31</c:v>
                </c:pt>
                <c:pt idx="64">
                  <c:v>337.11</c:v>
                </c:pt>
                <c:pt idx="65">
                  <c:v>317.2</c:v>
                </c:pt>
                <c:pt idx="66">
                  <c:v>449.32000000000005</c:v>
                </c:pt>
                <c:pt idx="67">
                  <c:v>343.19</c:v>
                </c:pt>
                <c:pt idx="68">
                  <c:v>102.87</c:v>
                </c:pt>
                <c:pt idx="69">
                  <c:v>265.39</c:v>
                </c:pt>
                <c:pt idx="70">
                  <c:v>272.23</c:v>
                </c:pt>
                <c:pt idx="71">
                  <c:v>299.26</c:v>
                </c:pt>
                <c:pt idx="72">
                  <c:v>360.76</c:v>
                </c:pt>
                <c:pt idx="73">
                  <c:v>339.37</c:v>
                </c:pt>
                <c:pt idx="74">
                  <c:v>475.72</c:v>
                </c:pt>
                <c:pt idx="75">
                  <c:v>521.65000000000009</c:v>
                </c:pt>
                <c:pt idx="76">
                  <c:v>252.99</c:v>
                </c:pt>
                <c:pt idx="77">
                  <c:v>475.63</c:v>
                </c:pt>
                <c:pt idx="78">
                  <c:v>311.59000000000003</c:v>
                </c:pt>
                <c:pt idx="79">
                  <c:v>506.65999999999997</c:v>
                </c:pt>
                <c:pt idx="80">
                  <c:v>489.37</c:v>
                </c:pt>
                <c:pt idx="81">
                  <c:v>238.75</c:v>
                </c:pt>
                <c:pt idx="82">
                  <c:v>223.67</c:v>
                </c:pt>
                <c:pt idx="83">
                  <c:v>183.93</c:v>
                </c:pt>
                <c:pt idx="84">
                  <c:v>155.73000000000002</c:v>
                </c:pt>
                <c:pt idx="85">
                  <c:v>302.27</c:v>
                </c:pt>
                <c:pt idx="86">
                  <c:v>315.09000000000003</c:v>
                </c:pt>
                <c:pt idx="87">
                  <c:v>426.70000000000005</c:v>
                </c:pt>
                <c:pt idx="88">
                  <c:v>291.31</c:v>
                </c:pt>
                <c:pt idx="89">
                  <c:v>135.69999999999999</c:v>
                </c:pt>
                <c:pt idx="90">
                  <c:v>254.48000000000002</c:v>
                </c:pt>
                <c:pt idx="91">
                  <c:v>225.67</c:v>
                </c:pt>
                <c:pt idx="92">
                  <c:v>253.39</c:v>
                </c:pt>
                <c:pt idx="93">
                  <c:v>332.71000000000004</c:v>
                </c:pt>
                <c:pt idx="94">
                  <c:v>335.38</c:v>
                </c:pt>
                <c:pt idx="95">
                  <c:v>433.65</c:v>
                </c:pt>
                <c:pt idx="96">
                  <c:v>441.52000000000004</c:v>
                </c:pt>
                <c:pt idx="97">
                  <c:v>216.25</c:v>
                </c:pt>
                <c:pt idx="98">
                  <c:v>385.77</c:v>
                </c:pt>
                <c:pt idx="99">
                  <c:v>269.14</c:v>
                </c:pt>
                <c:pt idx="100">
                  <c:v>438.70000000000005</c:v>
                </c:pt>
                <c:pt idx="101">
                  <c:v>444.16999999999996</c:v>
                </c:pt>
                <c:pt idx="102">
                  <c:v>164.82999999999998</c:v>
                </c:pt>
                <c:pt idx="103">
                  <c:v>200.35</c:v>
                </c:pt>
                <c:pt idx="104">
                  <c:v>163.13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5-435C-A3C9-9AE7C6579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60624"/>
        <c:axId val="573654144"/>
      </c:scatterChart>
      <c:valAx>
        <c:axId val="5736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54144"/>
        <c:crosses val="autoZero"/>
        <c:crossBetween val="midCat"/>
      </c:valAx>
      <c:valAx>
        <c:axId val="573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Social Media Followers vs Per Capita Commercial Revenue</a:t>
            </a:r>
            <a:endParaRPr lang="en-AU"/>
          </a:p>
        </c:rich>
      </c:tx>
      <c:layout>
        <c:manualLayout>
          <c:xMode val="edge"/>
          <c:yMode val="edge"/>
          <c:x val="0.1606526684164479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'Social Media vs Commercial'!$G$2:$G$22</c:f>
              <c:numCache>
                <c:formatCode>General</c:formatCode>
                <c:ptCount val="21"/>
                <c:pt idx="0">
                  <c:v>37.4</c:v>
                </c:pt>
                <c:pt idx="1">
                  <c:v>75.900000000000006</c:v>
                </c:pt>
                <c:pt idx="2">
                  <c:v>8.8000000000000025</c:v>
                </c:pt>
                <c:pt idx="3">
                  <c:v>2</c:v>
                </c:pt>
                <c:pt idx="4">
                  <c:v>89.600000000000009</c:v>
                </c:pt>
                <c:pt idx="5">
                  <c:v>3.1</c:v>
                </c:pt>
                <c:pt idx="6">
                  <c:v>87.100000000000009</c:v>
                </c:pt>
                <c:pt idx="7">
                  <c:v>7.8999999999999986</c:v>
                </c:pt>
                <c:pt idx="8">
                  <c:v>9.3999999999999986</c:v>
                </c:pt>
                <c:pt idx="9">
                  <c:v>91.7</c:v>
                </c:pt>
                <c:pt idx="10">
                  <c:v>33</c:v>
                </c:pt>
                <c:pt idx="11">
                  <c:v>93.2</c:v>
                </c:pt>
                <c:pt idx="12">
                  <c:v>247.99999999999997</c:v>
                </c:pt>
                <c:pt idx="13">
                  <c:v>37.6</c:v>
                </c:pt>
                <c:pt idx="14">
                  <c:v>140.79999999999998</c:v>
                </c:pt>
                <c:pt idx="15">
                  <c:v>76.400000000000006</c:v>
                </c:pt>
                <c:pt idx="16">
                  <c:v>102.89999999999999</c:v>
                </c:pt>
                <c:pt idx="17">
                  <c:v>251.5</c:v>
                </c:pt>
                <c:pt idx="18">
                  <c:v>4.6999999999999993</c:v>
                </c:pt>
                <c:pt idx="19">
                  <c:v>31.6</c:v>
                </c:pt>
                <c:pt idx="20">
                  <c:v>35.9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75-49A7-935A-2B5E4057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61600"/>
        <c:axId val="471473264"/>
      </c:scatterChart>
      <c:valAx>
        <c:axId val="4714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73264"/>
        <c:crosses val="autoZero"/>
        <c:crossBetween val="midCat"/>
      </c:valAx>
      <c:valAx>
        <c:axId val="471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Social Media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'Social Media vs Commercial'!$G$2:$G$22</c:f>
              <c:numCache>
                <c:formatCode>General</c:formatCode>
                <c:ptCount val="21"/>
                <c:pt idx="0">
                  <c:v>37.4</c:v>
                </c:pt>
                <c:pt idx="1">
                  <c:v>75.900000000000006</c:v>
                </c:pt>
                <c:pt idx="2">
                  <c:v>8.8000000000000025</c:v>
                </c:pt>
                <c:pt idx="3">
                  <c:v>2</c:v>
                </c:pt>
                <c:pt idx="4">
                  <c:v>89.600000000000009</c:v>
                </c:pt>
                <c:pt idx="5">
                  <c:v>3.1</c:v>
                </c:pt>
                <c:pt idx="6">
                  <c:v>87.100000000000009</c:v>
                </c:pt>
                <c:pt idx="7">
                  <c:v>7.8999999999999986</c:v>
                </c:pt>
                <c:pt idx="8">
                  <c:v>9.3999999999999986</c:v>
                </c:pt>
                <c:pt idx="9">
                  <c:v>91.7</c:v>
                </c:pt>
                <c:pt idx="10">
                  <c:v>33</c:v>
                </c:pt>
                <c:pt idx="11">
                  <c:v>93.2</c:v>
                </c:pt>
                <c:pt idx="12">
                  <c:v>247.99999999999997</c:v>
                </c:pt>
                <c:pt idx="13">
                  <c:v>37.6</c:v>
                </c:pt>
                <c:pt idx="14">
                  <c:v>140.79999999999998</c:v>
                </c:pt>
                <c:pt idx="15">
                  <c:v>76.400000000000006</c:v>
                </c:pt>
                <c:pt idx="16">
                  <c:v>102.89999999999999</c:v>
                </c:pt>
                <c:pt idx="17">
                  <c:v>251.5</c:v>
                </c:pt>
                <c:pt idx="18">
                  <c:v>4.6999999999999993</c:v>
                </c:pt>
                <c:pt idx="19">
                  <c:v>31.6</c:v>
                </c:pt>
                <c:pt idx="20">
                  <c:v>35.9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6-42B2-A745-48CCE8B7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61600"/>
        <c:axId val="471473264"/>
      </c:scatterChart>
      <c:valAx>
        <c:axId val="4714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73264"/>
        <c:crosses val="autoZero"/>
        <c:crossBetween val="midCat"/>
      </c:valAx>
      <c:valAx>
        <c:axId val="471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GNI</a:t>
            </a:r>
            <a:r>
              <a:rPr lang="en-AU" baseline="0"/>
              <a:t> Per Capita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'GDP and GNI'!$B$2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and GNI'!$A$2:$A$12</c:f>
              <c:strCache>
                <c:ptCount val="11"/>
                <c:pt idx="0">
                  <c:v>Year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'GDP and GNI'!$H$3:$H$12</c:f>
              <c:numCache>
                <c:formatCode>General</c:formatCode>
                <c:ptCount val="10"/>
                <c:pt idx="0">
                  <c:v>37890</c:v>
                </c:pt>
                <c:pt idx="1">
                  <c:v>38347</c:v>
                </c:pt>
                <c:pt idx="2">
                  <c:v>38662</c:v>
                </c:pt>
                <c:pt idx="3">
                  <c:v>39588</c:v>
                </c:pt>
                <c:pt idx="4">
                  <c:v>44427</c:v>
                </c:pt>
                <c:pt idx="5">
                  <c:v>44416</c:v>
                </c:pt>
                <c:pt idx="6">
                  <c:v>46270</c:v>
                </c:pt>
                <c:pt idx="7">
                  <c:v>47989</c:v>
                </c:pt>
                <c:pt idx="8">
                  <c:v>49322</c:v>
                </c:pt>
                <c:pt idx="9">
                  <c:v>46830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8-4E60-8F44-E2CB18E0D849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and GNI'!$I$3:$I$12</c:f>
              <c:numCache>
                <c:formatCode>General</c:formatCode>
                <c:ptCount val="10"/>
                <c:pt idx="0">
                  <c:v>27534</c:v>
                </c:pt>
                <c:pt idx="1">
                  <c:v>26957</c:v>
                </c:pt>
                <c:pt idx="2">
                  <c:v>26806</c:v>
                </c:pt>
                <c:pt idx="3">
                  <c:v>27230</c:v>
                </c:pt>
                <c:pt idx="4">
                  <c:v>27950</c:v>
                </c:pt>
                <c:pt idx="5">
                  <c:v>28439</c:v>
                </c:pt>
                <c:pt idx="6">
                  <c:v>29667</c:v>
                </c:pt>
                <c:pt idx="7">
                  <c:v>30964</c:v>
                </c:pt>
                <c:pt idx="8">
                  <c:v>32042</c:v>
                </c:pt>
                <c:pt idx="9">
                  <c:v>30615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8-4E60-8F44-E2CB18E0D849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'GDP and GNI'!$K$3:$K$12</c:f>
              <c:numCache>
                <c:formatCode>General</c:formatCode>
                <c:ptCount val="10"/>
                <c:pt idx="0">
                  <c:v>22596</c:v>
                </c:pt>
                <c:pt idx="1">
                  <c:v>22778</c:v>
                </c:pt>
                <c:pt idx="2">
                  <c:v>23026</c:v>
                </c:pt>
                <c:pt idx="3">
                  <c:v>23449</c:v>
                </c:pt>
                <c:pt idx="4">
                  <c:v>25121</c:v>
                </c:pt>
                <c:pt idx="5">
                  <c:v>25565</c:v>
                </c:pt>
                <c:pt idx="6">
                  <c:v>26912</c:v>
                </c:pt>
                <c:pt idx="7">
                  <c:v>28164</c:v>
                </c:pt>
                <c:pt idx="8">
                  <c:v>29625</c:v>
                </c:pt>
                <c:pt idx="9">
                  <c:v>28140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8-4E60-8F44-E2CB18E0D849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'GDP and GNI'!$E$3:$E$12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8-4E60-8F44-E2CB18E0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6704"/>
        <c:axId val="13748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'GDP and GNI'!$A$2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'GDP and GNI'!$A$2:$A$12</c15:sqref>
                        </c15:formulaRef>
                      </c:ext>
                    </c:extLst>
                    <c:strCache>
                      <c:ptCount val="11"/>
                      <c:pt idx="0">
                        <c:v>Year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'GDP and GNI'!$A$3:$A$12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F8-4E60-8F44-E2CB18E0D849}"/>
                  </c:ext>
                </c:extLst>
              </c15:ser>
            </c15:filteredLineSeries>
          </c:ext>
        </c:extLst>
      </c:lineChart>
      <c:catAx>
        <c:axId val="137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3792"/>
        <c:crosses val="autoZero"/>
        <c:auto val="1"/>
        <c:lblAlgn val="ctr"/>
        <c:lblOffset val="100"/>
        <c:noMultiLvlLbl val="0"/>
      </c:catAx>
      <c:valAx>
        <c:axId val="137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Facebook</a:t>
            </a:r>
            <a:r>
              <a:rPr lang="en-AU" baseline="0"/>
              <a:t>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Commercial'!$B$2:$B$22</c:f>
              <c:numCache>
                <c:formatCode>General</c:formatCode>
                <c:ptCount val="21"/>
                <c:pt idx="0">
                  <c:v>27.4</c:v>
                </c:pt>
                <c:pt idx="1">
                  <c:v>39.9</c:v>
                </c:pt>
                <c:pt idx="2">
                  <c:v>3.6</c:v>
                </c:pt>
                <c:pt idx="3">
                  <c:v>0.8</c:v>
                </c:pt>
                <c:pt idx="4">
                  <c:v>42</c:v>
                </c:pt>
                <c:pt idx="5">
                  <c:v>1</c:v>
                </c:pt>
                <c:pt idx="6">
                  <c:v>51.4</c:v>
                </c:pt>
                <c:pt idx="7">
                  <c:v>4.0999999999999996</c:v>
                </c:pt>
                <c:pt idx="8">
                  <c:v>4.5999999999999996</c:v>
                </c:pt>
                <c:pt idx="9">
                  <c:v>37.1</c:v>
                </c:pt>
                <c:pt idx="10">
                  <c:v>15.1</c:v>
                </c:pt>
                <c:pt idx="11">
                  <c:v>48.6</c:v>
                </c:pt>
                <c:pt idx="12">
                  <c:v>103.2</c:v>
                </c:pt>
                <c:pt idx="13">
                  <c:v>19.600000000000001</c:v>
                </c:pt>
                <c:pt idx="14">
                  <c:v>73.400000000000006</c:v>
                </c:pt>
                <c:pt idx="15">
                  <c:v>37.9</c:v>
                </c:pt>
                <c:pt idx="16">
                  <c:v>43.5</c:v>
                </c:pt>
                <c:pt idx="17">
                  <c:v>110.9</c:v>
                </c:pt>
                <c:pt idx="18">
                  <c:v>2.9</c:v>
                </c:pt>
                <c:pt idx="19">
                  <c:v>13.7</c:v>
                </c:pt>
                <c:pt idx="20">
                  <c:v>17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0-49D1-8EA4-B4C847FD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Instagram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Commercial'!$C$2:$C$22</c:f>
              <c:numCache>
                <c:formatCode>General</c:formatCode>
                <c:ptCount val="21"/>
                <c:pt idx="0">
                  <c:v>6.2</c:v>
                </c:pt>
                <c:pt idx="1">
                  <c:v>22</c:v>
                </c:pt>
                <c:pt idx="2">
                  <c:v>2.2000000000000002</c:v>
                </c:pt>
                <c:pt idx="3">
                  <c:v>0.5</c:v>
                </c:pt>
                <c:pt idx="4">
                  <c:v>32.5</c:v>
                </c:pt>
                <c:pt idx="5">
                  <c:v>0.7</c:v>
                </c:pt>
                <c:pt idx="6">
                  <c:v>24.8</c:v>
                </c:pt>
                <c:pt idx="7">
                  <c:v>1.8</c:v>
                </c:pt>
                <c:pt idx="8">
                  <c:v>2.6</c:v>
                </c:pt>
                <c:pt idx="9">
                  <c:v>29.4</c:v>
                </c:pt>
                <c:pt idx="10">
                  <c:v>12.1</c:v>
                </c:pt>
                <c:pt idx="11">
                  <c:v>24.8</c:v>
                </c:pt>
                <c:pt idx="12">
                  <c:v>92.5</c:v>
                </c:pt>
                <c:pt idx="13">
                  <c:v>9.6</c:v>
                </c:pt>
                <c:pt idx="14">
                  <c:v>38.5</c:v>
                </c:pt>
                <c:pt idx="15">
                  <c:v>18.8</c:v>
                </c:pt>
                <c:pt idx="16">
                  <c:v>45.6</c:v>
                </c:pt>
                <c:pt idx="17">
                  <c:v>94.5</c:v>
                </c:pt>
                <c:pt idx="18">
                  <c:v>0.9</c:v>
                </c:pt>
                <c:pt idx="19">
                  <c:v>10.8</c:v>
                </c:pt>
                <c:pt idx="20">
                  <c:v>11.8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8-4634-A940-47A8C434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Twitter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Commercial'!$D$2:$D$22</c:f>
              <c:numCache>
                <c:formatCode>General</c:formatCode>
                <c:ptCount val="21"/>
                <c:pt idx="0">
                  <c:v>2.2999999999999998</c:v>
                </c:pt>
                <c:pt idx="1">
                  <c:v>8.9</c:v>
                </c:pt>
                <c:pt idx="2">
                  <c:v>2.2999999999999998</c:v>
                </c:pt>
                <c:pt idx="3">
                  <c:v>0.5</c:v>
                </c:pt>
                <c:pt idx="4">
                  <c:v>8.5</c:v>
                </c:pt>
                <c:pt idx="5">
                  <c:v>0.7</c:v>
                </c:pt>
                <c:pt idx="6">
                  <c:v>5.2</c:v>
                </c:pt>
                <c:pt idx="7">
                  <c:v>1.9</c:v>
                </c:pt>
                <c:pt idx="8">
                  <c:v>1.7</c:v>
                </c:pt>
                <c:pt idx="9">
                  <c:v>16.2</c:v>
                </c:pt>
                <c:pt idx="10">
                  <c:v>3.7</c:v>
                </c:pt>
                <c:pt idx="11">
                  <c:v>15.8</c:v>
                </c:pt>
                <c:pt idx="12">
                  <c:v>35</c:v>
                </c:pt>
                <c:pt idx="13">
                  <c:v>5.4</c:v>
                </c:pt>
                <c:pt idx="14">
                  <c:v>24.1</c:v>
                </c:pt>
                <c:pt idx="15">
                  <c:v>16.8</c:v>
                </c:pt>
                <c:pt idx="16">
                  <c:v>8.6999999999999993</c:v>
                </c:pt>
                <c:pt idx="17">
                  <c:v>35.700000000000003</c:v>
                </c:pt>
                <c:pt idx="18">
                  <c:v>0.7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A-499B-B207-EA409805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Youtube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Commercial'!$E$2:$E$22</c:f>
              <c:numCache>
                <c:formatCode>General</c:formatCode>
                <c:ptCount val="21"/>
                <c:pt idx="0">
                  <c:v>0.7</c:v>
                </c:pt>
                <c:pt idx="1">
                  <c:v>2.9</c:v>
                </c:pt>
                <c:pt idx="2">
                  <c:v>0.4</c:v>
                </c:pt>
                <c:pt idx="3">
                  <c:v>0.1</c:v>
                </c:pt>
                <c:pt idx="4">
                  <c:v>2.7</c:v>
                </c:pt>
                <c:pt idx="5">
                  <c:v>0.5</c:v>
                </c:pt>
                <c:pt idx="6">
                  <c:v>1.9</c:v>
                </c:pt>
                <c:pt idx="7">
                  <c:v>0.1</c:v>
                </c:pt>
                <c:pt idx="8">
                  <c:v>0.2</c:v>
                </c:pt>
                <c:pt idx="9">
                  <c:v>5.4</c:v>
                </c:pt>
                <c:pt idx="10">
                  <c:v>0.7</c:v>
                </c:pt>
                <c:pt idx="11">
                  <c:v>2.5</c:v>
                </c:pt>
                <c:pt idx="12">
                  <c:v>10.7</c:v>
                </c:pt>
                <c:pt idx="13">
                  <c:v>1.6</c:v>
                </c:pt>
                <c:pt idx="14">
                  <c:v>3.6</c:v>
                </c:pt>
                <c:pt idx="15">
                  <c:v>2.2000000000000002</c:v>
                </c:pt>
                <c:pt idx="16">
                  <c:v>3.1</c:v>
                </c:pt>
                <c:pt idx="17">
                  <c:v>6.2</c:v>
                </c:pt>
                <c:pt idx="18">
                  <c:v>0.1</c:v>
                </c:pt>
                <c:pt idx="19">
                  <c:v>0.3</c:v>
                </c:pt>
                <c:pt idx="20">
                  <c:v>1.1000000000000001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8-477C-8703-406740EC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Tik Tok Followers vs Per Capita Commercial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'Social Media vs Commercial'!$F$2:$F$22</c:f>
              <c:numCache>
                <c:formatCode>General</c:formatCode>
                <c:ptCount val="21"/>
                <c:pt idx="0">
                  <c:v>0.8</c:v>
                </c:pt>
                <c:pt idx="1">
                  <c:v>2.2000000000000002</c:v>
                </c:pt>
                <c:pt idx="2">
                  <c:v>0.3</c:v>
                </c:pt>
                <c:pt idx="3">
                  <c:v>0.1</c:v>
                </c:pt>
                <c:pt idx="4">
                  <c:v>3.9</c:v>
                </c:pt>
                <c:pt idx="5">
                  <c:v>0.2</c:v>
                </c:pt>
                <c:pt idx="6">
                  <c:v>3.8</c:v>
                </c:pt>
                <c:pt idx="7">
                  <c:v>0</c:v>
                </c:pt>
                <c:pt idx="8">
                  <c:v>0.3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6.6</c:v>
                </c:pt>
                <c:pt idx="13">
                  <c:v>1.4</c:v>
                </c:pt>
                <c:pt idx="14">
                  <c:v>1.2</c:v>
                </c:pt>
                <c:pt idx="15">
                  <c:v>0.7</c:v>
                </c:pt>
                <c:pt idx="16">
                  <c:v>2</c:v>
                </c:pt>
                <c:pt idx="17">
                  <c:v>4.2</c:v>
                </c:pt>
                <c:pt idx="18">
                  <c:v>0.1</c:v>
                </c:pt>
                <c:pt idx="19">
                  <c:v>2</c:v>
                </c:pt>
                <c:pt idx="20">
                  <c:v>1</c:v>
                </c:pt>
              </c:numCache>
            </c:numRef>
          </c:xVal>
          <c:yVal>
            <c:numRef>
              <c:f>'Social Media vs Commercial'!$H$2:$H$22</c:f>
              <c:numCache>
                <c:formatCode>General</c:formatCode>
                <c:ptCount val="21"/>
                <c:pt idx="0">
                  <c:v>52.8</c:v>
                </c:pt>
                <c:pt idx="1">
                  <c:v>156.63</c:v>
                </c:pt>
                <c:pt idx="2">
                  <c:v>128.69999999999999</c:v>
                </c:pt>
                <c:pt idx="3">
                  <c:v>107.9</c:v>
                </c:pt>
                <c:pt idx="4">
                  <c:v>161</c:v>
                </c:pt>
                <c:pt idx="5">
                  <c:v>100.2</c:v>
                </c:pt>
                <c:pt idx="6">
                  <c:v>144.9</c:v>
                </c:pt>
                <c:pt idx="7">
                  <c:v>60.76</c:v>
                </c:pt>
                <c:pt idx="8">
                  <c:v>51.83</c:v>
                </c:pt>
                <c:pt idx="9">
                  <c:v>144.63</c:v>
                </c:pt>
                <c:pt idx="10">
                  <c:v>137.44999999999999</c:v>
                </c:pt>
                <c:pt idx="11">
                  <c:v>184</c:v>
                </c:pt>
                <c:pt idx="12">
                  <c:v>210.05</c:v>
                </c:pt>
                <c:pt idx="13">
                  <c:v>88.73</c:v>
                </c:pt>
                <c:pt idx="14">
                  <c:v>213.8</c:v>
                </c:pt>
                <c:pt idx="15">
                  <c:v>112.37</c:v>
                </c:pt>
                <c:pt idx="16">
                  <c:v>208.33</c:v>
                </c:pt>
                <c:pt idx="17">
                  <c:v>231.07</c:v>
                </c:pt>
                <c:pt idx="18">
                  <c:v>68</c:v>
                </c:pt>
                <c:pt idx="19">
                  <c:v>50.09</c:v>
                </c:pt>
                <c:pt idx="2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2-4687-8726-82E4B215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3376"/>
        <c:axId val="1120548064"/>
      </c:scatterChart>
      <c:valAx>
        <c:axId val="112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8064"/>
        <c:crosses val="autoZero"/>
        <c:crossBetween val="midCat"/>
      </c:valAx>
      <c:valAx>
        <c:axId val="112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</a:t>
            </a:r>
            <a:r>
              <a:rPr lang="en-AU" baseline="0"/>
              <a:t> Capita Total Expenses by Country 2016-2020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Expenses!$B$27</c:f>
              <c:strCache>
                <c:ptCount val="1"/>
                <c:pt idx="0">
                  <c:v>Bernepamar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Expenses!$B$28:$B$32</c:f>
              <c:numCache>
                <c:formatCode>General</c:formatCode>
                <c:ptCount val="5"/>
                <c:pt idx="0">
                  <c:v>96.51</c:v>
                </c:pt>
                <c:pt idx="1">
                  <c:v>100.03</c:v>
                </c:pt>
                <c:pt idx="2">
                  <c:v>123.68</c:v>
                </c:pt>
                <c:pt idx="3">
                  <c:v>167.54000000000002</c:v>
                </c:pt>
                <c:pt idx="4">
                  <c:v>151.12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3-45D2-BD35-0BD327C4F731}"/>
            </c:ext>
          </c:extLst>
        </c:ser>
        <c:ser>
          <c:idx val="0"/>
          <c:order val="1"/>
          <c:tx>
            <c:strRef>
              <c:f>Expenses!$C$27</c:f>
              <c:strCache>
                <c:ptCount val="1"/>
                <c:pt idx="0">
                  <c:v>Byasier Pujan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Expenses!$C$28:$C$32</c:f>
              <c:numCache>
                <c:formatCode>General</c:formatCode>
                <c:ptCount val="5"/>
                <c:pt idx="0">
                  <c:v>175.18</c:v>
                </c:pt>
                <c:pt idx="1">
                  <c:v>197.18</c:v>
                </c:pt>
                <c:pt idx="2">
                  <c:v>205.76</c:v>
                </c:pt>
                <c:pt idx="3">
                  <c:v>269.65999999999997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3-45D2-BD35-0BD327C4F731}"/>
            </c:ext>
          </c:extLst>
        </c:ser>
        <c:ser>
          <c:idx val="2"/>
          <c:order val="2"/>
          <c:tx>
            <c:strRef>
              <c:f>Expenses!$D$27</c:f>
              <c:strCache>
                <c:ptCount val="1"/>
                <c:pt idx="0">
                  <c:v>Cuandbo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Expenses!$D$28:$D$32</c:f>
              <c:numCache>
                <c:formatCode>General</c:formatCode>
                <c:ptCount val="5"/>
                <c:pt idx="0">
                  <c:v>260.52</c:v>
                </c:pt>
                <c:pt idx="1">
                  <c:v>227.20000000000002</c:v>
                </c:pt>
                <c:pt idx="2">
                  <c:v>376.84000000000003</c:v>
                </c:pt>
                <c:pt idx="3">
                  <c:v>335.33</c:v>
                </c:pt>
                <c:pt idx="4">
                  <c:v>367.87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3-45D2-BD35-0BD327C4F731}"/>
            </c:ext>
          </c:extLst>
        </c:ser>
        <c:ser>
          <c:idx val="3"/>
          <c:order val="3"/>
          <c:tx>
            <c:strRef>
              <c:f>Expenses!$E$27</c:f>
              <c:strCache>
                <c:ptCount val="1"/>
                <c:pt idx="0">
                  <c:v>Djipines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Expenses!$E$28:$E$32</c:f>
              <c:numCache>
                <c:formatCode>General</c:formatCode>
                <c:ptCount val="5"/>
                <c:pt idx="0">
                  <c:v>215.99</c:v>
                </c:pt>
                <c:pt idx="1">
                  <c:v>198.35</c:v>
                </c:pt>
                <c:pt idx="2">
                  <c:v>253.8</c:v>
                </c:pt>
                <c:pt idx="3">
                  <c:v>361.05</c:v>
                </c:pt>
                <c:pt idx="4">
                  <c:v>414.24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3-45D2-BD35-0BD327C4F731}"/>
            </c:ext>
          </c:extLst>
        </c:ser>
        <c:ser>
          <c:idx val="4"/>
          <c:order val="4"/>
          <c:tx>
            <c:strRef>
              <c:f>Expenses!$F$27</c:f>
              <c:strCache>
                <c:ptCount val="1"/>
                <c:pt idx="0">
                  <c:v>Dosqaly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Expenses!$F$28:$F$32</c:f>
              <c:numCache>
                <c:formatCode>General</c:formatCode>
                <c:ptCount val="5"/>
                <c:pt idx="0">
                  <c:v>186.18</c:v>
                </c:pt>
                <c:pt idx="1">
                  <c:v>172.32</c:v>
                </c:pt>
                <c:pt idx="2">
                  <c:v>235.25</c:v>
                </c:pt>
                <c:pt idx="3">
                  <c:v>257.38</c:v>
                </c:pt>
                <c:pt idx="4">
                  <c:v>266.90999999999997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3-45D2-BD35-0BD327C4F731}"/>
            </c:ext>
          </c:extLst>
        </c:ser>
        <c:ser>
          <c:idx val="5"/>
          <c:order val="5"/>
          <c:tx>
            <c:strRef>
              <c:f>Expenses!$G$27</c:f>
              <c:strCache>
                <c:ptCount val="1"/>
                <c:pt idx="0">
                  <c:v>Eastern Sleboube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Expenses!$G$28:$G$32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13-45D2-BD35-0BD327C4F731}"/>
            </c:ext>
          </c:extLst>
        </c:ser>
        <c:ser>
          <c:idx val="6"/>
          <c:order val="6"/>
          <c:tx>
            <c:strRef>
              <c:f>Expenses!$H$27</c:f>
              <c:strCache>
                <c:ptCount val="1"/>
                <c:pt idx="0">
                  <c:v>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Expenses!$H$28:$H$32</c:f>
              <c:numCache>
                <c:formatCode>General</c:formatCode>
                <c:ptCount val="5"/>
                <c:pt idx="0">
                  <c:v>194.52999999999997</c:v>
                </c:pt>
                <c:pt idx="1">
                  <c:v>181.56</c:v>
                </c:pt>
                <c:pt idx="2">
                  <c:v>217.60000000000002</c:v>
                </c:pt>
                <c:pt idx="3">
                  <c:v>237.88</c:v>
                </c:pt>
                <c:pt idx="4">
                  <c:v>237.60000000000002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13-45D2-BD35-0BD327C4F731}"/>
            </c:ext>
          </c:extLst>
        </c:ser>
        <c:ser>
          <c:idx val="7"/>
          <c:order val="7"/>
          <c:tx>
            <c:strRef>
              <c:f>Expenses!$I$27</c:f>
              <c:strCache>
                <c:ptCount val="1"/>
                <c:pt idx="0">
                  <c:v>Galamily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Expenses!$I$28:$I$32</c:f>
              <c:numCache>
                <c:formatCode>General</c:formatCode>
                <c:ptCount val="5"/>
                <c:pt idx="0">
                  <c:v>213.41</c:v>
                </c:pt>
                <c:pt idx="1">
                  <c:v>231.32</c:v>
                </c:pt>
                <c:pt idx="2">
                  <c:v>295.02999999999997</c:v>
                </c:pt>
                <c:pt idx="3">
                  <c:v>284.23</c:v>
                </c:pt>
                <c:pt idx="4">
                  <c:v>276.62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13-45D2-BD35-0BD327C4F731}"/>
            </c:ext>
          </c:extLst>
        </c:ser>
        <c:ser>
          <c:idx val="8"/>
          <c:order val="8"/>
          <c:tx>
            <c:strRef>
              <c:f>Expenses!$J$27</c:f>
              <c:strCache>
                <c:ptCount val="1"/>
                <c:pt idx="0">
                  <c:v>Giumle Lizeibon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Expenses!$J$28:$J$32</c:f>
              <c:numCache>
                <c:formatCode>General</c:formatCode>
                <c:ptCount val="5"/>
                <c:pt idx="0">
                  <c:v>157.37</c:v>
                </c:pt>
                <c:pt idx="1">
                  <c:v>159.65</c:v>
                </c:pt>
                <c:pt idx="2">
                  <c:v>229.89000000000001</c:v>
                </c:pt>
                <c:pt idx="3">
                  <c:v>255.31</c:v>
                </c:pt>
                <c:pt idx="4">
                  <c:v>226.46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13-45D2-BD35-0BD327C4F731}"/>
            </c:ext>
          </c:extLst>
        </c:ser>
        <c:ser>
          <c:idx val="9"/>
          <c:order val="9"/>
          <c:tx>
            <c:strRef>
              <c:f>Expenses!$K$27</c:f>
              <c:strCache>
                <c:ptCount val="1"/>
                <c:pt idx="0">
                  <c:v>Greri Landmoslands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Expenses!$K$28:$K$32</c:f>
              <c:numCache>
                <c:formatCode>General</c:formatCode>
                <c:ptCount val="5"/>
                <c:pt idx="0">
                  <c:v>196.38</c:v>
                </c:pt>
                <c:pt idx="1">
                  <c:v>178.13</c:v>
                </c:pt>
                <c:pt idx="2">
                  <c:v>196.63</c:v>
                </c:pt>
                <c:pt idx="3">
                  <c:v>258.05</c:v>
                </c:pt>
                <c:pt idx="4">
                  <c:v>272.53999999999996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13-45D2-BD35-0BD327C4F731}"/>
            </c:ext>
          </c:extLst>
        </c:ser>
        <c:ser>
          <c:idx val="10"/>
          <c:order val="10"/>
          <c:tx>
            <c:strRef>
              <c:f>Expenses!$L$27</c:f>
              <c:strCache>
                <c:ptCount val="1"/>
                <c:pt idx="0">
                  <c:v>Manlisgamncent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Expenses!$L$28:$L$32</c:f>
              <c:numCache>
                <c:formatCode>General</c:formatCode>
                <c:ptCount val="5"/>
                <c:pt idx="0">
                  <c:v>243.02</c:v>
                </c:pt>
                <c:pt idx="1">
                  <c:v>275.43</c:v>
                </c:pt>
                <c:pt idx="2">
                  <c:v>311.86</c:v>
                </c:pt>
                <c:pt idx="3">
                  <c:v>326.82</c:v>
                </c:pt>
                <c:pt idx="4">
                  <c:v>304.66000000000003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13-45D2-BD35-0BD327C4F731}"/>
            </c:ext>
          </c:extLst>
        </c:ser>
        <c:ser>
          <c:idx val="11"/>
          <c:order val="11"/>
          <c:tx>
            <c:strRef>
              <c:f>Expenses!$M$27</c:f>
              <c:strCache>
                <c:ptCount val="1"/>
                <c:pt idx="0">
                  <c:v>Mico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Expenses!$M$28:$M$32</c:f>
              <c:numCache>
                <c:formatCode>General</c:formatCode>
                <c:ptCount val="5"/>
                <c:pt idx="0">
                  <c:v>377.56</c:v>
                </c:pt>
                <c:pt idx="1">
                  <c:v>297.14</c:v>
                </c:pt>
                <c:pt idx="2">
                  <c:v>354.56</c:v>
                </c:pt>
                <c:pt idx="3">
                  <c:v>424.08000000000004</c:v>
                </c:pt>
                <c:pt idx="4">
                  <c:v>358.9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13-45D2-BD35-0BD327C4F731}"/>
            </c:ext>
          </c:extLst>
        </c:ser>
        <c:ser>
          <c:idx val="12"/>
          <c:order val="12"/>
          <c:tx>
            <c:strRef>
              <c:f>Expenses!$N$27</c:f>
              <c:strCache>
                <c:ptCount val="1"/>
                <c:pt idx="0">
                  <c:v>Nganion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Expenses!$N$28:$N$32</c:f>
              <c:numCache>
                <c:formatCode>General</c:formatCode>
                <c:ptCount val="5"/>
                <c:pt idx="0">
                  <c:v>315.36</c:v>
                </c:pt>
                <c:pt idx="1">
                  <c:v>295.58000000000004</c:v>
                </c:pt>
                <c:pt idx="2">
                  <c:v>453.06000000000006</c:v>
                </c:pt>
                <c:pt idx="3">
                  <c:v>449.75</c:v>
                </c:pt>
                <c:pt idx="4">
                  <c:v>435.28000000000003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13-45D2-BD35-0BD327C4F731}"/>
            </c:ext>
          </c:extLst>
        </c:ser>
        <c:ser>
          <c:idx val="13"/>
          <c:order val="13"/>
          <c:tx>
            <c:strRef>
              <c:f>Expenses!$O$27</c:f>
              <c:strCache>
                <c:ptCount val="1"/>
                <c:pt idx="0">
                  <c:v>Nkasland Cronestan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Expenses!$O$28:$O$32</c:f>
              <c:numCache>
                <c:formatCode>General</c:formatCode>
                <c:ptCount val="5"/>
                <c:pt idx="0">
                  <c:v>91.02</c:v>
                </c:pt>
                <c:pt idx="1">
                  <c:v>108.59</c:v>
                </c:pt>
                <c:pt idx="2">
                  <c:v>102.82</c:v>
                </c:pt>
                <c:pt idx="3">
                  <c:v>141.73000000000002</c:v>
                </c:pt>
                <c:pt idx="4">
                  <c:v>173.92000000000002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13-45D2-BD35-0BD327C4F731}"/>
            </c:ext>
          </c:extLst>
        </c:ser>
        <c:ser>
          <c:idx val="14"/>
          <c:order val="14"/>
          <c:tx>
            <c:strRef>
              <c:f>Expenses!$P$27</c:f>
              <c:strCache>
                <c:ptCount val="1"/>
                <c:pt idx="0">
                  <c:v>People's Land of Maneau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Expenses!$P$28:$P$32</c:f>
              <c:numCache>
                <c:formatCode>General</c:formatCode>
                <c:ptCount val="5"/>
                <c:pt idx="0">
                  <c:v>284.22000000000003</c:v>
                </c:pt>
                <c:pt idx="1">
                  <c:v>251.51</c:v>
                </c:pt>
                <c:pt idx="2">
                  <c:v>289.37</c:v>
                </c:pt>
                <c:pt idx="3">
                  <c:v>269.37</c:v>
                </c:pt>
                <c:pt idx="4">
                  <c:v>263.37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13-45D2-BD35-0BD327C4F731}"/>
            </c:ext>
          </c:extLst>
        </c:ser>
        <c:ser>
          <c:idx val="15"/>
          <c:order val="15"/>
          <c:tx>
            <c:strRef>
              <c:f>Expenses!$Q$27</c:f>
              <c:strCache>
                <c:ptCount val="1"/>
                <c:pt idx="0">
                  <c:v>Quewenia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Expenses!$Q$28:$Q$32</c:f>
              <c:numCache>
                <c:formatCode>General</c:formatCode>
                <c:ptCount val="5"/>
                <c:pt idx="0">
                  <c:v>270.63</c:v>
                </c:pt>
                <c:pt idx="1">
                  <c:v>221.72</c:v>
                </c:pt>
                <c:pt idx="2">
                  <c:v>271.10000000000002</c:v>
                </c:pt>
                <c:pt idx="3">
                  <c:v>250.09</c:v>
                </c:pt>
                <c:pt idx="4">
                  <c:v>246.46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13-45D2-BD35-0BD327C4F731}"/>
            </c:ext>
          </c:extLst>
        </c:ser>
        <c:ser>
          <c:idx val="16"/>
          <c:order val="16"/>
          <c:tx>
            <c:strRef>
              <c:f>Expenses!$R$27</c:f>
              <c:strCache>
                <c:ptCount val="1"/>
                <c:pt idx="0">
                  <c:v>Rarita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Expenses!$R$28:$R$32</c:f>
              <c:numCache>
                <c:formatCode>General</c:formatCode>
                <c:ptCount val="5"/>
                <c:pt idx="0">
                  <c:v>115.84</c:v>
                </c:pt>
                <c:pt idx="1">
                  <c:v>114.56</c:v>
                </c:pt>
                <c:pt idx="2">
                  <c:v>141.74</c:v>
                </c:pt>
                <c:pt idx="3">
                  <c:v>150.61000000000001</c:v>
                </c:pt>
                <c:pt idx="4">
                  <c:v>148.69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13-45D2-BD35-0BD327C4F731}"/>
            </c:ext>
          </c:extLst>
        </c:ser>
        <c:ser>
          <c:idx val="17"/>
          <c:order val="17"/>
          <c:tx>
            <c:strRef>
              <c:f>Expenses!$S$27</c:f>
              <c:strCache>
                <c:ptCount val="1"/>
                <c:pt idx="0">
                  <c:v>Sobianitedrucy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Expenses!$S$28:$S$32</c:f>
              <c:numCache>
                <c:formatCode>General</c:formatCode>
                <c:ptCount val="5"/>
                <c:pt idx="0">
                  <c:v>259.58</c:v>
                </c:pt>
                <c:pt idx="1">
                  <c:v>313.62</c:v>
                </c:pt>
                <c:pt idx="2">
                  <c:v>342.01</c:v>
                </c:pt>
                <c:pt idx="3">
                  <c:v>418.63</c:v>
                </c:pt>
                <c:pt idx="4">
                  <c:v>361.98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13-45D2-BD35-0BD327C4F731}"/>
            </c:ext>
          </c:extLst>
        </c:ser>
        <c:ser>
          <c:idx val="18"/>
          <c:order val="18"/>
          <c:tx>
            <c:strRef>
              <c:f>Expenses!$T$27</c:f>
              <c:strCache>
                <c:ptCount val="1"/>
                <c:pt idx="0">
                  <c:v>Southern Ristan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Expenses!$T$28:$T$32</c:f>
              <c:numCache>
                <c:formatCode>General</c:formatCode>
                <c:ptCount val="5"/>
                <c:pt idx="0">
                  <c:v>300.81</c:v>
                </c:pt>
                <c:pt idx="1">
                  <c:v>348.71</c:v>
                </c:pt>
                <c:pt idx="2">
                  <c:v>447.76</c:v>
                </c:pt>
                <c:pt idx="3">
                  <c:v>364.98</c:v>
                </c:pt>
                <c:pt idx="4">
                  <c:v>395.71000000000004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C13-45D2-BD35-0BD327C4F731}"/>
            </c:ext>
          </c:extLst>
        </c:ser>
        <c:ser>
          <c:idx val="19"/>
          <c:order val="19"/>
          <c:tx>
            <c:strRef>
              <c:f>Expenses!$U$27</c:f>
              <c:strCache>
                <c:ptCount val="1"/>
                <c:pt idx="0">
                  <c:v>Unicorporated Tiagascar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Expenses!$U$28:$U$32</c:f>
              <c:numCache>
                <c:formatCode>General</c:formatCode>
                <c:ptCount val="5"/>
                <c:pt idx="0">
                  <c:v>139.26</c:v>
                </c:pt>
                <c:pt idx="1">
                  <c:v>145.32</c:v>
                </c:pt>
                <c:pt idx="2">
                  <c:v>168.96</c:v>
                </c:pt>
                <c:pt idx="3">
                  <c:v>160.18</c:v>
                </c:pt>
                <c:pt idx="4">
                  <c:v>132.93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C13-45D2-BD35-0BD327C4F731}"/>
            </c:ext>
          </c:extLst>
        </c:ser>
        <c:ser>
          <c:idx val="20"/>
          <c:order val="20"/>
          <c:tx>
            <c:strRef>
              <c:f>Expenses!$V$27</c:f>
              <c:strCache>
                <c:ptCount val="1"/>
                <c:pt idx="0">
                  <c:v>Xikong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Expenses!$A$28:$A$32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Expenses!$V$28:$V$32</c:f>
              <c:numCache>
                <c:formatCode>General</c:formatCode>
                <c:ptCount val="5"/>
                <c:pt idx="0">
                  <c:v>112.78</c:v>
                </c:pt>
                <c:pt idx="1">
                  <c:v>134.84</c:v>
                </c:pt>
                <c:pt idx="2">
                  <c:v>195.75</c:v>
                </c:pt>
                <c:pt idx="3">
                  <c:v>190.45</c:v>
                </c:pt>
                <c:pt idx="4">
                  <c:v>196.41000000000003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C13-45D2-BD35-0BD327C4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52096"/>
        <c:axId val="630456256"/>
      </c:lineChart>
      <c:catAx>
        <c:axId val="6304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6256"/>
        <c:crosses val="autoZero"/>
        <c:auto val="1"/>
        <c:lblAlgn val="ctr"/>
        <c:lblOffset val="100"/>
        <c:noMultiLvlLbl val="0"/>
      </c:catAx>
      <c:valAx>
        <c:axId val="630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</a:t>
            </a:r>
            <a:r>
              <a:rPr lang="en-AU" baseline="0"/>
              <a:t> Capita Total Expense Growth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Expenses!$B$63:$V$63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Expenses!$B$68:$V$68</c:f>
              <c:numCache>
                <c:formatCode>General</c:formatCode>
                <c:ptCount val="21"/>
                <c:pt idx="0">
                  <c:v>0.13238009192785707</c:v>
                </c:pt>
                <c:pt idx="1">
                  <c:v>0.10354119120020673</c:v>
                </c:pt>
                <c:pt idx="2">
                  <c:v>0.12940364961333542</c:v>
                </c:pt>
                <c:pt idx="3">
                  <c:v>0.19194575999862684</c:v>
                </c:pt>
                <c:pt idx="4">
                  <c:v>0.1054614201536493</c:v>
                </c:pt>
                <c:pt idx="5">
                  <c:v>0</c:v>
                </c:pt>
                <c:pt idx="6">
                  <c:v>5.5962454302829368E-2</c:v>
                </c:pt>
                <c:pt idx="7">
                  <c:v>7.3990439875972244E-2</c:v>
                </c:pt>
                <c:pt idx="8">
                  <c:v>0.1130063267217688</c:v>
                </c:pt>
                <c:pt idx="9">
                  <c:v>9.4859973472649503E-2</c:v>
                </c:pt>
                <c:pt idx="10">
                  <c:v>6.1448688954367545E-2</c:v>
                </c:pt>
                <c:pt idx="11">
                  <c:v>5.6548939890266534E-3</c:v>
                </c:pt>
                <c:pt idx="12">
                  <c:v>0.10764543227025614</c:v>
                </c:pt>
                <c:pt idx="13">
                  <c:v>0.18636229098052215</c:v>
                </c:pt>
                <c:pt idx="14">
                  <c:v>-1.3986492729139044E-2</c:v>
                </c:pt>
                <c:pt idx="15">
                  <c:v>-1.2506743368123539E-2</c:v>
                </c:pt>
                <c:pt idx="16">
                  <c:v>6.9009269005279456E-2</c:v>
                </c:pt>
                <c:pt idx="17">
                  <c:v>9.685304706537072E-2</c:v>
                </c:pt>
                <c:pt idx="18">
                  <c:v>8.5651052816284004E-2</c:v>
                </c:pt>
                <c:pt idx="19">
                  <c:v>-3.9737187684656256E-3</c:v>
                </c:pt>
                <c:pt idx="20">
                  <c:v>0.16288539163842786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3-46BE-A93F-2EFDF3C6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79440"/>
        <c:axId val="601390672"/>
      </c:barChart>
      <c:catAx>
        <c:axId val="601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0672"/>
        <c:crosses val="autoZero"/>
        <c:auto val="1"/>
        <c:lblAlgn val="ctr"/>
        <c:lblOffset val="100"/>
        <c:noMultiLvlLbl val="0"/>
      </c:catAx>
      <c:valAx>
        <c:axId val="6013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Profit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Profit!$A$26:$A$46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Profit!$G$26:$G$46</c:f>
              <c:numCache>
                <c:formatCode>General</c:formatCode>
                <c:ptCount val="21"/>
                <c:pt idx="0">
                  <c:v>17.864000000000001</c:v>
                </c:pt>
                <c:pt idx="1">
                  <c:v>89.41</c:v>
                </c:pt>
                <c:pt idx="2">
                  <c:v>-5.8120000000000065</c:v>
                </c:pt>
                <c:pt idx="3">
                  <c:v>49.900000000000013</c:v>
                </c:pt>
                <c:pt idx="4">
                  <c:v>71.294000000000011</c:v>
                </c:pt>
                <c:pt idx="5">
                  <c:v>0</c:v>
                </c:pt>
                <c:pt idx="6">
                  <c:v>36.575999999999993</c:v>
                </c:pt>
                <c:pt idx="7">
                  <c:v>-29.851999999999986</c:v>
                </c:pt>
                <c:pt idx="8">
                  <c:v>58.629999999999974</c:v>
                </c:pt>
                <c:pt idx="9">
                  <c:v>78.276000000000025</c:v>
                </c:pt>
                <c:pt idx="10">
                  <c:v>10.459999999999997</c:v>
                </c:pt>
                <c:pt idx="11">
                  <c:v>77.821999999999989</c:v>
                </c:pt>
                <c:pt idx="12">
                  <c:v>48.603999999999999</c:v>
                </c:pt>
                <c:pt idx="13">
                  <c:v>73.927999999999997</c:v>
                </c:pt>
                <c:pt idx="14">
                  <c:v>175.48999999999998</c:v>
                </c:pt>
                <c:pt idx="15">
                  <c:v>62.360000000000014</c:v>
                </c:pt>
                <c:pt idx="16">
                  <c:v>28.295999999999999</c:v>
                </c:pt>
                <c:pt idx="17">
                  <c:v>97.414000000000016</c:v>
                </c:pt>
                <c:pt idx="18">
                  <c:v>81.548000000000002</c:v>
                </c:pt>
                <c:pt idx="19">
                  <c:v>32.352000000000004</c:v>
                </c:pt>
                <c:pt idx="20">
                  <c:v>18.717999999999996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8-45AB-A2DB-4FF9AAB6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69872"/>
        <c:axId val="601374032"/>
      </c:barChart>
      <c:catAx>
        <c:axId val="6013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4032"/>
        <c:crosses val="autoZero"/>
        <c:auto val="1"/>
        <c:lblAlgn val="ctr"/>
        <c:lblOffset val="100"/>
        <c:noMultiLvlLbl val="0"/>
      </c:catAx>
      <c:valAx>
        <c:axId val="6013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Per Capita</a:t>
            </a:r>
            <a:r>
              <a:rPr lang="en-AU" baseline="0"/>
              <a:t>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'GDP Predictions'!$B$2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Predictions'!$A$2:$A$12</c:f>
              <c:strCache>
                <c:ptCount val="11"/>
                <c:pt idx="0">
                  <c:v>Year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'GDP Predictions'!$B$3:$B$12</c:f>
              <c:numCache>
                <c:formatCode>General</c:formatCode>
                <c:ptCount val="10"/>
                <c:pt idx="0">
                  <c:v>46119</c:v>
                </c:pt>
                <c:pt idx="1">
                  <c:v>47214</c:v>
                </c:pt>
                <c:pt idx="2">
                  <c:v>48159</c:v>
                </c:pt>
                <c:pt idx="3">
                  <c:v>49897</c:v>
                </c:pt>
                <c:pt idx="4">
                  <c:v>55404</c:v>
                </c:pt>
                <c:pt idx="5">
                  <c:v>58175</c:v>
                </c:pt>
                <c:pt idx="6">
                  <c:v>62042</c:v>
                </c:pt>
                <c:pt idx="7">
                  <c:v>63406</c:v>
                </c:pt>
                <c:pt idx="8">
                  <c:v>65046</c:v>
                </c:pt>
                <c:pt idx="9">
                  <c:v>63534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0-493E-98E8-38B195D5DED5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Predictions'!$C$3:$C$12</c:f>
              <c:numCache>
                <c:formatCode>General</c:formatCode>
                <c:ptCount val="10"/>
                <c:pt idx="0">
                  <c:v>22581</c:v>
                </c:pt>
                <c:pt idx="1">
                  <c:v>22190</c:v>
                </c:pt>
                <c:pt idx="2">
                  <c:v>22123</c:v>
                </c:pt>
                <c:pt idx="3">
                  <c:v>22646</c:v>
                </c:pt>
                <c:pt idx="4">
                  <c:v>23866</c:v>
                </c:pt>
                <c:pt idx="5">
                  <c:v>24817</c:v>
                </c:pt>
                <c:pt idx="6">
                  <c:v>26405</c:v>
                </c:pt>
                <c:pt idx="7">
                  <c:v>27687</c:v>
                </c:pt>
                <c:pt idx="8">
                  <c:v>28839</c:v>
                </c:pt>
                <c:pt idx="9">
                  <c:v>27080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0-493E-98E8-38B195D5DED5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Predictions'!$D$3:$D$12</c:f>
              <c:numCache>
                <c:formatCode>General</c:formatCode>
                <c:ptCount val="10"/>
                <c:pt idx="0">
                  <c:v>9445</c:v>
                </c:pt>
                <c:pt idx="1">
                  <c:v>9733</c:v>
                </c:pt>
                <c:pt idx="2">
                  <c:v>9977</c:v>
                </c:pt>
                <c:pt idx="3">
                  <c:v>10127</c:v>
                </c:pt>
                <c:pt idx="4">
                  <c:v>10741</c:v>
                </c:pt>
                <c:pt idx="5">
                  <c:v>11086</c:v>
                </c:pt>
                <c:pt idx="6">
                  <c:v>11759</c:v>
                </c:pt>
                <c:pt idx="7">
                  <c:v>12155</c:v>
                </c:pt>
                <c:pt idx="8">
                  <c:v>13013</c:v>
                </c:pt>
                <c:pt idx="9">
                  <c:v>12451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0-493E-98E8-38B195D5DED5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Predictions'!$E$3:$E$12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0-493E-98E8-38B195D5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6704"/>
        <c:axId val="13748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'GDP Predictions'!$A$2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'GDP Predictions'!$A$2:$A$12</c15:sqref>
                        </c15:formulaRef>
                      </c:ext>
                    </c:extLst>
                    <c:strCache>
                      <c:ptCount val="11"/>
                      <c:pt idx="0">
                        <c:v>Year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'GDP Predictions'!$A$3:$A$12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8D0-493E-98E8-38B195D5DED5}"/>
                  </c:ext>
                </c:extLst>
              </c15:ser>
            </c15:filteredLineSeries>
          </c:ext>
        </c:extLst>
      </c:lineChart>
      <c:catAx>
        <c:axId val="137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3792"/>
        <c:crosses val="autoZero"/>
        <c:auto val="1"/>
        <c:lblAlgn val="ctr"/>
        <c:lblOffset val="100"/>
        <c:noMultiLvlLbl val="0"/>
      </c:catAx>
      <c:valAx>
        <c:axId val="137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GNI</a:t>
            </a:r>
            <a:r>
              <a:rPr lang="en-AU" baseline="0"/>
              <a:t> Per Capita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'GDP Predictions'!$B$2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Predictions'!$A$2:$A$12</c:f>
              <c:strCache>
                <c:ptCount val="11"/>
                <c:pt idx="0">
                  <c:v>Year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'GDP Predictions'!$H$3:$H$12</c:f>
              <c:numCache>
                <c:formatCode>General</c:formatCode>
                <c:ptCount val="10"/>
                <c:pt idx="0">
                  <c:v>37890</c:v>
                </c:pt>
                <c:pt idx="1">
                  <c:v>38347</c:v>
                </c:pt>
                <c:pt idx="2">
                  <c:v>38662</c:v>
                </c:pt>
                <c:pt idx="3">
                  <c:v>39588</c:v>
                </c:pt>
                <c:pt idx="4">
                  <c:v>44427</c:v>
                </c:pt>
                <c:pt idx="5">
                  <c:v>44416</c:v>
                </c:pt>
                <c:pt idx="6">
                  <c:v>46270</c:v>
                </c:pt>
                <c:pt idx="7">
                  <c:v>47989</c:v>
                </c:pt>
                <c:pt idx="8">
                  <c:v>49322</c:v>
                </c:pt>
                <c:pt idx="9">
                  <c:v>46830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D-419E-A7B1-A7283FA0A13B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Predictions'!$I$3:$I$12</c:f>
              <c:numCache>
                <c:formatCode>General</c:formatCode>
                <c:ptCount val="10"/>
                <c:pt idx="0">
                  <c:v>27534</c:v>
                </c:pt>
                <c:pt idx="1">
                  <c:v>26957</c:v>
                </c:pt>
                <c:pt idx="2">
                  <c:v>26806</c:v>
                </c:pt>
                <c:pt idx="3">
                  <c:v>27230</c:v>
                </c:pt>
                <c:pt idx="4">
                  <c:v>27950</c:v>
                </c:pt>
                <c:pt idx="5">
                  <c:v>28439</c:v>
                </c:pt>
                <c:pt idx="6">
                  <c:v>29667</c:v>
                </c:pt>
                <c:pt idx="7">
                  <c:v>30964</c:v>
                </c:pt>
                <c:pt idx="8">
                  <c:v>32042</c:v>
                </c:pt>
                <c:pt idx="9">
                  <c:v>30615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D-419E-A7B1-A7283FA0A13B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Predictions'!$K$3:$K$12</c:f>
              <c:numCache>
                <c:formatCode>General</c:formatCode>
                <c:ptCount val="10"/>
                <c:pt idx="0">
                  <c:v>22596</c:v>
                </c:pt>
                <c:pt idx="1">
                  <c:v>22778</c:v>
                </c:pt>
                <c:pt idx="2">
                  <c:v>23026</c:v>
                </c:pt>
                <c:pt idx="3">
                  <c:v>23449</c:v>
                </c:pt>
                <c:pt idx="4">
                  <c:v>25121</c:v>
                </c:pt>
                <c:pt idx="5">
                  <c:v>25565</c:v>
                </c:pt>
                <c:pt idx="6">
                  <c:v>26912</c:v>
                </c:pt>
                <c:pt idx="7">
                  <c:v>28164</c:v>
                </c:pt>
                <c:pt idx="8">
                  <c:v>29625</c:v>
                </c:pt>
                <c:pt idx="9">
                  <c:v>28140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D-419E-A7B1-A7283FA0A13B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Predictions'!$E$3:$E$12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D-419E-A7B1-A7283FA0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6704"/>
        <c:axId val="13748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'GDP Predictions'!$A$2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'GDP Predictions'!$A$2:$A$12</c15:sqref>
                        </c15:formulaRef>
                      </c:ext>
                    </c:extLst>
                    <c:strCache>
                      <c:ptCount val="11"/>
                      <c:pt idx="0">
                        <c:v>Year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'GDP Predictions'!$A$3:$A$12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FD-419E-A7B1-A7283FA0A13B}"/>
                  </c:ext>
                </c:extLst>
              </c15:ser>
            </c15:filteredLineSeries>
          </c:ext>
        </c:extLst>
      </c:lineChart>
      <c:catAx>
        <c:axId val="137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3792"/>
        <c:crosses val="autoZero"/>
        <c:auto val="1"/>
        <c:lblAlgn val="ctr"/>
        <c:lblOffset val="100"/>
        <c:noMultiLvlLbl val="0"/>
      </c:catAx>
      <c:valAx>
        <c:axId val="137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Population</a:t>
            </a:r>
            <a:r>
              <a:rPr lang="en-AU" baseline="0"/>
              <a:t>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Population!$B$2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Population!$A$3:$A$12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Population!$B$3:$B$12</c:f>
              <c:numCache>
                <c:formatCode>General</c:formatCode>
                <c:ptCount val="10"/>
                <c:pt idx="0">
                  <c:v>1830487</c:v>
                </c:pt>
                <c:pt idx="1">
                  <c:v>1839177</c:v>
                </c:pt>
                <c:pt idx="2">
                  <c:v>1848062</c:v>
                </c:pt>
                <c:pt idx="3">
                  <c:v>1859198</c:v>
                </c:pt>
                <c:pt idx="4">
                  <c:v>1872389</c:v>
                </c:pt>
                <c:pt idx="5">
                  <c:v>1888325</c:v>
                </c:pt>
                <c:pt idx="6">
                  <c:v>1904969</c:v>
                </c:pt>
                <c:pt idx="7">
                  <c:v>1920728</c:v>
                </c:pt>
                <c:pt idx="8">
                  <c:v>1936433</c:v>
                </c:pt>
                <c:pt idx="9">
                  <c:v>1943215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4-42F2-899F-C530BE021C37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Population!$C$3:$C$12</c:f>
              <c:numCache>
                <c:formatCode>General</c:formatCode>
                <c:ptCount val="10"/>
                <c:pt idx="0">
                  <c:v>3030693</c:v>
                </c:pt>
                <c:pt idx="1">
                  <c:v>3031099</c:v>
                </c:pt>
                <c:pt idx="2">
                  <c:v>3019905</c:v>
                </c:pt>
                <c:pt idx="3">
                  <c:v>3010270</c:v>
                </c:pt>
                <c:pt idx="4">
                  <c:v>3006228</c:v>
                </c:pt>
                <c:pt idx="5">
                  <c:v>3007362</c:v>
                </c:pt>
                <c:pt idx="6">
                  <c:v>3011351</c:v>
                </c:pt>
                <c:pt idx="7">
                  <c:v>3021994</c:v>
                </c:pt>
                <c:pt idx="8">
                  <c:v>3043234</c:v>
                </c:pt>
                <c:pt idx="9">
                  <c:v>3020190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4-42F2-899F-C530BE021C37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Population!$D$3:$D$12</c:f>
              <c:numCache>
                <c:formatCode>General</c:formatCode>
                <c:ptCount val="10"/>
                <c:pt idx="0">
                  <c:v>7226446</c:v>
                </c:pt>
                <c:pt idx="1">
                  <c:v>7267257</c:v>
                </c:pt>
                <c:pt idx="2">
                  <c:v>7307914</c:v>
                </c:pt>
                <c:pt idx="3">
                  <c:v>7352123</c:v>
                </c:pt>
                <c:pt idx="4">
                  <c:v>7394062</c:v>
                </c:pt>
                <c:pt idx="5">
                  <c:v>7435584</c:v>
                </c:pt>
                <c:pt idx="6">
                  <c:v>7476687</c:v>
                </c:pt>
                <c:pt idx="7">
                  <c:v>7520631</c:v>
                </c:pt>
                <c:pt idx="8">
                  <c:v>7569121</c:v>
                </c:pt>
                <c:pt idx="9">
                  <c:v>7606067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4-42F2-899F-C530BE021C37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Population!$E$3:$E$12</c:f>
              <c:numCache>
                <c:formatCode>General</c:formatCode>
                <c:ptCount val="10"/>
                <c:pt idx="0">
                  <c:v>12087626</c:v>
                </c:pt>
                <c:pt idx="1">
                  <c:v>12137533</c:v>
                </c:pt>
                <c:pt idx="2">
                  <c:v>12175881</c:v>
                </c:pt>
                <c:pt idx="3">
                  <c:v>12221591</c:v>
                </c:pt>
                <c:pt idx="4">
                  <c:v>12272679</c:v>
                </c:pt>
                <c:pt idx="5">
                  <c:v>12331271</c:v>
                </c:pt>
                <c:pt idx="6">
                  <c:v>12393007</c:v>
                </c:pt>
                <c:pt idx="7">
                  <c:v>12463353</c:v>
                </c:pt>
                <c:pt idx="8">
                  <c:v>12548788</c:v>
                </c:pt>
                <c:pt idx="9">
                  <c:v>12569472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4-42F2-899F-C530BE02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983248"/>
        <c:axId val="200498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Population!$A$3:$A$12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Population!$A$3:$A$12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04-42F2-899F-C530BE021C37}"/>
                  </c:ext>
                </c:extLst>
              </c15:ser>
            </c15:filteredLineSeries>
          </c:ext>
        </c:extLst>
      </c:lineChart>
      <c:catAx>
        <c:axId val="20049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4496"/>
        <c:crosses val="autoZero"/>
        <c:auto val="1"/>
        <c:lblAlgn val="ctr"/>
        <c:lblOffset val="100"/>
        <c:noMultiLvlLbl val="0"/>
      </c:catAx>
      <c:valAx>
        <c:axId val="20049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Per Capita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Predictions'!$A$38:$A$46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'GDP Predictions'!$C$38:$C$46</c:f>
              <c:numCache>
                <c:formatCode>General</c:formatCode>
                <c:ptCount val="9"/>
                <c:pt idx="0">
                  <c:v>1.2628471462934616</c:v>
                </c:pt>
                <c:pt idx="1">
                  <c:v>1.4144577012363009</c:v>
                </c:pt>
                <c:pt idx="2">
                  <c:v>2.5286132552568539</c:v>
                </c:pt>
                <c:pt idx="3">
                  <c:v>7.8400830737279339</c:v>
                </c:pt>
                <c:pt idx="4">
                  <c:v>4.2176215695714969</c:v>
                </c:pt>
                <c:pt idx="5">
                  <c:v>6.4723274507992237</c:v>
                </c:pt>
                <c:pt idx="6">
                  <c:v>3.3540157070334535</c:v>
                </c:pt>
                <c:pt idx="7">
                  <c:v>4.4500419815281278</c:v>
                </c:pt>
                <c:pt idx="8">
                  <c:v>-4.087620578778135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F-4D88-BAD5-3147A7A3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09584"/>
        <c:axId val="830198768"/>
      </c:lineChart>
      <c:catAx>
        <c:axId val="8302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768"/>
        <c:crosses val="autoZero"/>
        <c:auto val="1"/>
        <c:lblAlgn val="ctr"/>
        <c:lblOffset val="100"/>
        <c:noMultiLvlLbl val="0"/>
      </c:catAx>
      <c:valAx>
        <c:axId val="830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Rarita GDP Per Capita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Predictions'!$A$37:$A$46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'GDP Predictions'!$B$37:$B$46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A-4C92-A2F9-5A5053E9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74064"/>
        <c:axId val="830271984"/>
      </c:lineChart>
      <c:catAx>
        <c:axId val="830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1984"/>
        <c:crosses val="autoZero"/>
        <c:auto val="1"/>
        <c:lblAlgn val="ctr"/>
        <c:lblOffset val="100"/>
        <c:noMultiLvlLbl val="0"/>
      </c:catAx>
      <c:valAx>
        <c:axId val="8302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Growth Rate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Per Capita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numRef>
              <c:f>'GDP Predictions'!$A$55:$A$73</c:f>
              <c:numCache>
                <c:formatCode>General</c:formatCode>
                <c:ptCount val="1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</c:numCache>
            </c:numRef>
          </c:cat>
          <c:val>
            <c:numRef>
              <c:f>'GDP Predictions'!$C$55:$C$73</c:f>
              <c:numCache>
                <c:formatCode>General</c:formatCode>
                <c:ptCount val="19"/>
                <c:pt idx="0">
                  <c:v>1.2628471462934616</c:v>
                </c:pt>
                <c:pt idx="1">
                  <c:v>1.4144577012363009</c:v>
                </c:pt>
                <c:pt idx="2">
                  <c:v>2.5286132552568539</c:v>
                </c:pt>
                <c:pt idx="3">
                  <c:v>7.8400830737279339</c:v>
                </c:pt>
                <c:pt idx="4">
                  <c:v>4.2176215695714969</c:v>
                </c:pt>
                <c:pt idx="5">
                  <c:v>6.4723274507992237</c:v>
                </c:pt>
                <c:pt idx="6">
                  <c:v>3.3540157070334535</c:v>
                </c:pt>
                <c:pt idx="7">
                  <c:v>4.4500419815281278</c:v>
                </c:pt>
                <c:pt idx="8">
                  <c:v>-4.087620578778135</c:v>
                </c:pt>
                <c:pt idx="9">
                  <c:v>3.9425009856808475</c:v>
                </c:pt>
                <c:pt idx="10">
                  <c:v>3.9425009856808559</c:v>
                </c:pt>
                <c:pt idx="11">
                  <c:v>3.9425009856808537</c:v>
                </c:pt>
                <c:pt idx="12">
                  <c:v>3.9425009856808488</c:v>
                </c:pt>
                <c:pt idx="13">
                  <c:v>3.9425009856808511</c:v>
                </c:pt>
                <c:pt idx="14">
                  <c:v>3.9425009856808488</c:v>
                </c:pt>
                <c:pt idx="15">
                  <c:v>3.9425009856808551</c:v>
                </c:pt>
                <c:pt idx="16">
                  <c:v>3.9425009856808542</c:v>
                </c:pt>
                <c:pt idx="17">
                  <c:v>3.9425009856808542</c:v>
                </c:pt>
                <c:pt idx="18">
                  <c:v>3.9425009856808613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E-4C00-9DB0-875EC277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09584"/>
        <c:axId val="830198768"/>
      </c:lineChart>
      <c:catAx>
        <c:axId val="8302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768"/>
        <c:crosses val="autoZero"/>
        <c:auto val="1"/>
        <c:lblAlgn val="ctr"/>
        <c:lblOffset val="100"/>
        <c:noMultiLvlLbl val="0"/>
      </c:catAx>
      <c:valAx>
        <c:axId val="830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Rarita GDP Per Capita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2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numRef>
              <c:f>'GDP Predictions'!$A$54:$A$73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'GDP Predictions'!$B$54:$B$73</c:f>
              <c:numCache>
                <c:formatCode>General</c:formatCode>
                <c:ptCount val="2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  <c:pt idx="10">
                  <c:v>24803.799010213021</c:v>
                </c:pt>
                <c:pt idx="11">
                  <c:v>25781.689030676967</c:v>
                </c:pt>
                <c:pt idx="12">
                  <c:v>26798.132374836579</c:v>
                </c:pt>
                <c:pt idx="13">
                  <c:v>27854.64900785857</c:v>
                </c:pt>
                <c:pt idx="14">
                  <c:v>28952.818819551336</c:v>
                </c:pt>
                <c:pt idx="15">
                  <c:v>30094.283986894538</c:v>
                </c:pt>
                <c:pt idx="16">
                  <c:v>31280.75142971145</c:v>
                </c:pt>
                <c:pt idx="17">
                  <c:v>32513.995363156202</c:v>
                </c:pt>
                <c:pt idx="18">
                  <c:v>33795.859950832863</c:v>
                </c:pt>
                <c:pt idx="19">
                  <c:v>35128.262062513772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9-4516-B4D9-83FA46BC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74064"/>
        <c:axId val="830271984"/>
      </c:lineChart>
      <c:catAx>
        <c:axId val="830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1984"/>
        <c:crosses val="autoZero"/>
        <c:auto val="1"/>
        <c:lblAlgn val="ctr"/>
        <c:lblOffset val="100"/>
        <c:noMultiLvlLbl val="0"/>
      </c:catAx>
      <c:valAx>
        <c:axId val="8302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Predictions'!$G$2:$G$11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'Population Predictions'!$H$2:$H$11</c:f>
              <c:numCache>
                <c:formatCode>General</c:formatCode>
                <c:ptCount val="10"/>
                <c:pt idx="0">
                  <c:v>1830487</c:v>
                </c:pt>
                <c:pt idx="1">
                  <c:v>1839177</c:v>
                </c:pt>
                <c:pt idx="2">
                  <c:v>1848062</c:v>
                </c:pt>
                <c:pt idx="3">
                  <c:v>1859198</c:v>
                </c:pt>
                <c:pt idx="4">
                  <c:v>1872389</c:v>
                </c:pt>
                <c:pt idx="5">
                  <c:v>1888325</c:v>
                </c:pt>
                <c:pt idx="6">
                  <c:v>1904969</c:v>
                </c:pt>
                <c:pt idx="7">
                  <c:v>1920728</c:v>
                </c:pt>
                <c:pt idx="8">
                  <c:v>1936433</c:v>
                </c:pt>
                <c:pt idx="9">
                  <c:v>1943215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7-49BB-A1A6-4384AD4D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23584"/>
        <c:axId val="1035537312"/>
      </c:lineChart>
      <c:catAx>
        <c:axId val="1035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7312"/>
        <c:crosses val="autoZero"/>
        <c:auto val="1"/>
        <c:lblAlgn val="ctr"/>
        <c:lblOffset val="100"/>
        <c:noMultiLvlLbl val="0"/>
      </c:catAx>
      <c:valAx>
        <c:axId val="10355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Predictions'!$G$3:$G$11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'Population Predictions'!$I$3:$I$11</c:f>
              <c:numCache>
                <c:formatCode>General</c:formatCode>
                <c:ptCount val="9"/>
                <c:pt idx="0">
                  <c:v>0.47473705085040213</c:v>
                </c:pt>
                <c:pt idx="1">
                  <c:v>0.48309651545229199</c:v>
                </c:pt>
                <c:pt idx="2">
                  <c:v>0.60257718626323142</c:v>
                </c:pt>
                <c:pt idx="3">
                  <c:v>0.70949947235313293</c:v>
                </c:pt>
                <c:pt idx="4">
                  <c:v>0.85110519235052118</c:v>
                </c:pt>
                <c:pt idx="5">
                  <c:v>0.88141606979730713</c:v>
                </c:pt>
                <c:pt idx="6">
                  <c:v>0.82725755642217802</c:v>
                </c:pt>
                <c:pt idx="7">
                  <c:v>0.81765872106826165</c:v>
                </c:pt>
                <c:pt idx="8">
                  <c:v>0.35023158560094775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8-40C0-92A8-817D4738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East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Predictions'!$G$15:$G$34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'Population Predictions'!$H$15:$H$34</c:f>
              <c:numCache>
                <c:formatCode>General</c:formatCode>
                <c:ptCount val="20"/>
                <c:pt idx="0">
                  <c:v>1830487</c:v>
                </c:pt>
                <c:pt idx="1">
                  <c:v>1839177</c:v>
                </c:pt>
                <c:pt idx="2">
                  <c:v>1848062</c:v>
                </c:pt>
                <c:pt idx="3">
                  <c:v>1859198</c:v>
                </c:pt>
                <c:pt idx="4">
                  <c:v>1872389</c:v>
                </c:pt>
                <c:pt idx="5">
                  <c:v>1888325</c:v>
                </c:pt>
                <c:pt idx="6">
                  <c:v>1904969</c:v>
                </c:pt>
                <c:pt idx="7">
                  <c:v>1920728</c:v>
                </c:pt>
                <c:pt idx="8">
                  <c:v>1936433</c:v>
                </c:pt>
                <c:pt idx="9">
                  <c:v>1943215</c:v>
                </c:pt>
                <c:pt idx="10">
                  <c:v>1956164.5401743534</c:v>
                </c:pt>
                <c:pt idx="11">
                  <c:v>1969200.375787311</c:v>
                </c:pt>
                <c:pt idx="12">
                  <c:v>1982323.0819096956</c:v>
                </c:pt>
                <c:pt idx="13">
                  <c:v>1995533.2374445889</c:v>
                </c:pt>
                <c:pt idx="14">
                  <c:v>2008831.4251528692</c:v>
                </c:pt>
                <c:pt idx="15">
                  <c:v>2022218.2316789203</c:v>
                </c:pt>
                <c:pt idx="16">
                  <c:v>2035694.2475765105</c:v>
                </c:pt>
                <c:pt idx="17">
                  <c:v>2049260.067334845</c:v>
                </c:pt>
                <c:pt idx="18">
                  <c:v>2062916.2894047911</c:v>
                </c:pt>
                <c:pt idx="19">
                  <c:v>2076663.5162252793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5-4ADB-B68C-F4C808B6B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69072"/>
        <c:axId val="830194192"/>
      </c:lineChart>
      <c:catAx>
        <c:axId val="8302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4192"/>
        <c:crosses val="autoZero"/>
        <c:auto val="1"/>
        <c:lblAlgn val="ctr"/>
        <c:lblOffset val="100"/>
        <c:noMultiLvlLbl val="0"/>
      </c:catAx>
      <c:valAx>
        <c:axId val="8301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</a:t>
            </a:r>
            <a:r>
              <a:rPr lang="en-US"/>
              <a:t>East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Predictions'!$G$16:$G$34</c:f>
              <c:numCache>
                <c:formatCode>General</c:formatCode>
                <c:ptCount val="1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</c:numCache>
            </c:numRef>
          </c:cat>
          <c:val>
            <c:numRef>
              <c:f>'Population Predictions'!$I$16:$I$34</c:f>
              <c:numCache>
                <c:formatCode>General</c:formatCode>
                <c:ptCount val="19"/>
                <c:pt idx="0">
                  <c:v>0.47473705085040213</c:v>
                </c:pt>
                <c:pt idx="1">
                  <c:v>0.48309651545229199</c:v>
                </c:pt>
                <c:pt idx="2">
                  <c:v>0.60257718626323142</c:v>
                </c:pt>
                <c:pt idx="3">
                  <c:v>0.70949947235313293</c:v>
                </c:pt>
                <c:pt idx="4">
                  <c:v>0.85110519235052118</c:v>
                </c:pt>
                <c:pt idx="5">
                  <c:v>0.88141606979730713</c:v>
                </c:pt>
                <c:pt idx="6">
                  <c:v>0.82725755642217802</c:v>
                </c:pt>
                <c:pt idx="7">
                  <c:v>0.81765872106826165</c:v>
                </c:pt>
                <c:pt idx="8">
                  <c:v>0.35023158560094775</c:v>
                </c:pt>
                <c:pt idx="9">
                  <c:v>0.6663977055731416</c:v>
                </c:pt>
                <c:pt idx="10">
                  <c:v>0.6663977055731416</c:v>
                </c:pt>
                <c:pt idx="11">
                  <c:v>0.6663977055731416</c:v>
                </c:pt>
                <c:pt idx="12">
                  <c:v>0.6663977055731416</c:v>
                </c:pt>
                <c:pt idx="13">
                  <c:v>0.6663977055731416</c:v>
                </c:pt>
                <c:pt idx="14">
                  <c:v>0.6663977055731416</c:v>
                </c:pt>
                <c:pt idx="15">
                  <c:v>0.6663977055731416</c:v>
                </c:pt>
                <c:pt idx="16">
                  <c:v>0.6663977055731416</c:v>
                </c:pt>
                <c:pt idx="17">
                  <c:v>0.6663977055731416</c:v>
                </c:pt>
                <c:pt idx="18">
                  <c:v>0.6663977055731416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5-402C-9AB3-05EA68D6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Central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Predictions'!$G$2:$G$11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'Population Predictions'!$H$38:$H$47</c:f>
              <c:numCache>
                <c:formatCode>General</c:formatCode>
                <c:ptCount val="10"/>
                <c:pt idx="0">
                  <c:v>3030693</c:v>
                </c:pt>
                <c:pt idx="1">
                  <c:v>3031099</c:v>
                </c:pt>
                <c:pt idx="2">
                  <c:v>3019905</c:v>
                </c:pt>
                <c:pt idx="3">
                  <c:v>3010270</c:v>
                </c:pt>
                <c:pt idx="4">
                  <c:v>3006228</c:v>
                </c:pt>
                <c:pt idx="5">
                  <c:v>3007362</c:v>
                </c:pt>
                <c:pt idx="6">
                  <c:v>3011351</c:v>
                </c:pt>
                <c:pt idx="7">
                  <c:v>3021994</c:v>
                </c:pt>
                <c:pt idx="8">
                  <c:v>3043234</c:v>
                </c:pt>
                <c:pt idx="9">
                  <c:v>3020190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F-4B61-8810-CEB19390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23584"/>
        <c:axId val="1035537312"/>
      </c:lineChart>
      <c:catAx>
        <c:axId val="1035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7312"/>
        <c:crosses val="autoZero"/>
        <c:auto val="1"/>
        <c:lblAlgn val="ctr"/>
        <c:lblOffset val="100"/>
        <c:noMultiLvlLbl val="0"/>
      </c:catAx>
      <c:valAx>
        <c:axId val="1035537312"/>
        <c:scaling>
          <c:orientation val="minMax"/>
          <c:max val="3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Central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Predictions'!$G$3:$G$11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'Population Predictions'!$I$39:$I$47</c:f>
              <c:numCache>
                <c:formatCode>General</c:formatCode>
                <c:ptCount val="9"/>
                <c:pt idx="0">
                  <c:v>1.3396276033237283E-2</c:v>
                </c:pt>
                <c:pt idx="1">
                  <c:v>-0.36930499465705341</c:v>
                </c:pt>
                <c:pt idx="2">
                  <c:v>-0.31904977143320734</c:v>
                </c:pt>
                <c:pt idx="3">
                  <c:v>-0.13427366980370531</c:v>
                </c:pt>
                <c:pt idx="4">
                  <c:v>3.7721689772033259E-2</c:v>
                </c:pt>
                <c:pt idx="5">
                  <c:v>0.13264116524715017</c:v>
                </c:pt>
                <c:pt idx="6">
                  <c:v>0.35342940759811792</c:v>
                </c:pt>
                <c:pt idx="7">
                  <c:v>0.70284719294611442</c:v>
                </c:pt>
                <c:pt idx="8">
                  <c:v>-0.75722077237570296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6-43D9-98FF-542C59E11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Exchange</a:t>
            </a:r>
            <a:r>
              <a:rPr lang="en-AU" baseline="0"/>
              <a:t> Rate of Euro to Doubloon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'Exchange Rate'!$B$2</c:f>
              <c:strCache>
                <c:ptCount val="1"/>
                <c:pt idx="0">
                  <c:v>Doubloon (∂)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'Exchange Rate'!$A$3:$A$7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'Exchange Rate'!$B$3:$B$7</c:f>
              <c:numCache>
                <c:formatCode>General</c:formatCode>
                <c:ptCount val="5"/>
                <c:pt idx="0">
                  <c:v>1.105</c:v>
                </c:pt>
                <c:pt idx="1">
                  <c:v>1.1259999999999999</c:v>
                </c:pt>
                <c:pt idx="2">
                  <c:v>1.179</c:v>
                </c:pt>
                <c:pt idx="3">
                  <c:v>1.1180000000000001</c:v>
                </c:pt>
                <c:pt idx="4">
                  <c:v>1.141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B-41EB-BBC7-C503603C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42064"/>
        <c:axId val="147641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'Exchange Rate'!$A$2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'Exchange Rate'!$A$3:$A$7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'Exchange Rate'!$A$3:$A$7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7B-41EB-BBC7-C503603C6631}"/>
                  </c:ext>
                </c:extLst>
              </c15:ser>
            </c15:filteredLineSeries>
          </c:ext>
        </c:extLst>
      </c:lineChart>
      <c:catAx>
        <c:axId val="1476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1232"/>
        <c:crosses val="autoZero"/>
        <c:auto val="1"/>
        <c:lblAlgn val="ctr"/>
        <c:lblOffset val="100"/>
        <c:noMultiLvlLbl val="0"/>
      </c:catAx>
      <c:valAx>
        <c:axId val="1476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Central Rarita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East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Predictions'!$G$15:$G$34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'Population Predictions'!$H$51:$H$70</c:f>
              <c:numCache>
                <c:formatCode>General</c:formatCode>
                <c:ptCount val="20"/>
                <c:pt idx="0">
                  <c:v>3030693</c:v>
                </c:pt>
                <c:pt idx="1">
                  <c:v>3031099</c:v>
                </c:pt>
                <c:pt idx="2">
                  <c:v>3019905</c:v>
                </c:pt>
                <c:pt idx="3">
                  <c:v>3010270</c:v>
                </c:pt>
                <c:pt idx="4">
                  <c:v>3006228</c:v>
                </c:pt>
                <c:pt idx="5">
                  <c:v>3007362</c:v>
                </c:pt>
                <c:pt idx="6">
                  <c:v>3011351</c:v>
                </c:pt>
                <c:pt idx="7">
                  <c:v>3021994</c:v>
                </c:pt>
                <c:pt idx="8">
                  <c:v>3043234</c:v>
                </c:pt>
                <c:pt idx="9">
                  <c:v>3020190</c:v>
                </c:pt>
                <c:pt idx="10">
                  <c:v>3019049.6652620966</c:v>
                </c:pt>
                <c:pt idx="11">
                  <c:v>3017909.761080984</c:v>
                </c:pt>
                <c:pt idx="12">
                  <c:v>3016770.2872940968</c:v>
                </c:pt>
                <c:pt idx="13">
                  <c:v>3015631.2437389307</c:v>
                </c:pt>
                <c:pt idx="14">
                  <c:v>3014492.630253043</c:v>
                </c:pt>
                <c:pt idx="15">
                  <c:v>3013354.4466740526</c:v>
                </c:pt>
                <c:pt idx="16">
                  <c:v>3012216.6928396388</c:v>
                </c:pt>
                <c:pt idx="17">
                  <c:v>3011079.3685875428</c:v>
                </c:pt>
                <c:pt idx="18">
                  <c:v>3009942.4737555669</c:v>
                </c:pt>
                <c:pt idx="19">
                  <c:v>3008806.0081815748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474C-9D3E-180BD1E1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69072"/>
        <c:axId val="830194192"/>
      </c:lineChart>
      <c:catAx>
        <c:axId val="8302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4192"/>
        <c:crosses val="autoZero"/>
        <c:auto val="1"/>
        <c:lblAlgn val="ctr"/>
        <c:lblOffset val="100"/>
        <c:noMultiLvlLbl val="0"/>
      </c:catAx>
      <c:valAx>
        <c:axId val="830194192"/>
        <c:scaling>
          <c:orientation val="minMax"/>
          <c:max val="3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Central</a:t>
            </a:r>
            <a:r>
              <a:rPr lang="en-US"/>
              <a:t>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Predictions'!$G$16:$G$34</c:f>
              <c:numCache>
                <c:formatCode>General</c:formatCode>
                <c:ptCount val="1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</c:numCache>
            </c:numRef>
          </c:cat>
          <c:val>
            <c:numRef>
              <c:f>'Population Predictions'!$I$52:$I$70</c:f>
              <c:numCache>
                <c:formatCode>General</c:formatCode>
                <c:ptCount val="19"/>
                <c:pt idx="0">
                  <c:v>1.3396276033237283E-2</c:v>
                </c:pt>
                <c:pt idx="1">
                  <c:v>-0.36930499465705341</c:v>
                </c:pt>
                <c:pt idx="2">
                  <c:v>-0.31904977143320734</c:v>
                </c:pt>
                <c:pt idx="3">
                  <c:v>-0.13427366980370531</c:v>
                </c:pt>
                <c:pt idx="4">
                  <c:v>3.7721689772033259E-2</c:v>
                </c:pt>
                <c:pt idx="5">
                  <c:v>0.13264116524715017</c:v>
                </c:pt>
                <c:pt idx="6">
                  <c:v>0.35342940759811792</c:v>
                </c:pt>
                <c:pt idx="7">
                  <c:v>0.70284719294611442</c:v>
                </c:pt>
                <c:pt idx="8">
                  <c:v>-0.75722077237570296</c:v>
                </c:pt>
                <c:pt idx="9">
                  <c:v>-3.7757052963668443E-2</c:v>
                </c:pt>
                <c:pt idx="10">
                  <c:v>-3.7757052963668443E-2</c:v>
                </c:pt>
                <c:pt idx="11">
                  <c:v>-3.7757052963668443E-2</c:v>
                </c:pt>
                <c:pt idx="12">
                  <c:v>-3.7757052963668443E-2</c:v>
                </c:pt>
                <c:pt idx="13">
                  <c:v>-3.7757052963668443E-2</c:v>
                </c:pt>
                <c:pt idx="14">
                  <c:v>-3.7757052963668443E-2</c:v>
                </c:pt>
                <c:pt idx="15">
                  <c:v>-3.7757052963668443E-2</c:v>
                </c:pt>
                <c:pt idx="16">
                  <c:v>-3.7757052963668443E-2</c:v>
                </c:pt>
                <c:pt idx="17">
                  <c:v>-3.7757052963668443E-2</c:v>
                </c:pt>
                <c:pt idx="18">
                  <c:v>-3.7757052963668443E-2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A-4268-AAC3-4D70BB55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West Rarita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Central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Predictions'!$G$2:$G$11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'Population Predictions'!$H$74:$H$83</c:f>
              <c:numCache>
                <c:formatCode>General</c:formatCode>
                <c:ptCount val="10"/>
                <c:pt idx="0">
                  <c:v>7226446</c:v>
                </c:pt>
                <c:pt idx="1">
                  <c:v>7267257</c:v>
                </c:pt>
                <c:pt idx="2">
                  <c:v>7307914</c:v>
                </c:pt>
                <c:pt idx="3">
                  <c:v>7352123</c:v>
                </c:pt>
                <c:pt idx="4">
                  <c:v>7394062</c:v>
                </c:pt>
                <c:pt idx="5">
                  <c:v>7435584</c:v>
                </c:pt>
                <c:pt idx="6">
                  <c:v>7476687</c:v>
                </c:pt>
                <c:pt idx="7">
                  <c:v>7520631</c:v>
                </c:pt>
                <c:pt idx="8">
                  <c:v>7569121</c:v>
                </c:pt>
                <c:pt idx="9">
                  <c:v>7606067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3-4A23-97CE-3CAFCE7D4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23584"/>
        <c:axId val="1035537312"/>
      </c:lineChart>
      <c:catAx>
        <c:axId val="1035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7312"/>
        <c:crosses val="autoZero"/>
        <c:auto val="1"/>
        <c:lblAlgn val="ctr"/>
        <c:lblOffset val="100"/>
        <c:noMultiLvlLbl val="0"/>
      </c:catAx>
      <c:valAx>
        <c:axId val="10355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West Rarita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Central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Predictions'!$G$87:$G$106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'Population Predictions'!$H$87:$H$106</c:f>
              <c:numCache>
                <c:formatCode>General</c:formatCode>
                <c:ptCount val="20"/>
                <c:pt idx="0">
                  <c:v>7226446</c:v>
                </c:pt>
                <c:pt idx="1">
                  <c:v>7267257</c:v>
                </c:pt>
                <c:pt idx="2">
                  <c:v>7307914</c:v>
                </c:pt>
                <c:pt idx="3">
                  <c:v>7352123</c:v>
                </c:pt>
                <c:pt idx="4">
                  <c:v>7394062</c:v>
                </c:pt>
                <c:pt idx="5">
                  <c:v>7435584</c:v>
                </c:pt>
                <c:pt idx="6">
                  <c:v>7476687</c:v>
                </c:pt>
                <c:pt idx="7">
                  <c:v>7520631</c:v>
                </c:pt>
                <c:pt idx="8">
                  <c:v>7569121</c:v>
                </c:pt>
                <c:pt idx="9">
                  <c:v>7606067</c:v>
                </c:pt>
                <c:pt idx="10">
                  <c:v>7649460.0215024361</c:v>
                </c:pt>
                <c:pt idx="11">
                  <c:v>7693100.6025274368</c:v>
                </c:pt>
                <c:pt idx="12">
                  <c:v>7736990.1554153981</c:v>
                </c:pt>
                <c:pt idx="13">
                  <c:v>7781130.1005641958</c:v>
                </c:pt>
                <c:pt idx="14">
                  <c:v>7825521.8664751509</c:v>
                </c:pt>
                <c:pt idx="15">
                  <c:v>7870166.8897992605</c:v>
                </c:pt>
                <c:pt idx="16">
                  <c:v>7915066.6153836949</c:v>
                </c:pt>
                <c:pt idx="17">
                  <c:v>7960222.4963185545</c:v>
                </c:pt>
                <c:pt idx="18">
                  <c:v>8005635.9939838955</c:v>
                </c:pt>
                <c:pt idx="19">
                  <c:v>8051308.5780970287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8-4179-8CDD-35949164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23584"/>
        <c:axId val="1035537312"/>
      </c:lineChart>
      <c:catAx>
        <c:axId val="1035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7312"/>
        <c:crosses val="autoZero"/>
        <c:auto val="1"/>
        <c:lblAlgn val="ctr"/>
        <c:lblOffset val="100"/>
        <c:noMultiLvlLbl val="0"/>
      </c:catAx>
      <c:valAx>
        <c:axId val="10355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Predictions'!$G$3:$G$11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'Population Predictions'!$I$75:$I$83</c:f>
              <c:numCache>
                <c:formatCode>General</c:formatCode>
                <c:ptCount val="9"/>
                <c:pt idx="0">
                  <c:v>0.56474510430161662</c:v>
                </c:pt>
                <c:pt idx="1">
                  <c:v>0.55945455073351613</c:v>
                </c:pt>
                <c:pt idx="2">
                  <c:v>0.60494691097897435</c:v>
                </c:pt>
                <c:pt idx="3">
                  <c:v>0.57043387331795181</c:v>
                </c:pt>
                <c:pt idx="4">
                  <c:v>0.56155872103858473</c:v>
                </c:pt>
                <c:pt idx="5">
                  <c:v>0.55278778371678672</c:v>
                </c:pt>
                <c:pt idx="6">
                  <c:v>0.5877469526275475</c:v>
                </c:pt>
                <c:pt idx="7">
                  <c:v>0.64475972827280048</c:v>
                </c:pt>
                <c:pt idx="8">
                  <c:v>0.48811480223397141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F-4C55-8D75-41D34818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West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Predictions'!$G$52:$G$70</c:f>
              <c:numCache>
                <c:formatCode>General</c:formatCode>
                <c:ptCount val="1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</c:numCache>
            </c:numRef>
          </c:cat>
          <c:val>
            <c:numRef>
              <c:f>'Population Predictions'!$I$88:$I$106</c:f>
              <c:numCache>
                <c:formatCode>General</c:formatCode>
                <c:ptCount val="19"/>
                <c:pt idx="0">
                  <c:v>0.56474510430161662</c:v>
                </c:pt>
                <c:pt idx="1">
                  <c:v>0.55945455073351613</c:v>
                </c:pt>
                <c:pt idx="2">
                  <c:v>0.60494691097897435</c:v>
                </c:pt>
                <c:pt idx="3">
                  <c:v>0.57043387331795181</c:v>
                </c:pt>
                <c:pt idx="4">
                  <c:v>0.56155872103858473</c:v>
                </c:pt>
                <c:pt idx="5">
                  <c:v>0.55278778371678672</c:v>
                </c:pt>
                <c:pt idx="6">
                  <c:v>0.5877469526275475</c:v>
                </c:pt>
                <c:pt idx="7">
                  <c:v>0.64475972827280048</c:v>
                </c:pt>
                <c:pt idx="8">
                  <c:v>0.48811480223397141</c:v>
                </c:pt>
                <c:pt idx="9">
                  <c:v>0.57050538080241664</c:v>
                </c:pt>
                <c:pt idx="10">
                  <c:v>0.57050538080241664</c:v>
                </c:pt>
                <c:pt idx="11">
                  <c:v>0.57050538080241664</c:v>
                </c:pt>
                <c:pt idx="12">
                  <c:v>0.57050538080241664</c:v>
                </c:pt>
                <c:pt idx="13">
                  <c:v>0.57050538080241664</c:v>
                </c:pt>
                <c:pt idx="14">
                  <c:v>0.57050538080241664</c:v>
                </c:pt>
                <c:pt idx="15">
                  <c:v>0.57050538080241664</c:v>
                </c:pt>
                <c:pt idx="16">
                  <c:v>0.57050538080241664</c:v>
                </c:pt>
                <c:pt idx="17">
                  <c:v>0.57050538080241664</c:v>
                </c:pt>
                <c:pt idx="18">
                  <c:v>0.57050538080241664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A-4B5B-9668-F3B2BADB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Predictions'!$AC$2:$AC$21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'Population Predictions'!$AG$2:$AG$21</c:f>
              <c:numCache>
                <c:formatCode>General</c:formatCode>
                <c:ptCount val="20"/>
                <c:pt idx="0">
                  <c:v>12087626</c:v>
                </c:pt>
                <c:pt idx="1">
                  <c:v>12137533</c:v>
                </c:pt>
                <c:pt idx="2">
                  <c:v>12175881</c:v>
                </c:pt>
                <c:pt idx="3">
                  <c:v>12221591</c:v>
                </c:pt>
                <c:pt idx="4">
                  <c:v>12272679</c:v>
                </c:pt>
                <c:pt idx="5">
                  <c:v>12331271</c:v>
                </c:pt>
                <c:pt idx="6">
                  <c:v>12393007</c:v>
                </c:pt>
                <c:pt idx="7">
                  <c:v>12463353</c:v>
                </c:pt>
                <c:pt idx="8">
                  <c:v>12548788</c:v>
                </c:pt>
                <c:pt idx="9">
                  <c:v>12569472</c:v>
                </c:pt>
                <c:pt idx="10">
                  <c:v>12624674.226938885</c:v>
                </c:pt>
                <c:pt idx="11">
                  <c:v>12680210.739395732</c:v>
                </c:pt>
                <c:pt idx="12">
                  <c:v>12736083.524619192</c:v>
                </c:pt>
                <c:pt idx="13">
                  <c:v>12792294.581747714</c:v>
                </c:pt>
                <c:pt idx="14">
                  <c:v>12848845.921881063</c:v>
                </c:pt>
                <c:pt idx="15">
                  <c:v>12905739.568152234</c:v>
                </c:pt>
                <c:pt idx="16">
                  <c:v>12962977.555799846</c:v>
                </c:pt>
                <c:pt idx="17">
                  <c:v>13020561.932240942</c:v>
                </c:pt>
                <c:pt idx="18">
                  <c:v>13078494.757144254</c:v>
                </c:pt>
                <c:pt idx="19">
                  <c:v>13136778.102503883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8-441C-927A-FF9B28F1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854144"/>
        <c:axId val="2028857056"/>
      </c:lineChart>
      <c:catAx>
        <c:axId val="20288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57056"/>
        <c:crosses val="autoZero"/>
        <c:auto val="1"/>
        <c:lblAlgn val="ctr"/>
        <c:lblOffset val="100"/>
        <c:noMultiLvlLbl val="0"/>
      </c:catAx>
      <c:valAx>
        <c:axId val="20288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</a:t>
            </a:r>
            <a:r>
              <a:rPr lang="en-AU" baseline="0"/>
              <a:t> Rates of Rarita and Regions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Predictions'!$G$3:$G$11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'Population Predictions'!$I$3:$I$11</c:f>
              <c:numCache>
                <c:formatCode>General</c:formatCode>
                <c:ptCount val="9"/>
                <c:pt idx="0">
                  <c:v>0.47473705085040213</c:v>
                </c:pt>
                <c:pt idx="1">
                  <c:v>0.48309651545229199</c:v>
                </c:pt>
                <c:pt idx="2">
                  <c:v>0.60257718626323142</c:v>
                </c:pt>
                <c:pt idx="3">
                  <c:v>0.70949947235313293</c:v>
                </c:pt>
                <c:pt idx="4">
                  <c:v>0.85110519235052118</c:v>
                </c:pt>
                <c:pt idx="5">
                  <c:v>0.88141606979730713</c:v>
                </c:pt>
                <c:pt idx="6">
                  <c:v>0.82725755642217802</c:v>
                </c:pt>
                <c:pt idx="7">
                  <c:v>0.81765872106826165</c:v>
                </c:pt>
                <c:pt idx="8">
                  <c:v>0.35023158560094775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8-4B73-9CEF-C5C7C18701D8}"/>
            </c:ext>
          </c:extLst>
        </c:ser>
        <c:ser>
          <c:idx val="1"/>
          <c:order val="1"/>
          <c:tx>
            <c:v>Central Rarita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Predictions'!$G$3:$G$11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'Population Predictions'!$I$52:$I$60</c:f>
              <c:numCache>
                <c:formatCode>General</c:formatCode>
                <c:ptCount val="9"/>
                <c:pt idx="0">
                  <c:v>1.3396276033237283E-2</c:v>
                </c:pt>
                <c:pt idx="1">
                  <c:v>-0.36930499465705341</c:v>
                </c:pt>
                <c:pt idx="2">
                  <c:v>-0.31904977143320734</c:v>
                </c:pt>
                <c:pt idx="3">
                  <c:v>-0.13427366980370531</c:v>
                </c:pt>
                <c:pt idx="4">
                  <c:v>3.7721689772033259E-2</c:v>
                </c:pt>
                <c:pt idx="5">
                  <c:v>0.13264116524715017</c:v>
                </c:pt>
                <c:pt idx="6">
                  <c:v>0.35342940759811792</c:v>
                </c:pt>
                <c:pt idx="7">
                  <c:v>0.70284719294611442</c:v>
                </c:pt>
                <c:pt idx="8">
                  <c:v>-0.75722077237570296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8-4B73-9CEF-C5C7C18701D8}"/>
            </c:ext>
          </c:extLst>
        </c:ser>
        <c:ser>
          <c:idx val="2"/>
          <c:order val="2"/>
          <c:tx>
            <c:v>West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'Population Predictions'!$I$75:$I$83</c:f>
              <c:numCache>
                <c:formatCode>General</c:formatCode>
                <c:ptCount val="9"/>
                <c:pt idx="0">
                  <c:v>0.56474510430161662</c:v>
                </c:pt>
                <c:pt idx="1">
                  <c:v>0.55945455073351613</c:v>
                </c:pt>
                <c:pt idx="2">
                  <c:v>0.60494691097897435</c:v>
                </c:pt>
                <c:pt idx="3">
                  <c:v>0.57043387331795181</c:v>
                </c:pt>
                <c:pt idx="4">
                  <c:v>0.56155872103858473</c:v>
                </c:pt>
                <c:pt idx="5">
                  <c:v>0.55278778371678672</c:v>
                </c:pt>
                <c:pt idx="6">
                  <c:v>0.5877469526275475</c:v>
                </c:pt>
                <c:pt idx="7">
                  <c:v>0.64475972827280048</c:v>
                </c:pt>
                <c:pt idx="8">
                  <c:v>0.48811480223397141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8-4B73-9CEF-C5C7C18701D8}"/>
            </c:ext>
          </c:extLst>
        </c:ser>
        <c:ser>
          <c:idx val="3"/>
          <c:order val="3"/>
          <c:tx>
            <c:v>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'Population Predictions'!$AH$3:$AH$11</c:f>
              <c:numCache>
                <c:formatCode>General</c:formatCode>
                <c:ptCount val="9"/>
                <c:pt idx="0">
                  <c:v>0.4128767716671578</c:v>
                </c:pt>
                <c:pt idx="1">
                  <c:v>0.31594558795432315</c:v>
                </c:pt>
                <c:pt idx="2">
                  <c:v>0.37541431293554856</c:v>
                </c:pt>
                <c:pt idx="3">
                  <c:v>0.41801431581207388</c:v>
                </c:pt>
                <c:pt idx="4">
                  <c:v>0.47741817414111459</c:v>
                </c:pt>
                <c:pt idx="5">
                  <c:v>0.50064587827159102</c:v>
                </c:pt>
                <c:pt idx="6">
                  <c:v>0.56762656553006063</c:v>
                </c:pt>
                <c:pt idx="7">
                  <c:v>0.68548969125724035</c:v>
                </c:pt>
                <c:pt idx="8">
                  <c:v>0.16482866711908753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8-4B73-9CEF-C5C7C187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184896"/>
        <c:axId val="1271180736"/>
      </c:lineChart>
      <c:catAx>
        <c:axId val="12711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80736"/>
        <c:crosses val="autoZero"/>
        <c:auto val="1"/>
        <c:lblAlgn val="ctr"/>
        <c:lblOffset val="100"/>
        <c:noMultiLvlLbl val="0"/>
      </c:catAx>
      <c:valAx>
        <c:axId val="12711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</a:t>
            </a:r>
            <a:r>
              <a:rPr lang="en-AU" baseline="0"/>
              <a:t> GDP vs Per Capita Total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 vs Total Revenue (2)'!$B$2:$B$106</c:f>
              <c:numCache>
                <c:formatCode>General</c:formatCode>
                <c:ptCount val="105"/>
                <c:pt idx="0">
                  <c:v>2190</c:v>
                </c:pt>
                <c:pt idx="1">
                  <c:v>46054</c:v>
                </c:pt>
                <c:pt idx="2">
                  <c:v>62050</c:v>
                </c:pt>
                <c:pt idx="3">
                  <c:v>31034</c:v>
                </c:pt>
                <c:pt idx="4">
                  <c:v>37074</c:v>
                </c:pt>
                <c:pt idx="5">
                  <c:v>8714</c:v>
                </c:pt>
                <c:pt idx="6">
                  <c:v>42150</c:v>
                </c:pt>
                <c:pt idx="7">
                  <c:v>18594</c:v>
                </c:pt>
                <c:pt idx="8">
                  <c:v>45322</c:v>
                </c:pt>
                <c:pt idx="9">
                  <c:v>19998</c:v>
                </c:pt>
                <c:pt idx="10">
                  <c:v>12540</c:v>
                </c:pt>
                <c:pt idx="11">
                  <c:v>54719</c:v>
                </c:pt>
                <c:pt idx="12">
                  <c:v>26532</c:v>
                </c:pt>
                <c:pt idx="13">
                  <c:v>12460</c:v>
                </c:pt>
                <c:pt idx="14">
                  <c:v>42473</c:v>
                </c:pt>
                <c:pt idx="15">
                  <c:v>83156</c:v>
                </c:pt>
                <c:pt idx="16">
                  <c:v>30971</c:v>
                </c:pt>
                <c:pt idx="17">
                  <c:v>42026</c:v>
                </c:pt>
                <c:pt idx="18">
                  <c:v>5000</c:v>
                </c:pt>
                <c:pt idx="19">
                  <c:v>52017</c:v>
                </c:pt>
                <c:pt idx="20">
                  <c:v>21646</c:v>
                </c:pt>
                <c:pt idx="21">
                  <c:v>2643</c:v>
                </c:pt>
                <c:pt idx="22">
                  <c:v>48604</c:v>
                </c:pt>
                <c:pt idx="23">
                  <c:v>72082</c:v>
                </c:pt>
                <c:pt idx="24">
                  <c:v>30333</c:v>
                </c:pt>
                <c:pt idx="25">
                  <c:v>38724</c:v>
                </c:pt>
                <c:pt idx="26">
                  <c:v>10731</c:v>
                </c:pt>
                <c:pt idx="27">
                  <c:v>44587</c:v>
                </c:pt>
                <c:pt idx="28">
                  <c:v>20657</c:v>
                </c:pt>
                <c:pt idx="29">
                  <c:v>47359</c:v>
                </c:pt>
                <c:pt idx="30">
                  <c:v>21459</c:v>
                </c:pt>
                <c:pt idx="31">
                  <c:v>13643</c:v>
                </c:pt>
                <c:pt idx="32">
                  <c:v>57668</c:v>
                </c:pt>
                <c:pt idx="33">
                  <c:v>28129</c:v>
                </c:pt>
                <c:pt idx="34">
                  <c:v>13879</c:v>
                </c:pt>
                <c:pt idx="35">
                  <c:v>41720</c:v>
                </c:pt>
                <c:pt idx="36">
                  <c:v>83435</c:v>
                </c:pt>
                <c:pt idx="37">
                  <c:v>32359</c:v>
                </c:pt>
                <c:pt idx="38">
                  <c:v>44133</c:v>
                </c:pt>
                <c:pt idx="39">
                  <c:v>5400</c:v>
                </c:pt>
                <c:pt idx="40">
                  <c:v>53845</c:v>
                </c:pt>
                <c:pt idx="41">
                  <c:v>23047</c:v>
                </c:pt>
                <c:pt idx="42">
                  <c:v>3100</c:v>
                </c:pt>
                <c:pt idx="43">
                  <c:v>53072</c:v>
                </c:pt>
                <c:pt idx="44">
                  <c:v>74544</c:v>
                </c:pt>
                <c:pt idx="45">
                  <c:v>32602</c:v>
                </c:pt>
                <c:pt idx="46">
                  <c:v>41614</c:v>
                </c:pt>
                <c:pt idx="47">
                  <c:v>11299</c:v>
                </c:pt>
                <c:pt idx="48">
                  <c:v>47998</c:v>
                </c:pt>
                <c:pt idx="49">
                  <c:v>23443</c:v>
                </c:pt>
                <c:pt idx="50">
                  <c:v>51513</c:v>
                </c:pt>
                <c:pt idx="51">
                  <c:v>23575</c:v>
                </c:pt>
                <c:pt idx="52">
                  <c:v>15243</c:v>
                </c:pt>
                <c:pt idx="53">
                  <c:v>61654</c:v>
                </c:pt>
                <c:pt idx="54">
                  <c:v>30380</c:v>
                </c:pt>
                <c:pt idx="55">
                  <c:v>15484</c:v>
                </c:pt>
                <c:pt idx="56">
                  <c:v>44504</c:v>
                </c:pt>
                <c:pt idx="57">
                  <c:v>86475</c:v>
                </c:pt>
                <c:pt idx="58">
                  <c:v>34640</c:v>
                </c:pt>
                <c:pt idx="59">
                  <c:v>47567</c:v>
                </c:pt>
                <c:pt idx="60">
                  <c:v>6076</c:v>
                </c:pt>
                <c:pt idx="61">
                  <c:v>54644</c:v>
                </c:pt>
                <c:pt idx="62">
                  <c:v>23820</c:v>
                </c:pt>
                <c:pt idx="63">
                  <c:v>3666</c:v>
                </c:pt>
                <c:pt idx="64">
                  <c:v>52529</c:v>
                </c:pt>
                <c:pt idx="65">
                  <c:v>69010</c:v>
                </c:pt>
                <c:pt idx="66">
                  <c:v>31975</c:v>
                </c:pt>
                <c:pt idx="67">
                  <c:v>40619</c:v>
                </c:pt>
                <c:pt idx="68">
                  <c:v>11509</c:v>
                </c:pt>
                <c:pt idx="69">
                  <c:v>46842</c:v>
                </c:pt>
                <c:pt idx="70">
                  <c:v>23684</c:v>
                </c:pt>
                <c:pt idx="71">
                  <c:v>50165</c:v>
                </c:pt>
                <c:pt idx="72">
                  <c:v>23354</c:v>
                </c:pt>
                <c:pt idx="73">
                  <c:v>15327</c:v>
                </c:pt>
                <c:pt idx="74">
                  <c:v>59836</c:v>
                </c:pt>
                <c:pt idx="75">
                  <c:v>29585</c:v>
                </c:pt>
                <c:pt idx="76">
                  <c:v>15748</c:v>
                </c:pt>
                <c:pt idx="77">
                  <c:v>43969</c:v>
                </c:pt>
                <c:pt idx="78">
                  <c:v>85420</c:v>
                </c:pt>
                <c:pt idx="79">
                  <c:v>33675</c:v>
                </c:pt>
                <c:pt idx="80">
                  <c:v>46638</c:v>
                </c:pt>
                <c:pt idx="81">
                  <c:v>6126</c:v>
                </c:pt>
                <c:pt idx="82">
                  <c:v>51991</c:v>
                </c:pt>
                <c:pt idx="83">
                  <c:v>24880</c:v>
                </c:pt>
                <c:pt idx="84">
                  <c:v>3731</c:v>
                </c:pt>
                <c:pt idx="85">
                  <c:v>52450</c:v>
                </c:pt>
                <c:pt idx="86">
                  <c:v>59329</c:v>
                </c:pt>
                <c:pt idx="87">
                  <c:v>30498</c:v>
                </c:pt>
                <c:pt idx="88">
                  <c:v>39069</c:v>
                </c:pt>
                <c:pt idx="89">
                  <c:v>10137</c:v>
                </c:pt>
                <c:pt idx="90">
                  <c:v>46255</c:v>
                </c:pt>
                <c:pt idx="91">
                  <c:v>22955</c:v>
                </c:pt>
                <c:pt idx="92">
                  <c:v>48635</c:v>
                </c:pt>
                <c:pt idx="93">
                  <c:v>22198</c:v>
                </c:pt>
                <c:pt idx="94">
                  <c:v>14148</c:v>
                </c:pt>
                <c:pt idx="95">
                  <c:v>61124</c:v>
                </c:pt>
                <c:pt idx="96">
                  <c:v>27090</c:v>
                </c:pt>
                <c:pt idx="97">
                  <c:v>15737</c:v>
                </c:pt>
                <c:pt idx="98">
                  <c:v>41965</c:v>
                </c:pt>
                <c:pt idx="99">
                  <c:v>87184</c:v>
                </c:pt>
                <c:pt idx="100">
                  <c:v>31746</c:v>
                </c:pt>
                <c:pt idx="101">
                  <c:v>45205</c:v>
                </c:pt>
                <c:pt idx="102">
                  <c:v>6086</c:v>
                </c:pt>
                <c:pt idx="103">
                  <c:v>52327</c:v>
                </c:pt>
                <c:pt idx="104">
                  <c:v>23863</c:v>
                </c:pt>
              </c:numCache>
            </c:numRef>
          </c:xVal>
          <c:yVal>
            <c:numRef>
              <c:f>'GDP vs Total Revenue (2)'!$A$2:$A$106</c:f>
              <c:numCache>
                <c:formatCode>General</c:formatCode>
                <c:ptCount val="105"/>
                <c:pt idx="0">
                  <c:v>93.87</c:v>
                </c:pt>
                <c:pt idx="1">
                  <c:v>295.5</c:v>
                </c:pt>
                <c:pt idx="2">
                  <c:v>263.39</c:v>
                </c:pt>
                <c:pt idx="3">
                  <c:v>237.79999999999998</c:v>
                </c:pt>
                <c:pt idx="4">
                  <c:v>283.35000000000002</c:v>
                </c:pt>
                <c:pt idx="5">
                  <c:v>112.08</c:v>
                </c:pt>
                <c:pt idx="6">
                  <c:v>240.60999999999999</c:v>
                </c:pt>
                <c:pt idx="7">
                  <c:v>200.87</c:v>
                </c:pt>
                <c:pt idx="8">
                  <c:v>211.59</c:v>
                </c:pt>
                <c:pt idx="9">
                  <c:v>239.99</c:v>
                </c:pt>
                <c:pt idx="10">
                  <c:v>252.32</c:v>
                </c:pt>
                <c:pt idx="11">
                  <c:v>420.77</c:v>
                </c:pt>
                <c:pt idx="12">
                  <c:v>389.95</c:v>
                </c:pt>
                <c:pt idx="13">
                  <c:v>136.17000000000002</c:v>
                </c:pt>
                <c:pt idx="14">
                  <c:v>469.29</c:v>
                </c:pt>
                <c:pt idx="15">
                  <c:v>335.55</c:v>
                </c:pt>
                <c:pt idx="16">
                  <c:v>368.13</c:v>
                </c:pt>
                <c:pt idx="17">
                  <c:v>405.85</c:v>
                </c:pt>
                <c:pt idx="18">
                  <c:v>160.41000000000003</c:v>
                </c:pt>
                <c:pt idx="19">
                  <c:v>143.56</c:v>
                </c:pt>
                <c:pt idx="20">
                  <c:v>146.24</c:v>
                </c:pt>
                <c:pt idx="21">
                  <c:v>137.35000000000002</c:v>
                </c:pt>
                <c:pt idx="22">
                  <c:v>295.43</c:v>
                </c:pt>
                <c:pt idx="23">
                  <c:v>315.69</c:v>
                </c:pt>
                <c:pt idx="24">
                  <c:v>261.60000000000002</c:v>
                </c:pt>
                <c:pt idx="25">
                  <c:v>263.55</c:v>
                </c:pt>
                <c:pt idx="26">
                  <c:v>103.38</c:v>
                </c:pt>
                <c:pt idx="27">
                  <c:v>237.68</c:v>
                </c:pt>
                <c:pt idx="28">
                  <c:v>247.92000000000002</c:v>
                </c:pt>
                <c:pt idx="29">
                  <c:v>291.84999999999997</c:v>
                </c:pt>
                <c:pt idx="30">
                  <c:v>253.08</c:v>
                </c:pt>
                <c:pt idx="31">
                  <c:v>299.43</c:v>
                </c:pt>
                <c:pt idx="32">
                  <c:v>400.3</c:v>
                </c:pt>
                <c:pt idx="33">
                  <c:v>407.23</c:v>
                </c:pt>
                <c:pt idx="34">
                  <c:v>174.44</c:v>
                </c:pt>
                <c:pt idx="35">
                  <c:v>457.14</c:v>
                </c:pt>
                <c:pt idx="36">
                  <c:v>345.92</c:v>
                </c:pt>
                <c:pt idx="37">
                  <c:v>441.34000000000003</c:v>
                </c:pt>
                <c:pt idx="38">
                  <c:v>439.49</c:v>
                </c:pt>
                <c:pt idx="39">
                  <c:v>166.41000000000003</c:v>
                </c:pt>
                <c:pt idx="40">
                  <c:v>169.58</c:v>
                </c:pt>
                <c:pt idx="41">
                  <c:v>155.81</c:v>
                </c:pt>
                <c:pt idx="42">
                  <c:v>147.94</c:v>
                </c:pt>
                <c:pt idx="43">
                  <c:v>316.52</c:v>
                </c:pt>
                <c:pt idx="44">
                  <c:v>327.33</c:v>
                </c:pt>
                <c:pt idx="45">
                  <c:v>317.51</c:v>
                </c:pt>
                <c:pt idx="46">
                  <c:v>293.11</c:v>
                </c:pt>
                <c:pt idx="47">
                  <c:v>95.4</c:v>
                </c:pt>
                <c:pt idx="48">
                  <c:v>253.89</c:v>
                </c:pt>
                <c:pt idx="49">
                  <c:v>204.66000000000003</c:v>
                </c:pt>
                <c:pt idx="50">
                  <c:v>265.74</c:v>
                </c:pt>
                <c:pt idx="51">
                  <c:v>306.57</c:v>
                </c:pt>
                <c:pt idx="52">
                  <c:v>287.59000000000003</c:v>
                </c:pt>
                <c:pt idx="53">
                  <c:v>470.90999999999997</c:v>
                </c:pt>
                <c:pt idx="54">
                  <c:v>431.7</c:v>
                </c:pt>
                <c:pt idx="55">
                  <c:v>207.87</c:v>
                </c:pt>
                <c:pt idx="56">
                  <c:v>447.46000000000004</c:v>
                </c:pt>
                <c:pt idx="57">
                  <c:v>309.60000000000002</c:v>
                </c:pt>
                <c:pt idx="58">
                  <c:v>428.06</c:v>
                </c:pt>
                <c:pt idx="59">
                  <c:v>486.83000000000004</c:v>
                </c:pt>
                <c:pt idx="60">
                  <c:v>178.01</c:v>
                </c:pt>
                <c:pt idx="61">
                  <c:v>186.66</c:v>
                </c:pt>
                <c:pt idx="62">
                  <c:v>163.81</c:v>
                </c:pt>
                <c:pt idx="63">
                  <c:v>193.31</c:v>
                </c:pt>
                <c:pt idx="64">
                  <c:v>337.11</c:v>
                </c:pt>
                <c:pt idx="65">
                  <c:v>317.2</c:v>
                </c:pt>
                <c:pt idx="66">
                  <c:v>449.32000000000005</c:v>
                </c:pt>
                <c:pt idx="67">
                  <c:v>343.19</c:v>
                </c:pt>
                <c:pt idx="68">
                  <c:v>102.87</c:v>
                </c:pt>
                <c:pt idx="69">
                  <c:v>265.39</c:v>
                </c:pt>
                <c:pt idx="70">
                  <c:v>272.23</c:v>
                </c:pt>
                <c:pt idx="71">
                  <c:v>299.26</c:v>
                </c:pt>
                <c:pt idx="72">
                  <c:v>360.76</c:v>
                </c:pt>
                <c:pt idx="73">
                  <c:v>339.37</c:v>
                </c:pt>
                <c:pt idx="74">
                  <c:v>475.72</c:v>
                </c:pt>
                <c:pt idx="75">
                  <c:v>521.65000000000009</c:v>
                </c:pt>
                <c:pt idx="76">
                  <c:v>252.99</c:v>
                </c:pt>
                <c:pt idx="77">
                  <c:v>475.63</c:v>
                </c:pt>
                <c:pt idx="78">
                  <c:v>311.59000000000003</c:v>
                </c:pt>
                <c:pt idx="79">
                  <c:v>506.65999999999997</c:v>
                </c:pt>
                <c:pt idx="80">
                  <c:v>489.37</c:v>
                </c:pt>
                <c:pt idx="81">
                  <c:v>238.75</c:v>
                </c:pt>
                <c:pt idx="82">
                  <c:v>223.67</c:v>
                </c:pt>
                <c:pt idx="83">
                  <c:v>183.93</c:v>
                </c:pt>
                <c:pt idx="84">
                  <c:v>155.73000000000002</c:v>
                </c:pt>
                <c:pt idx="85">
                  <c:v>302.27</c:v>
                </c:pt>
                <c:pt idx="86">
                  <c:v>315.09000000000003</c:v>
                </c:pt>
                <c:pt idx="87">
                  <c:v>426.70000000000005</c:v>
                </c:pt>
                <c:pt idx="88">
                  <c:v>291.31</c:v>
                </c:pt>
                <c:pt idx="89">
                  <c:v>135.69999999999999</c:v>
                </c:pt>
                <c:pt idx="90">
                  <c:v>254.48000000000002</c:v>
                </c:pt>
                <c:pt idx="91">
                  <c:v>225.67</c:v>
                </c:pt>
                <c:pt idx="92">
                  <c:v>253.39</c:v>
                </c:pt>
                <c:pt idx="93">
                  <c:v>332.71000000000004</c:v>
                </c:pt>
                <c:pt idx="94">
                  <c:v>335.38</c:v>
                </c:pt>
                <c:pt idx="95">
                  <c:v>433.65</c:v>
                </c:pt>
                <c:pt idx="96">
                  <c:v>441.52000000000004</c:v>
                </c:pt>
                <c:pt idx="97">
                  <c:v>216.25</c:v>
                </c:pt>
                <c:pt idx="98">
                  <c:v>385.77</c:v>
                </c:pt>
                <c:pt idx="99">
                  <c:v>269.14</c:v>
                </c:pt>
                <c:pt idx="100">
                  <c:v>438.70000000000005</c:v>
                </c:pt>
                <c:pt idx="101">
                  <c:v>444.16999999999996</c:v>
                </c:pt>
                <c:pt idx="102">
                  <c:v>164.82999999999998</c:v>
                </c:pt>
                <c:pt idx="103">
                  <c:v>200.35</c:v>
                </c:pt>
                <c:pt idx="104">
                  <c:v>163.13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A-4BB3-B899-AD4A7FEA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60624"/>
        <c:axId val="573654144"/>
      </c:scatterChart>
      <c:valAx>
        <c:axId val="5736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54144"/>
        <c:crosses val="autoZero"/>
        <c:crossBetween val="midCat"/>
      </c:valAx>
      <c:valAx>
        <c:axId val="573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Rarita</a:t>
            </a:r>
            <a:r>
              <a:rPr lang="en-AU" baseline="0"/>
              <a:t> Annual Inflation Rate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'Inflation (2)'!$B$1</c:f>
              <c:strCache>
                <c:ptCount val="1"/>
                <c:pt idx="0">
                  <c:v>Annual 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'Inflation (2)'!$A$2:$A$31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'Inflation (2)'!$B$2:$B$31</c:f>
              <c:numCache>
                <c:formatCode>General</c:formatCode>
                <c:ptCount val="30"/>
                <c:pt idx="0">
                  <c:v>9.7299999999999998E-2</c:v>
                </c:pt>
                <c:pt idx="1">
                  <c:v>8.0399999999999999E-2</c:v>
                </c:pt>
                <c:pt idx="2">
                  <c:v>7.0000000000000007E-2</c:v>
                </c:pt>
                <c:pt idx="3">
                  <c:v>4.8000000000000001E-2</c:v>
                </c:pt>
                <c:pt idx="4">
                  <c:v>3.3500000000000002E-2</c:v>
                </c:pt>
                <c:pt idx="5">
                  <c:v>3.5200000000000002E-2</c:v>
                </c:pt>
                <c:pt idx="6">
                  <c:v>5.0900000000000001E-2</c:v>
                </c:pt>
                <c:pt idx="7">
                  <c:v>2.58E-2</c:v>
                </c:pt>
                <c:pt idx="8">
                  <c:v>1.7899999999999999E-2</c:v>
                </c:pt>
                <c:pt idx="9">
                  <c:v>3.0200000000000001E-2</c:v>
                </c:pt>
                <c:pt idx="10">
                  <c:v>2.9499999999999998E-2</c:v>
                </c:pt>
                <c:pt idx="11">
                  <c:v>1.37E-2</c:v>
                </c:pt>
                <c:pt idx="12">
                  <c:v>2.2800000000000001E-2</c:v>
                </c:pt>
                <c:pt idx="13">
                  <c:v>3.3399999999999999E-2</c:v>
                </c:pt>
                <c:pt idx="14">
                  <c:v>3.5200000000000002E-2</c:v>
                </c:pt>
                <c:pt idx="15">
                  <c:v>3.9600000000000003E-2</c:v>
                </c:pt>
                <c:pt idx="16">
                  <c:v>4.0300000000000002E-2</c:v>
                </c:pt>
                <c:pt idx="17">
                  <c:v>6.4100000000000004E-2</c:v>
                </c:pt>
                <c:pt idx="18">
                  <c:v>-1.4200000000000001E-2</c:v>
                </c:pt>
                <c:pt idx="19">
                  <c:v>1.38E-2</c:v>
                </c:pt>
                <c:pt idx="20">
                  <c:v>3.7600000000000001E-2</c:v>
                </c:pt>
                <c:pt idx="21">
                  <c:v>3.09E-2</c:v>
                </c:pt>
                <c:pt idx="22">
                  <c:v>2.6499999999999999E-2</c:v>
                </c:pt>
                <c:pt idx="23">
                  <c:v>4.7899999999999998E-2</c:v>
                </c:pt>
                <c:pt idx="24">
                  <c:v>1.2999999999999999E-2</c:v>
                </c:pt>
                <c:pt idx="25">
                  <c:v>1.23E-2</c:v>
                </c:pt>
                <c:pt idx="26">
                  <c:v>3.2899999999999999E-2</c:v>
                </c:pt>
                <c:pt idx="27">
                  <c:v>4.2299999999999997E-2</c:v>
                </c:pt>
                <c:pt idx="28">
                  <c:v>0.03</c:v>
                </c:pt>
                <c:pt idx="29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B71-A46D-BB23D1B6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98000"/>
        <c:axId val="143098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'Inflation (2)'!$A$1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'Inflation (2)'!$A$2:$A$31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'Inflation (2)'!$A$2:$A$31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FD0-4B71-A46D-BB23D1B6F286}"/>
                  </c:ext>
                </c:extLst>
              </c15:ser>
            </c15:filteredLineSeries>
          </c:ext>
        </c:extLst>
      </c:lineChart>
      <c:catAx>
        <c:axId val="1430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8416"/>
        <c:crosses val="autoZero"/>
        <c:auto val="1"/>
        <c:lblAlgn val="ctr"/>
        <c:lblOffset val="100"/>
        <c:noMultiLvlLbl val="0"/>
      </c:catAx>
      <c:valAx>
        <c:axId val="1430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Rarita</a:t>
            </a:r>
            <a:r>
              <a:rPr lang="en-AU" baseline="0"/>
              <a:t> Annual Inflation Rate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Inflation!$B$1</c:f>
              <c:strCache>
                <c:ptCount val="1"/>
                <c:pt idx="0">
                  <c:v>Annual 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Inflation!$A$2:$A$31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Inflation!$B$2:$B$31</c:f>
              <c:numCache>
                <c:formatCode>General</c:formatCode>
                <c:ptCount val="30"/>
                <c:pt idx="0">
                  <c:v>9.7299999999999998E-2</c:v>
                </c:pt>
                <c:pt idx="1">
                  <c:v>8.0399999999999999E-2</c:v>
                </c:pt>
                <c:pt idx="2">
                  <c:v>7.0000000000000007E-2</c:v>
                </c:pt>
                <c:pt idx="3">
                  <c:v>4.8000000000000001E-2</c:v>
                </c:pt>
                <c:pt idx="4">
                  <c:v>3.3500000000000002E-2</c:v>
                </c:pt>
                <c:pt idx="5">
                  <c:v>3.5200000000000002E-2</c:v>
                </c:pt>
                <c:pt idx="6">
                  <c:v>5.0900000000000001E-2</c:v>
                </c:pt>
                <c:pt idx="7">
                  <c:v>2.58E-2</c:v>
                </c:pt>
                <c:pt idx="8">
                  <c:v>1.7899999999999999E-2</c:v>
                </c:pt>
                <c:pt idx="9">
                  <c:v>3.0200000000000001E-2</c:v>
                </c:pt>
                <c:pt idx="10">
                  <c:v>2.9499999999999998E-2</c:v>
                </c:pt>
                <c:pt idx="11">
                  <c:v>1.37E-2</c:v>
                </c:pt>
                <c:pt idx="12">
                  <c:v>2.2800000000000001E-2</c:v>
                </c:pt>
                <c:pt idx="13">
                  <c:v>3.3399999999999999E-2</c:v>
                </c:pt>
                <c:pt idx="14">
                  <c:v>3.5200000000000002E-2</c:v>
                </c:pt>
                <c:pt idx="15">
                  <c:v>3.9600000000000003E-2</c:v>
                </c:pt>
                <c:pt idx="16">
                  <c:v>4.0300000000000002E-2</c:v>
                </c:pt>
                <c:pt idx="17">
                  <c:v>6.4100000000000004E-2</c:v>
                </c:pt>
                <c:pt idx="18">
                  <c:v>-1.4200000000000001E-2</c:v>
                </c:pt>
                <c:pt idx="19">
                  <c:v>1.38E-2</c:v>
                </c:pt>
                <c:pt idx="20">
                  <c:v>3.7600000000000001E-2</c:v>
                </c:pt>
                <c:pt idx="21">
                  <c:v>3.09E-2</c:v>
                </c:pt>
                <c:pt idx="22">
                  <c:v>2.6499999999999999E-2</c:v>
                </c:pt>
                <c:pt idx="23">
                  <c:v>4.7899999999999998E-2</c:v>
                </c:pt>
                <c:pt idx="24">
                  <c:v>1.2999999999999999E-2</c:v>
                </c:pt>
                <c:pt idx="25">
                  <c:v>1.23E-2</c:v>
                </c:pt>
                <c:pt idx="26">
                  <c:v>3.2899999999999999E-2</c:v>
                </c:pt>
                <c:pt idx="27">
                  <c:v>4.2299999999999997E-2</c:v>
                </c:pt>
                <c:pt idx="28">
                  <c:v>0.03</c:v>
                </c:pt>
                <c:pt idx="29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4-4841-84A5-CBB4837B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98000"/>
        <c:axId val="143098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Inflation!$A$1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Inflation!$A$2:$A$31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Inflation!$A$2:$A$31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744-4841-84A5-CBB4837B6A48}"/>
                  </c:ext>
                </c:extLst>
              </c15:ser>
            </c15:filteredLineSeries>
          </c:ext>
        </c:extLst>
      </c:lineChart>
      <c:catAx>
        <c:axId val="1430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8416"/>
        <c:crosses val="autoZero"/>
        <c:auto val="1"/>
        <c:lblAlgn val="ctr"/>
        <c:lblOffset val="100"/>
        <c:noMultiLvlLbl val="0"/>
      </c:catAx>
      <c:valAx>
        <c:axId val="1430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</a:t>
            </a:r>
            <a:r>
              <a:rPr lang="en-AU" baseline="0"/>
              <a:t> by Country 2016-2020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Countries GDP'!$I$1</c:f>
              <c:strCache>
                <c:ptCount val="1"/>
                <c:pt idx="0">
                  <c:v>Bernepamar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GDP'!$I$2:$I$6</c15:sqref>
                  </c15:fullRef>
                </c:ext>
              </c:extLst>
              <c:f>'Other Countries GDP'!$I$3:$I$6</c:f>
              <c:numCache>
                <c:formatCode>General</c:formatCode>
                <c:ptCount val="4"/>
                <c:pt idx="0">
                  <c:v>2643</c:v>
                </c:pt>
                <c:pt idx="1">
                  <c:v>3100</c:v>
                </c:pt>
                <c:pt idx="2">
                  <c:v>3666</c:v>
                </c:pt>
                <c:pt idx="3">
                  <c:v>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6-4E9E-801E-FC9BCB7243AD}"/>
            </c:ext>
          </c:extLst>
        </c:ser>
        <c:ser>
          <c:idx val="1"/>
          <c:order val="1"/>
          <c:tx>
            <c:strRef>
              <c:f>'Other Countries GDP'!$J$1</c:f>
              <c:strCache>
                <c:ptCount val="1"/>
                <c:pt idx="0">
                  <c:v>Byasier Pujan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GDP'!$J$2:$J$6</c15:sqref>
                  </c15:fullRef>
                </c:ext>
              </c:extLst>
              <c:f>'Other Countries GDP'!$J$3:$J$6</c:f>
              <c:numCache>
                <c:formatCode>General</c:formatCode>
                <c:ptCount val="4"/>
                <c:pt idx="0">
                  <c:v>48604</c:v>
                </c:pt>
                <c:pt idx="1">
                  <c:v>53072</c:v>
                </c:pt>
                <c:pt idx="2">
                  <c:v>52529</c:v>
                </c:pt>
                <c:pt idx="3">
                  <c:v>52450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6-4E9E-801E-FC9BCB7243AD}"/>
            </c:ext>
          </c:extLst>
        </c:ser>
        <c:ser>
          <c:idx val="2"/>
          <c:order val="2"/>
          <c:tx>
            <c:strRef>
              <c:f>'Other Countries GDP'!$K$1</c:f>
              <c:strCache>
                <c:ptCount val="1"/>
                <c:pt idx="0">
                  <c:v>Cuandbo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GDP'!$K$2:$K$6</c15:sqref>
                  </c15:fullRef>
                </c:ext>
              </c:extLst>
              <c:f>'Other Countries GDP'!$K$3:$K$6</c:f>
              <c:numCache>
                <c:formatCode>General</c:formatCode>
                <c:ptCount val="4"/>
                <c:pt idx="0">
                  <c:v>72082</c:v>
                </c:pt>
                <c:pt idx="1">
                  <c:v>74544</c:v>
                </c:pt>
                <c:pt idx="2">
                  <c:v>69010</c:v>
                </c:pt>
                <c:pt idx="3">
                  <c:v>59329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6-4E9E-801E-FC9BCB7243AD}"/>
            </c:ext>
          </c:extLst>
        </c:ser>
        <c:ser>
          <c:idx val="3"/>
          <c:order val="3"/>
          <c:tx>
            <c:strRef>
              <c:f>'Other Countries GDP'!$L$1</c:f>
              <c:strCache>
                <c:ptCount val="1"/>
                <c:pt idx="0">
                  <c:v>Djipines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GDP'!$L$2:$L$6</c15:sqref>
                  </c15:fullRef>
                </c:ext>
              </c:extLst>
              <c:f>'Other Countries GDP'!$L$3:$L$6</c:f>
              <c:numCache>
                <c:formatCode>General</c:formatCode>
                <c:ptCount val="4"/>
                <c:pt idx="0">
                  <c:v>30333</c:v>
                </c:pt>
                <c:pt idx="1">
                  <c:v>32602</c:v>
                </c:pt>
                <c:pt idx="2">
                  <c:v>31975</c:v>
                </c:pt>
                <c:pt idx="3">
                  <c:v>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6-4E9E-801E-FC9BCB7243AD}"/>
            </c:ext>
          </c:extLst>
        </c:ser>
        <c:ser>
          <c:idx val="4"/>
          <c:order val="4"/>
          <c:tx>
            <c:strRef>
              <c:f>'Other Countries GDP'!$M$1</c:f>
              <c:strCache>
                <c:ptCount val="1"/>
                <c:pt idx="0">
                  <c:v>Dosqaly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GDP'!$M$2:$M$6</c15:sqref>
                  </c15:fullRef>
                </c:ext>
              </c:extLst>
              <c:f>'Other Countries GDP'!$M$3:$M$6</c:f>
              <c:numCache>
                <c:formatCode>General</c:formatCode>
                <c:ptCount val="4"/>
                <c:pt idx="0">
                  <c:v>38724</c:v>
                </c:pt>
                <c:pt idx="1">
                  <c:v>41614</c:v>
                </c:pt>
                <c:pt idx="2">
                  <c:v>40619</c:v>
                </c:pt>
                <c:pt idx="3">
                  <c:v>39069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6-4E9E-801E-FC9BCB7243AD}"/>
            </c:ext>
          </c:extLst>
        </c:ser>
        <c:ser>
          <c:idx val="5"/>
          <c:order val="5"/>
          <c:tx>
            <c:strRef>
              <c:f>'Other Countries GDP'!$N$1</c:f>
              <c:strCache>
                <c:ptCount val="1"/>
                <c:pt idx="0">
                  <c:v>Eastern Sleboube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GDP'!$N$2:$N$6</c15:sqref>
                  </c15:fullRef>
                </c:ext>
              </c:extLst>
              <c:f>'Other Countries GDP'!$N$3:$N$6</c:f>
              <c:numCache>
                <c:formatCode>General</c:formatCode>
                <c:ptCount val="4"/>
                <c:pt idx="0">
                  <c:v>10731</c:v>
                </c:pt>
                <c:pt idx="1">
                  <c:v>11299</c:v>
                </c:pt>
                <c:pt idx="2">
                  <c:v>11509</c:v>
                </c:pt>
                <c:pt idx="3">
                  <c:v>10137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6-4E9E-801E-FC9BCB7243AD}"/>
            </c:ext>
          </c:extLst>
        </c:ser>
        <c:ser>
          <c:idx val="6"/>
          <c:order val="6"/>
          <c:tx>
            <c:strRef>
              <c:f>'Other Countries GDP'!$O$1</c:f>
              <c:strCache>
                <c:ptCount val="1"/>
                <c:pt idx="0">
                  <c:v>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GDP'!$O$2:$O$6</c15:sqref>
                  </c15:fullRef>
                </c:ext>
              </c:extLst>
              <c:f>'Other Countries GDP'!$O$3:$O$6</c:f>
              <c:numCache>
                <c:formatCode>General</c:formatCode>
                <c:ptCount val="4"/>
                <c:pt idx="0">
                  <c:v>44587</c:v>
                </c:pt>
                <c:pt idx="1">
                  <c:v>47998</c:v>
                </c:pt>
                <c:pt idx="2">
                  <c:v>46842</c:v>
                </c:pt>
                <c:pt idx="3">
                  <c:v>46255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6-4E9E-801E-FC9BCB7243AD}"/>
            </c:ext>
          </c:extLst>
        </c:ser>
        <c:ser>
          <c:idx val="7"/>
          <c:order val="7"/>
          <c:tx>
            <c:strRef>
              <c:f>'Other Countries GDP'!$P$1</c:f>
              <c:strCache>
                <c:ptCount val="1"/>
                <c:pt idx="0">
                  <c:v>Galamily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GDP'!$P$2:$P$6</c15:sqref>
                  </c15:fullRef>
                </c:ext>
              </c:extLst>
              <c:f>'Other Countries GDP'!$P$3:$P$6</c:f>
              <c:numCache>
                <c:formatCode>General</c:formatCode>
                <c:ptCount val="4"/>
                <c:pt idx="0">
                  <c:v>20657</c:v>
                </c:pt>
                <c:pt idx="1">
                  <c:v>23443</c:v>
                </c:pt>
                <c:pt idx="2">
                  <c:v>23684</c:v>
                </c:pt>
                <c:pt idx="3">
                  <c:v>22955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16-4E9E-801E-FC9BCB7243AD}"/>
            </c:ext>
          </c:extLst>
        </c:ser>
        <c:ser>
          <c:idx val="8"/>
          <c:order val="8"/>
          <c:tx>
            <c:strRef>
              <c:f>'Other Countries GDP'!$Q$1</c:f>
              <c:strCache>
                <c:ptCount val="1"/>
                <c:pt idx="0">
                  <c:v>Giumle Lizeibon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GDP'!$Q$2:$Q$6</c15:sqref>
                  </c15:fullRef>
                </c:ext>
              </c:extLst>
              <c:f>'Other Countries GDP'!$Q$3:$Q$6</c:f>
              <c:numCache>
                <c:formatCode>General</c:formatCode>
                <c:ptCount val="4"/>
                <c:pt idx="0">
                  <c:v>47359</c:v>
                </c:pt>
                <c:pt idx="1">
                  <c:v>51513</c:v>
                </c:pt>
                <c:pt idx="2">
                  <c:v>50165</c:v>
                </c:pt>
                <c:pt idx="3">
                  <c:v>48635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16-4E9E-801E-FC9BCB7243AD}"/>
            </c:ext>
          </c:extLst>
        </c:ser>
        <c:ser>
          <c:idx val="9"/>
          <c:order val="9"/>
          <c:tx>
            <c:strRef>
              <c:f>'Other Countries GDP'!$R$1</c:f>
              <c:strCache>
                <c:ptCount val="1"/>
                <c:pt idx="0">
                  <c:v>Greri Landmoslands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GDP'!$R$2:$R$6</c15:sqref>
                  </c15:fullRef>
                </c:ext>
              </c:extLst>
              <c:f>'Other Countries GDP'!$R$3:$R$6</c:f>
              <c:numCache>
                <c:formatCode>General</c:formatCode>
                <c:ptCount val="4"/>
                <c:pt idx="0">
                  <c:v>21459</c:v>
                </c:pt>
                <c:pt idx="1">
                  <c:v>23575</c:v>
                </c:pt>
                <c:pt idx="2">
                  <c:v>23354</c:v>
                </c:pt>
                <c:pt idx="3">
                  <c:v>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16-4E9E-801E-FC9BCB7243AD}"/>
            </c:ext>
          </c:extLst>
        </c:ser>
        <c:ser>
          <c:idx val="10"/>
          <c:order val="10"/>
          <c:tx>
            <c:strRef>
              <c:f>'Other Countries GDP'!$S$1</c:f>
              <c:strCache>
                <c:ptCount val="1"/>
                <c:pt idx="0">
                  <c:v>Manlisgamncent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GDP'!$S$2:$S$6</c15:sqref>
                  </c15:fullRef>
                </c:ext>
              </c:extLst>
              <c:f>'Other Countries GDP'!$S$3:$S$6</c:f>
              <c:numCache>
                <c:formatCode>General</c:formatCode>
                <c:ptCount val="4"/>
                <c:pt idx="0">
                  <c:v>13643</c:v>
                </c:pt>
                <c:pt idx="1">
                  <c:v>15243</c:v>
                </c:pt>
                <c:pt idx="2">
                  <c:v>15327</c:v>
                </c:pt>
                <c:pt idx="3">
                  <c:v>14148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16-4E9E-801E-FC9BCB7243AD}"/>
            </c:ext>
          </c:extLst>
        </c:ser>
        <c:ser>
          <c:idx val="11"/>
          <c:order val="11"/>
          <c:tx>
            <c:strRef>
              <c:f>'Other Countries GDP'!$T$1</c:f>
              <c:strCache>
                <c:ptCount val="1"/>
                <c:pt idx="0">
                  <c:v>Mico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GDP'!$T$2:$T$6</c15:sqref>
                  </c15:fullRef>
                </c:ext>
              </c:extLst>
              <c:f>'Other Countries GDP'!$T$3:$T$6</c:f>
              <c:numCache>
                <c:formatCode>General</c:formatCode>
                <c:ptCount val="4"/>
                <c:pt idx="0">
                  <c:v>57668</c:v>
                </c:pt>
                <c:pt idx="1">
                  <c:v>61654</c:v>
                </c:pt>
                <c:pt idx="2">
                  <c:v>59836</c:v>
                </c:pt>
                <c:pt idx="3">
                  <c:v>61124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16-4E9E-801E-FC9BCB7243AD}"/>
            </c:ext>
          </c:extLst>
        </c:ser>
        <c:ser>
          <c:idx val="12"/>
          <c:order val="12"/>
          <c:tx>
            <c:strRef>
              <c:f>'Other Countries GDP'!$U$1</c:f>
              <c:strCache>
                <c:ptCount val="1"/>
                <c:pt idx="0">
                  <c:v>Nganion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GDP'!$U$2:$U$6</c15:sqref>
                  </c15:fullRef>
                </c:ext>
              </c:extLst>
              <c:f>'Other Countries GDP'!$U$3:$U$6</c:f>
              <c:numCache>
                <c:formatCode>General</c:formatCode>
                <c:ptCount val="4"/>
                <c:pt idx="0">
                  <c:v>28129</c:v>
                </c:pt>
                <c:pt idx="1">
                  <c:v>30380</c:v>
                </c:pt>
                <c:pt idx="2">
                  <c:v>29585</c:v>
                </c:pt>
                <c:pt idx="3">
                  <c:v>27090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16-4E9E-801E-FC9BCB7243AD}"/>
            </c:ext>
          </c:extLst>
        </c:ser>
        <c:ser>
          <c:idx val="13"/>
          <c:order val="13"/>
          <c:tx>
            <c:strRef>
              <c:f>'Other Countries GDP'!$V$1</c:f>
              <c:strCache>
                <c:ptCount val="1"/>
                <c:pt idx="0">
                  <c:v>Nkasland Cronestan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GDP'!$V$2:$V$6</c15:sqref>
                  </c15:fullRef>
                </c:ext>
              </c:extLst>
              <c:f>'Other Countries GDP'!$V$3:$V$6</c:f>
              <c:numCache>
                <c:formatCode>General</c:formatCode>
                <c:ptCount val="4"/>
                <c:pt idx="0">
                  <c:v>13879</c:v>
                </c:pt>
                <c:pt idx="1">
                  <c:v>15484</c:v>
                </c:pt>
                <c:pt idx="2">
                  <c:v>15748</c:v>
                </c:pt>
                <c:pt idx="3">
                  <c:v>15737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16-4E9E-801E-FC9BCB7243AD}"/>
            </c:ext>
          </c:extLst>
        </c:ser>
        <c:ser>
          <c:idx val="14"/>
          <c:order val="14"/>
          <c:tx>
            <c:strRef>
              <c:f>'Other Countries GDP'!$W$1</c:f>
              <c:strCache>
                <c:ptCount val="1"/>
                <c:pt idx="0">
                  <c:v>People's Land of Maneau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GDP'!$W$2:$W$6</c15:sqref>
                  </c15:fullRef>
                </c:ext>
              </c:extLst>
              <c:f>'Other Countries GDP'!$W$3:$W$6</c:f>
              <c:numCache>
                <c:formatCode>General</c:formatCode>
                <c:ptCount val="4"/>
                <c:pt idx="0">
                  <c:v>41720</c:v>
                </c:pt>
                <c:pt idx="1">
                  <c:v>44504</c:v>
                </c:pt>
                <c:pt idx="2">
                  <c:v>43969</c:v>
                </c:pt>
                <c:pt idx="3">
                  <c:v>41965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16-4E9E-801E-FC9BCB7243AD}"/>
            </c:ext>
          </c:extLst>
        </c:ser>
        <c:ser>
          <c:idx val="15"/>
          <c:order val="15"/>
          <c:tx>
            <c:strRef>
              <c:f>'Other Countries GDP'!$X$1</c:f>
              <c:strCache>
                <c:ptCount val="1"/>
                <c:pt idx="0">
                  <c:v>Quewenia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GDP'!$X$2:$X$6</c15:sqref>
                  </c15:fullRef>
                </c:ext>
              </c:extLst>
              <c:f>'Other Countries GDP'!$X$3:$X$6</c:f>
              <c:numCache>
                <c:formatCode>General</c:formatCode>
                <c:ptCount val="4"/>
                <c:pt idx="0">
                  <c:v>83435</c:v>
                </c:pt>
                <c:pt idx="1">
                  <c:v>86475</c:v>
                </c:pt>
                <c:pt idx="2">
                  <c:v>85420</c:v>
                </c:pt>
                <c:pt idx="3">
                  <c:v>87184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16-4E9E-801E-FC9BCB7243AD}"/>
            </c:ext>
          </c:extLst>
        </c:ser>
        <c:ser>
          <c:idx val="16"/>
          <c:order val="16"/>
          <c:tx>
            <c:strRef>
              <c:f>'Other Countries GDP'!$Y$1</c:f>
              <c:strCache>
                <c:ptCount val="1"/>
                <c:pt idx="0">
                  <c:v>Sobianitedrucy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GDP'!$Y$2:$Y$6</c15:sqref>
                  </c15:fullRef>
                </c:ext>
              </c:extLst>
              <c:f>'Other Countries GDP'!$Y$3:$Y$6</c:f>
              <c:numCache>
                <c:formatCode>General</c:formatCode>
                <c:ptCount val="4"/>
                <c:pt idx="0">
                  <c:v>32359</c:v>
                </c:pt>
                <c:pt idx="1">
                  <c:v>34640</c:v>
                </c:pt>
                <c:pt idx="2">
                  <c:v>33675</c:v>
                </c:pt>
                <c:pt idx="3">
                  <c:v>31746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16-4E9E-801E-FC9BCB7243AD}"/>
            </c:ext>
          </c:extLst>
        </c:ser>
        <c:ser>
          <c:idx val="17"/>
          <c:order val="17"/>
          <c:tx>
            <c:strRef>
              <c:f>'Other Countries GDP'!$Z$1</c:f>
              <c:strCache>
                <c:ptCount val="1"/>
                <c:pt idx="0">
                  <c:v>Southern Ristan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GDP'!$Z$2:$Z$6</c15:sqref>
                  </c15:fullRef>
                </c:ext>
              </c:extLst>
              <c:f>'Other Countries GDP'!$Z$3:$Z$6</c:f>
              <c:numCache>
                <c:formatCode>General</c:formatCode>
                <c:ptCount val="4"/>
                <c:pt idx="0">
                  <c:v>44133</c:v>
                </c:pt>
                <c:pt idx="1">
                  <c:v>47567</c:v>
                </c:pt>
                <c:pt idx="2">
                  <c:v>46638</c:v>
                </c:pt>
                <c:pt idx="3">
                  <c:v>45205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16-4E9E-801E-FC9BCB7243AD}"/>
            </c:ext>
          </c:extLst>
        </c:ser>
        <c:ser>
          <c:idx val="18"/>
          <c:order val="18"/>
          <c:tx>
            <c:strRef>
              <c:f>'Other Countries GDP'!$AA$1</c:f>
              <c:strCache>
                <c:ptCount val="1"/>
                <c:pt idx="0">
                  <c:v>Unicorporated Tiagascar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GDP'!$AA$2:$AA$6</c15:sqref>
                  </c15:fullRef>
                </c:ext>
              </c:extLst>
              <c:f>'Other Countries GDP'!$AA$3:$AA$6</c:f>
              <c:numCache>
                <c:formatCode>General</c:formatCode>
                <c:ptCount val="4"/>
                <c:pt idx="0">
                  <c:v>5400</c:v>
                </c:pt>
                <c:pt idx="1">
                  <c:v>6076</c:v>
                </c:pt>
                <c:pt idx="2">
                  <c:v>6126</c:v>
                </c:pt>
                <c:pt idx="3">
                  <c:v>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16-4E9E-801E-FC9BCB7243AD}"/>
            </c:ext>
          </c:extLst>
        </c:ser>
        <c:ser>
          <c:idx val="19"/>
          <c:order val="19"/>
          <c:tx>
            <c:strRef>
              <c:f>'Other Countries GDP'!$AB$1</c:f>
              <c:strCache>
                <c:ptCount val="1"/>
                <c:pt idx="0">
                  <c:v>Xikong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GDP'!$AB$2:$AB$6</c15:sqref>
                  </c15:fullRef>
                </c:ext>
              </c:extLst>
              <c:f>'Other Countries GDP'!$AB$3:$AB$6</c:f>
              <c:numCache>
                <c:formatCode>General</c:formatCode>
                <c:ptCount val="4"/>
                <c:pt idx="0">
                  <c:v>53845</c:v>
                </c:pt>
                <c:pt idx="1">
                  <c:v>54644</c:v>
                </c:pt>
                <c:pt idx="2">
                  <c:v>51991</c:v>
                </c:pt>
                <c:pt idx="3">
                  <c:v>52327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16-4E9E-801E-FC9BCB7243AD}"/>
            </c:ext>
          </c:extLst>
        </c:ser>
        <c:ser>
          <c:idx val="20"/>
          <c:order val="20"/>
          <c:tx>
            <c:strRef>
              <c:f>'Other Countries GDP'!$AC$1</c:f>
              <c:strCache>
                <c:ptCount val="1"/>
                <c:pt idx="0">
                  <c:v>Rarita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'Other Countries GDP'!$H$2:$H$6</c15:sqref>
                  </c15:fullRef>
                </c:ext>
              </c:extLst>
              <c:f>'Other Countries GDP'!$H$3:$H$6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'Other Countries GDP'!$AC$2:$AC$6</c15:sqref>
                  </c15:fullRef>
                </c:ext>
              </c:extLst>
              <c:f>'Other Countries GDP'!$AC$3:$AC$6</c:f>
              <c:numCache>
                <c:formatCode>General</c:formatCode>
                <c:ptCount val="4"/>
                <c:pt idx="0">
                  <c:v>23047</c:v>
                </c:pt>
                <c:pt idx="1">
                  <c:v>23820</c:v>
                </c:pt>
                <c:pt idx="2">
                  <c:v>24880</c:v>
                </c:pt>
                <c:pt idx="3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16-4E9E-801E-FC9BCB72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45360"/>
        <c:axId val="560945776"/>
      </c:lineChart>
      <c:catAx>
        <c:axId val="5609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5776"/>
        <c:crosses val="autoZero"/>
        <c:auto val="1"/>
        <c:lblAlgn val="ctr"/>
        <c:lblOffset val="100"/>
        <c:noMultiLvlLbl val="0"/>
      </c:catAx>
      <c:valAx>
        <c:axId val="5609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Growth Rate</a:t>
            </a:r>
            <a:r>
              <a:rPr lang="en-AU" baseline="0"/>
              <a:t> by Country 2017-2020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Countries GDP'!$I$1</c:f>
              <c:strCache>
                <c:ptCount val="1"/>
                <c:pt idx="0">
                  <c:v>Bernepamar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GDP'!$I$11:$I$14</c:f>
              <c:numCache>
                <c:formatCode>General</c:formatCode>
                <c:ptCount val="4"/>
                <c:pt idx="0">
                  <c:v>0.20684931506849316</c:v>
                </c:pt>
                <c:pt idx="1">
                  <c:v>0.17290957245554295</c:v>
                </c:pt>
                <c:pt idx="2">
                  <c:v>0.18258064516129033</c:v>
                </c:pt>
                <c:pt idx="3">
                  <c:v>1.7730496453900711E-2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7-4337-A8A0-5EB38DDC1538}"/>
            </c:ext>
          </c:extLst>
        </c:ser>
        <c:ser>
          <c:idx val="1"/>
          <c:order val="1"/>
          <c:tx>
            <c:strRef>
              <c:f>'Other Countries GDP'!$J$1</c:f>
              <c:strCache>
                <c:ptCount val="1"/>
                <c:pt idx="0">
                  <c:v>Byasier Pujan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GDP'!$J$11:$J$14</c:f>
              <c:numCache>
                <c:formatCode>General</c:formatCode>
                <c:ptCount val="4"/>
                <c:pt idx="0">
                  <c:v>5.5369783297867722E-2</c:v>
                </c:pt>
                <c:pt idx="1">
                  <c:v>9.1926590404081965E-2</c:v>
                </c:pt>
                <c:pt idx="2">
                  <c:v>-1.023138378052457E-2</c:v>
                </c:pt>
                <c:pt idx="3">
                  <c:v>-1.5039311618344152E-3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7-4337-A8A0-5EB38DDC1538}"/>
            </c:ext>
          </c:extLst>
        </c:ser>
        <c:ser>
          <c:idx val="2"/>
          <c:order val="2"/>
          <c:tx>
            <c:strRef>
              <c:f>'Other Countries GDP'!$K$1</c:f>
              <c:strCache>
                <c:ptCount val="1"/>
                <c:pt idx="0">
                  <c:v>Cuandbo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GDP'!$K$11:$K$14</c:f>
              <c:numCache>
                <c:formatCode>General</c:formatCode>
                <c:ptCount val="4"/>
                <c:pt idx="0">
                  <c:v>0.16167606768734891</c:v>
                </c:pt>
                <c:pt idx="1">
                  <c:v>3.4155545073666103E-2</c:v>
                </c:pt>
                <c:pt idx="2">
                  <c:v>-7.4238033912856841E-2</c:v>
                </c:pt>
                <c:pt idx="3">
                  <c:v>-0.14028401680915809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7-4337-A8A0-5EB38DDC1538}"/>
            </c:ext>
          </c:extLst>
        </c:ser>
        <c:ser>
          <c:idx val="3"/>
          <c:order val="3"/>
          <c:tx>
            <c:strRef>
              <c:f>'Other Countries GDP'!$L$1</c:f>
              <c:strCache>
                <c:ptCount val="1"/>
                <c:pt idx="0">
                  <c:v>Djipines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GDP'!$L$11:$L$14</c:f>
              <c:numCache>
                <c:formatCode>General</c:formatCode>
                <c:ptCount val="4"/>
                <c:pt idx="0">
                  <c:v>-2.2588129148675647E-2</c:v>
                </c:pt>
                <c:pt idx="1">
                  <c:v>7.4803019813404537E-2</c:v>
                </c:pt>
                <c:pt idx="2">
                  <c:v>-1.9231948960186492E-2</c:v>
                </c:pt>
                <c:pt idx="3">
                  <c:v>-4.619233776387803E-2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7-4337-A8A0-5EB38DDC1538}"/>
            </c:ext>
          </c:extLst>
        </c:ser>
        <c:ser>
          <c:idx val="4"/>
          <c:order val="4"/>
          <c:tx>
            <c:strRef>
              <c:f>'Other Countries GDP'!$M$1</c:f>
              <c:strCache>
                <c:ptCount val="1"/>
                <c:pt idx="0">
                  <c:v>Dosqaly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GDP'!$M$11:$M$14</c:f>
              <c:numCache>
                <c:formatCode>General</c:formatCode>
                <c:ptCount val="4"/>
                <c:pt idx="0">
                  <c:v>4.4505583427739116E-2</c:v>
                </c:pt>
                <c:pt idx="1">
                  <c:v>7.4630719966945563E-2</c:v>
                </c:pt>
                <c:pt idx="2">
                  <c:v>-2.3910222521266882E-2</c:v>
                </c:pt>
                <c:pt idx="3">
                  <c:v>-3.8159482015805414E-2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7-4337-A8A0-5EB38DDC1538}"/>
            </c:ext>
          </c:extLst>
        </c:ser>
        <c:ser>
          <c:idx val="5"/>
          <c:order val="5"/>
          <c:tx>
            <c:strRef>
              <c:f>'Other Countries GDP'!$N$1</c:f>
              <c:strCache>
                <c:ptCount val="1"/>
                <c:pt idx="0">
                  <c:v>Eastern Sleboube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GDP'!$N$11:$N$14</c:f>
              <c:numCache>
                <c:formatCode>General</c:formatCode>
                <c:ptCount val="4"/>
                <c:pt idx="0">
                  <c:v>0.23146660546247419</c:v>
                </c:pt>
                <c:pt idx="1">
                  <c:v>5.2930761345634146E-2</c:v>
                </c:pt>
                <c:pt idx="2">
                  <c:v>1.8585715550048676E-2</c:v>
                </c:pt>
                <c:pt idx="3">
                  <c:v>-0.11921105222000174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7-4337-A8A0-5EB38DDC1538}"/>
            </c:ext>
          </c:extLst>
        </c:ser>
        <c:ser>
          <c:idx val="6"/>
          <c:order val="6"/>
          <c:tx>
            <c:strRef>
              <c:f>'Other Countries GDP'!$O$1</c:f>
              <c:strCache>
                <c:ptCount val="1"/>
                <c:pt idx="0">
                  <c:v>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GDP'!$O$11:$O$14</c:f>
              <c:numCache>
                <c:formatCode>General</c:formatCode>
                <c:ptCount val="4"/>
                <c:pt idx="0">
                  <c:v>5.7817319098457887E-2</c:v>
                </c:pt>
                <c:pt idx="1">
                  <c:v>7.6502119451858169E-2</c:v>
                </c:pt>
                <c:pt idx="2">
                  <c:v>-2.4084336847368642E-2</c:v>
                </c:pt>
                <c:pt idx="3">
                  <c:v>-1.253148883480637E-2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7-4337-A8A0-5EB38DDC1538}"/>
            </c:ext>
          </c:extLst>
        </c:ser>
        <c:ser>
          <c:idx val="7"/>
          <c:order val="7"/>
          <c:tx>
            <c:strRef>
              <c:f>'Other Countries GDP'!$P$1</c:f>
              <c:strCache>
                <c:ptCount val="1"/>
                <c:pt idx="0">
                  <c:v>Galamily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GDP'!$P$11:$P$14</c:f>
              <c:numCache>
                <c:formatCode>General</c:formatCode>
                <c:ptCount val="4"/>
                <c:pt idx="0">
                  <c:v>0.11094976874260515</c:v>
                </c:pt>
                <c:pt idx="1">
                  <c:v>0.13486953575059302</c:v>
                </c:pt>
                <c:pt idx="2">
                  <c:v>1.0280254233673165E-2</c:v>
                </c:pt>
                <c:pt idx="3">
                  <c:v>-3.0780273602432021E-2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37-4337-A8A0-5EB38DDC1538}"/>
            </c:ext>
          </c:extLst>
        </c:ser>
        <c:ser>
          <c:idx val="8"/>
          <c:order val="8"/>
          <c:tx>
            <c:strRef>
              <c:f>'Other Countries GDP'!$Q$1</c:f>
              <c:strCache>
                <c:ptCount val="1"/>
                <c:pt idx="0">
                  <c:v>Giumle Lizeibon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GDP'!$Q$11:$Q$14</c:f>
              <c:numCache>
                <c:formatCode>General</c:formatCode>
                <c:ptCount val="4"/>
                <c:pt idx="0">
                  <c:v>4.4945059794360358E-2</c:v>
                </c:pt>
                <c:pt idx="1">
                  <c:v>8.7713000696805252E-2</c:v>
                </c:pt>
                <c:pt idx="2">
                  <c:v>-2.6168151728689845E-2</c:v>
                </c:pt>
                <c:pt idx="3">
                  <c:v>-3.0499352137944781E-2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37-4337-A8A0-5EB38DDC1538}"/>
            </c:ext>
          </c:extLst>
        </c:ser>
        <c:ser>
          <c:idx val="9"/>
          <c:order val="9"/>
          <c:tx>
            <c:strRef>
              <c:f>'Other Countries GDP'!$R$1</c:f>
              <c:strCache>
                <c:ptCount val="1"/>
                <c:pt idx="0">
                  <c:v>Greri Landmoslands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GDP'!$R$11:$R$14</c:f>
              <c:numCache>
                <c:formatCode>General</c:formatCode>
                <c:ptCount val="4"/>
                <c:pt idx="0">
                  <c:v>7.3057305730573063E-2</c:v>
                </c:pt>
                <c:pt idx="1">
                  <c:v>9.8606645230439438E-2</c:v>
                </c:pt>
                <c:pt idx="2">
                  <c:v>-9.3743372216330851E-3</c:v>
                </c:pt>
                <c:pt idx="3">
                  <c:v>-4.949901515800291E-2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37-4337-A8A0-5EB38DDC1538}"/>
            </c:ext>
          </c:extLst>
        </c:ser>
        <c:ser>
          <c:idx val="10"/>
          <c:order val="10"/>
          <c:tx>
            <c:strRef>
              <c:f>'Other Countries GDP'!$S$1</c:f>
              <c:strCache>
                <c:ptCount val="1"/>
                <c:pt idx="0">
                  <c:v>Manlisgamncent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GDP'!$S$11:$S$14</c:f>
              <c:numCache>
                <c:formatCode>General</c:formatCode>
                <c:ptCount val="4"/>
                <c:pt idx="0">
                  <c:v>8.7958532695374805E-2</c:v>
                </c:pt>
                <c:pt idx="1">
                  <c:v>0.1172762588873415</c:v>
                </c:pt>
                <c:pt idx="2">
                  <c:v>5.5107262349931114E-3</c:v>
                </c:pt>
                <c:pt idx="3">
                  <c:v>-7.6923076923076927E-2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37-4337-A8A0-5EB38DDC1538}"/>
            </c:ext>
          </c:extLst>
        </c:ser>
        <c:ser>
          <c:idx val="11"/>
          <c:order val="11"/>
          <c:tx>
            <c:strRef>
              <c:f>'Other Countries GDP'!$T$1</c:f>
              <c:strCache>
                <c:ptCount val="1"/>
                <c:pt idx="0">
                  <c:v>Mico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GDP'!$T$11:$T$14</c:f>
              <c:numCache>
                <c:formatCode>General</c:formatCode>
                <c:ptCount val="4"/>
                <c:pt idx="0">
                  <c:v>5.3893528756007968E-2</c:v>
                </c:pt>
                <c:pt idx="1">
                  <c:v>6.9119789137823406E-2</c:v>
                </c:pt>
                <c:pt idx="2">
                  <c:v>-2.9487137898595386E-2</c:v>
                </c:pt>
                <c:pt idx="3">
                  <c:v>2.152550304164717E-2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37-4337-A8A0-5EB38DDC1538}"/>
            </c:ext>
          </c:extLst>
        </c:ser>
        <c:ser>
          <c:idx val="12"/>
          <c:order val="12"/>
          <c:tx>
            <c:strRef>
              <c:f>'Other Countries GDP'!$U$1</c:f>
              <c:strCache>
                <c:ptCount val="1"/>
                <c:pt idx="0">
                  <c:v>Nganion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GDP'!$U$11:$U$14</c:f>
              <c:numCache>
                <c:formatCode>General</c:formatCode>
                <c:ptCount val="4"/>
                <c:pt idx="0">
                  <c:v>6.0191466907884815E-2</c:v>
                </c:pt>
                <c:pt idx="1">
                  <c:v>8.0024174339649479E-2</c:v>
                </c:pt>
                <c:pt idx="2">
                  <c:v>-2.6168531928900594E-2</c:v>
                </c:pt>
                <c:pt idx="3">
                  <c:v>-8.4333276998478965E-2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37-4337-A8A0-5EB38DDC1538}"/>
            </c:ext>
          </c:extLst>
        </c:ser>
        <c:ser>
          <c:idx val="13"/>
          <c:order val="13"/>
          <c:tx>
            <c:strRef>
              <c:f>'Other Countries GDP'!$V$1</c:f>
              <c:strCache>
                <c:ptCount val="1"/>
                <c:pt idx="0">
                  <c:v>Nkasland Cronestan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GDP'!$V$11:$V$14</c:f>
              <c:numCache>
                <c:formatCode>General</c:formatCode>
                <c:ptCount val="4"/>
                <c:pt idx="0">
                  <c:v>0.11388443017656501</c:v>
                </c:pt>
                <c:pt idx="1">
                  <c:v>0.11564233734418906</c:v>
                </c:pt>
                <c:pt idx="2">
                  <c:v>1.7049857917850686E-2</c:v>
                </c:pt>
                <c:pt idx="3">
                  <c:v>-6.9850139700279406E-4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37-4337-A8A0-5EB38DDC1538}"/>
            </c:ext>
          </c:extLst>
        </c:ser>
        <c:ser>
          <c:idx val="14"/>
          <c:order val="14"/>
          <c:tx>
            <c:strRef>
              <c:f>'Other Countries GDP'!$W$1</c:f>
              <c:strCache>
                <c:ptCount val="1"/>
                <c:pt idx="0">
                  <c:v>People's Land of Maneau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GDP'!$W$11:$W$14</c:f>
              <c:numCache>
                <c:formatCode>General</c:formatCode>
                <c:ptCount val="4"/>
                <c:pt idx="0">
                  <c:v>-1.7728910131142136E-2</c:v>
                </c:pt>
                <c:pt idx="1">
                  <c:v>6.6730584851390218E-2</c:v>
                </c:pt>
                <c:pt idx="2">
                  <c:v>-1.2021391335610282E-2</c:v>
                </c:pt>
                <c:pt idx="3">
                  <c:v>-4.5577566012417838E-2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37-4337-A8A0-5EB38DDC1538}"/>
            </c:ext>
          </c:extLst>
        </c:ser>
        <c:ser>
          <c:idx val="15"/>
          <c:order val="15"/>
          <c:tx>
            <c:strRef>
              <c:f>'Other Countries GDP'!$X$1</c:f>
              <c:strCache>
                <c:ptCount val="1"/>
                <c:pt idx="0">
                  <c:v>Quewenia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GDP'!$X$11:$X$14</c:f>
              <c:numCache>
                <c:formatCode>General</c:formatCode>
                <c:ptCount val="4"/>
                <c:pt idx="0">
                  <c:v>3.3551397373611045E-3</c:v>
                </c:pt>
                <c:pt idx="1">
                  <c:v>3.6435548630670583E-2</c:v>
                </c:pt>
                <c:pt idx="2">
                  <c:v>-1.2200057820179242E-2</c:v>
                </c:pt>
                <c:pt idx="3">
                  <c:v>2.0650901428236945E-2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37-4337-A8A0-5EB38DDC1538}"/>
            </c:ext>
          </c:extLst>
        </c:ser>
        <c:ser>
          <c:idx val="16"/>
          <c:order val="16"/>
          <c:tx>
            <c:strRef>
              <c:f>'Other Countries GDP'!$Y$1</c:f>
              <c:strCache>
                <c:ptCount val="1"/>
                <c:pt idx="0">
                  <c:v>Sobianitedrucy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GDP'!$Y$11:$Y$14</c:f>
              <c:numCache>
                <c:formatCode>General</c:formatCode>
                <c:ptCount val="4"/>
                <c:pt idx="0">
                  <c:v>4.4816118304220075E-2</c:v>
                </c:pt>
                <c:pt idx="1">
                  <c:v>7.049043542754721E-2</c:v>
                </c:pt>
                <c:pt idx="2">
                  <c:v>-2.7857967667436489E-2</c:v>
                </c:pt>
                <c:pt idx="3">
                  <c:v>-5.7282850779510022E-2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37-4337-A8A0-5EB38DDC1538}"/>
            </c:ext>
          </c:extLst>
        </c:ser>
        <c:ser>
          <c:idx val="17"/>
          <c:order val="17"/>
          <c:tx>
            <c:strRef>
              <c:f>'Other Countries GDP'!$Z$1</c:f>
              <c:strCache>
                <c:ptCount val="1"/>
                <c:pt idx="0">
                  <c:v>Southern Ristan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GDP'!$Z$11:$Z$14</c:f>
              <c:numCache>
                <c:formatCode>General</c:formatCode>
                <c:ptCount val="4"/>
                <c:pt idx="0">
                  <c:v>5.0135630324085093E-2</c:v>
                </c:pt>
                <c:pt idx="1">
                  <c:v>7.7810255364466493E-2</c:v>
                </c:pt>
                <c:pt idx="2">
                  <c:v>-1.9530346668909116E-2</c:v>
                </c:pt>
                <c:pt idx="3">
                  <c:v>-3.0726017410695142E-2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37-4337-A8A0-5EB38DDC1538}"/>
            </c:ext>
          </c:extLst>
        </c:ser>
        <c:ser>
          <c:idx val="18"/>
          <c:order val="18"/>
          <c:tx>
            <c:strRef>
              <c:f>'Other Countries GDP'!$AA$1</c:f>
              <c:strCache>
                <c:ptCount val="1"/>
                <c:pt idx="0">
                  <c:v>Unicorporated Tiagascar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GDP'!$AA$11:$AA$14</c:f>
              <c:numCache>
                <c:formatCode>General</c:formatCode>
                <c:ptCount val="4"/>
                <c:pt idx="0">
                  <c:v>0.08</c:v>
                </c:pt>
                <c:pt idx="1">
                  <c:v>0.12518518518518518</c:v>
                </c:pt>
                <c:pt idx="2">
                  <c:v>8.2290980908492437E-3</c:v>
                </c:pt>
                <c:pt idx="3">
                  <c:v>-6.5295461965393401E-3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37-4337-A8A0-5EB38DDC1538}"/>
            </c:ext>
          </c:extLst>
        </c:ser>
        <c:ser>
          <c:idx val="19"/>
          <c:order val="19"/>
          <c:tx>
            <c:strRef>
              <c:f>'Other Countries GDP'!$AB$1</c:f>
              <c:strCache>
                <c:ptCount val="1"/>
                <c:pt idx="0">
                  <c:v>Xikong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GDP'!$AB$11:$AB$14</c:f>
              <c:numCache>
                <c:formatCode>General</c:formatCode>
                <c:ptCount val="4"/>
                <c:pt idx="0">
                  <c:v>3.5142357306265262E-2</c:v>
                </c:pt>
                <c:pt idx="1">
                  <c:v>1.4838889404772959E-2</c:v>
                </c:pt>
                <c:pt idx="2">
                  <c:v>-4.8550618549154524E-2</c:v>
                </c:pt>
                <c:pt idx="3">
                  <c:v>6.4626569983266338E-3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37-4337-A8A0-5EB38DDC1538}"/>
            </c:ext>
          </c:extLst>
        </c:ser>
        <c:ser>
          <c:idx val="20"/>
          <c:order val="20"/>
          <c:tx>
            <c:strRef>
              <c:f>'Other Countries GDP'!$AC$1</c:f>
              <c:strCache>
                <c:ptCount val="1"/>
                <c:pt idx="0">
                  <c:v>Rarita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Countries GDP'!$H$11:$H$14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'Other Countries GDP'!$AC$11:$AC$14</c:f>
              <c:numCache>
                <c:formatCode>General</c:formatCode>
                <c:ptCount val="4"/>
                <c:pt idx="0">
                  <c:v>6.4723274507992243E-2</c:v>
                </c:pt>
                <c:pt idx="1">
                  <c:v>3.3540157070334531E-2</c:v>
                </c:pt>
                <c:pt idx="2">
                  <c:v>4.4500419815281279E-2</c:v>
                </c:pt>
                <c:pt idx="3">
                  <c:v>-4.0876205787781353E-2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37-4337-A8A0-5EB38DDC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45360"/>
        <c:axId val="560945776"/>
      </c:lineChart>
      <c:catAx>
        <c:axId val="5609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5776"/>
        <c:crosses val="autoZero"/>
        <c:auto val="1"/>
        <c:lblAlgn val="ctr"/>
        <c:lblOffset val="100"/>
        <c:noMultiLvlLbl val="0"/>
      </c:catAx>
      <c:valAx>
        <c:axId val="5609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Growth Rate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Countries GDP'!$I$10:$AC$10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Sobianitedrucy</c:v>
                </c:pt>
                <c:pt idx="17">
                  <c:v>Southern Ristan</c:v>
                </c:pt>
                <c:pt idx="18">
                  <c:v>Unicorporated Tiagascar</c:v>
                </c:pt>
                <c:pt idx="19">
                  <c:v>Xikong</c:v>
                </c:pt>
                <c:pt idx="20">
                  <c:v>Rarita</c:v>
                </c:pt>
              </c:strCache>
            </c:strRef>
          </c:cat>
          <c:val>
            <c:numRef>
              <c:f>'Other Countries GDP'!$I$15:$AC$15</c:f>
              <c:numCache>
                <c:formatCode>General</c:formatCode>
                <c:ptCount val="21"/>
                <c:pt idx="0">
                  <c:v>0.14501750728480678</c:v>
                </c:pt>
                <c:pt idx="1">
                  <c:v>3.3890264689897677E-2</c:v>
                </c:pt>
                <c:pt idx="2">
                  <c:v>-4.6726094902499772E-3</c:v>
                </c:pt>
                <c:pt idx="3">
                  <c:v>-3.302349014833908E-3</c:v>
                </c:pt>
                <c:pt idx="4">
                  <c:v>1.4266649714403093E-2</c:v>
                </c:pt>
                <c:pt idx="5">
                  <c:v>4.5943007534538824E-2</c:v>
                </c:pt>
                <c:pt idx="6">
                  <c:v>2.442590321703526E-2</c:v>
                </c:pt>
                <c:pt idx="7">
                  <c:v>5.6329821281109832E-2</c:v>
                </c:pt>
                <c:pt idx="8">
                  <c:v>1.8997639156132742E-2</c:v>
                </c:pt>
                <c:pt idx="9">
                  <c:v>2.8197649645344127E-2</c:v>
                </c:pt>
                <c:pt idx="10">
                  <c:v>3.3455610223658117E-2</c:v>
                </c:pt>
                <c:pt idx="11">
                  <c:v>2.8762920759220791E-2</c:v>
                </c:pt>
                <c:pt idx="12">
                  <c:v>7.4284580800386864E-3</c:v>
                </c:pt>
                <c:pt idx="13">
                  <c:v>6.1469531010400494E-2</c:v>
                </c:pt>
                <c:pt idx="14">
                  <c:v>-2.1493206569450102E-3</c:v>
                </c:pt>
                <c:pt idx="15">
                  <c:v>1.2060382994022347E-2</c:v>
                </c:pt>
                <c:pt idx="16">
                  <c:v>7.5414338212051943E-3</c:v>
                </c:pt>
                <c:pt idx="17">
                  <c:v>1.9422380402236834E-2</c:v>
                </c:pt>
                <c:pt idx="18">
                  <c:v>5.1721184269873773E-2</c:v>
                </c:pt>
                <c:pt idx="19">
                  <c:v>1.9733212900525827E-3</c:v>
                </c:pt>
                <c:pt idx="20">
                  <c:v>2.5471911401456677E-2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A-45D1-8ECF-682AA851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80096"/>
        <c:axId val="566184672"/>
      </c:barChart>
      <c:catAx>
        <c:axId val="5661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84672"/>
        <c:crosses val="autoZero"/>
        <c:auto val="1"/>
        <c:lblAlgn val="ctr"/>
        <c:lblOffset val="100"/>
        <c:noMultiLvlLbl val="0"/>
      </c:catAx>
      <c:valAx>
        <c:axId val="566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</a:t>
            </a:r>
            <a:r>
              <a:rPr lang="en-AU" baseline="0"/>
              <a:t> Capital Total Revenue by Country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Revenue'!$B$26</c:f>
              <c:strCache>
                <c:ptCount val="1"/>
                <c:pt idx="0">
                  <c:v>Bernepamar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Revenue'!$B$27:$B$31</c:f>
              <c:numCache>
                <c:formatCode>General</c:formatCode>
                <c:ptCount val="5"/>
                <c:pt idx="0">
                  <c:v>93.87</c:v>
                </c:pt>
                <c:pt idx="1">
                  <c:v>137.35000000000002</c:v>
                </c:pt>
                <c:pt idx="2">
                  <c:v>147.94</c:v>
                </c:pt>
                <c:pt idx="3">
                  <c:v>193.31</c:v>
                </c:pt>
                <c:pt idx="4">
                  <c:v>155.73000000000002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D-4C0C-9FFE-C1362EEAADD8}"/>
            </c:ext>
          </c:extLst>
        </c:ser>
        <c:ser>
          <c:idx val="2"/>
          <c:order val="1"/>
          <c:tx>
            <c:strRef>
              <c:f>'Total Revenue'!$C$26</c:f>
              <c:strCache>
                <c:ptCount val="1"/>
                <c:pt idx="0">
                  <c:v>Byasier Pujan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Revenue'!$C$27:$C$31</c:f>
              <c:numCache>
                <c:formatCode>General</c:formatCode>
                <c:ptCount val="5"/>
                <c:pt idx="0">
                  <c:v>295.5</c:v>
                </c:pt>
                <c:pt idx="1">
                  <c:v>295.43</c:v>
                </c:pt>
                <c:pt idx="2">
                  <c:v>316.52</c:v>
                </c:pt>
                <c:pt idx="3">
                  <c:v>337.11</c:v>
                </c:pt>
                <c:pt idx="4">
                  <c:v>302.27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D-4C0C-9FFE-C1362EEAADD8}"/>
            </c:ext>
          </c:extLst>
        </c:ser>
        <c:ser>
          <c:idx val="3"/>
          <c:order val="2"/>
          <c:tx>
            <c:strRef>
              <c:f>'Total Revenue'!$D$26</c:f>
              <c:strCache>
                <c:ptCount val="1"/>
                <c:pt idx="0">
                  <c:v>Cuandbo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Revenue'!$D$27:$D$31</c:f>
              <c:numCache>
                <c:formatCode>General</c:formatCode>
                <c:ptCount val="5"/>
                <c:pt idx="0">
                  <c:v>263.39</c:v>
                </c:pt>
                <c:pt idx="1">
                  <c:v>315.69</c:v>
                </c:pt>
                <c:pt idx="2">
                  <c:v>327.33</c:v>
                </c:pt>
                <c:pt idx="3">
                  <c:v>317.2</c:v>
                </c:pt>
                <c:pt idx="4">
                  <c:v>315.09000000000003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D-4C0C-9FFE-C1362EEAADD8}"/>
            </c:ext>
          </c:extLst>
        </c:ser>
        <c:ser>
          <c:idx val="4"/>
          <c:order val="3"/>
          <c:tx>
            <c:strRef>
              <c:f>'Total Revenue'!$E$26</c:f>
              <c:strCache>
                <c:ptCount val="1"/>
                <c:pt idx="0">
                  <c:v>Djipines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Revenue'!$E$27:$E$31</c:f>
              <c:numCache>
                <c:formatCode>General</c:formatCode>
                <c:ptCount val="5"/>
                <c:pt idx="0">
                  <c:v>237.79999999999998</c:v>
                </c:pt>
                <c:pt idx="1">
                  <c:v>261.60000000000002</c:v>
                </c:pt>
                <c:pt idx="2">
                  <c:v>317.51</c:v>
                </c:pt>
                <c:pt idx="3">
                  <c:v>449.32000000000005</c:v>
                </c:pt>
                <c:pt idx="4">
                  <c:v>426.70000000000005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D-4C0C-9FFE-C1362EEAADD8}"/>
            </c:ext>
          </c:extLst>
        </c:ser>
        <c:ser>
          <c:idx val="0"/>
          <c:order val="4"/>
          <c:tx>
            <c:strRef>
              <c:f>'Total Revenue'!$F$26</c:f>
              <c:strCache>
                <c:ptCount val="1"/>
                <c:pt idx="0">
                  <c:v>Dosqaly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Revenue'!$F$27:$F$31</c:f>
              <c:numCache>
                <c:formatCode>General</c:formatCode>
                <c:ptCount val="5"/>
                <c:pt idx="0">
                  <c:v>283.35000000000002</c:v>
                </c:pt>
                <c:pt idx="1">
                  <c:v>263.55</c:v>
                </c:pt>
                <c:pt idx="2">
                  <c:v>293.11</c:v>
                </c:pt>
                <c:pt idx="3">
                  <c:v>343.19</c:v>
                </c:pt>
                <c:pt idx="4">
                  <c:v>291.31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D-4C0C-9FFE-C1362EEAADD8}"/>
            </c:ext>
          </c:extLst>
        </c:ser>
        <c:ser>
          <c:idx val="5"/>
          <c:order val="5"/>
          <c:tx>
            <c:strRef>
              <c:f>'Total Revenue'!$G$26</c:f>
              <c:strCache>
                <c:ptCount val="1"/>
                <c:pt idx="0">
                  <c:v>Eastern Sleboube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Revenue'!$G$27:$G$31</c:f>
              <c:numCache>
                <c:formatCode>General</c:formatCode>
                <c:ptCount val="5"/>
                <c:pt idx="0">
                  <c:v>112.08</c:v>
                </c:pt>
                <c:pt idx="1">
                  <c:v>103.38</c:v>
                </c:pt>
                <c:pt idx="2">
                  <c:v>95.4</c:v>
                </c:pt>
                <c:pt idx="3">
                  <c:v>102.87</c:v>
                </c:pt>
                <c:pt idx="4">
                  <c:v>135.69999999999999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D-4C0C-9FFE-C1362EEAADD8}"/>
            </c:ext>
          </c:extLst>
        </c:ser>
        <c:ser>
          <c:idx val="6"/>
          <c:order val="6"/>
          <c:tx>
            <c:strRef>
              <c:f>'Total Revenue'!$H$26</c:f>
              <c:strCache>
                <c:ptCount val="1"/>
                <c:pt idx="0">
                  <c:v>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Revenue'!$H$27:$H$31</c:f>
              <c:numCache>
                <c:formatCode>General</c:formatCode>
                <c:ptCount val="5"/>
                <c:pt idx="0">
                  <c:v>240.60999999999999</c:v>
                </c:pt>
                <c:pt idx="1">
                  <c:v>237.68</c:v>
                </c:pt>
                <c:pt idx="2">
                  <c:v>253.89</c:v>
                </c:pt>
                <c:pt idx="3">
                  <c:v>265.39</c:v>
                </c:pt>
                <c:pt idx="4">
                  <c:v>254.48000000000002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1D-4C0C-9FFE-C1362EEAADD8}"/>
            </c:ext>
          </c:extLst>
        </c:ser>
        <c:ser>
          <c:idx val="7"/>
          <c:order val="7"/>
          <c:tx>
            <c:strRef>
              <c:f>'Total Revenue'!$I$26</c:f>
              <c:strCache>
                <c:ptCount val="1"/>
                <c:pt idx="0">
                  <c:v>Galamily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Revenue'!$I$27:$I$31</c:f>
              <c:numCache>
                <c:formatCode>General</c:formatCode>
                <c:ptCount val="5"/>
                <c:pt idx="0">
                  <c:v>200.87</c:v>
                </c:pt>
                <c:pt idx="1">
                  <c:v>247.92000000000002</c:v>
                </c:pt>
                <c:pt idx="2">
                  <c:v>204.66000000000003</c:v>
                </c:pt>
                <c:pt idx="3">
                  <c:v>272.23</c:v>
                </c:pt>
                <c:pt idx="4">
                  <c:v>225.67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1D-4C0C-9FFE-C1362EEAADD8}"/>
            </c:ext>
          </c:extLst>
        </c:ser>
        <c:ser>
          <c:idx val="8"/>
          <c:order val="8"/>
          <c:tx>
            <c:strRef>
              <c:f>'Total Revenue'!$J$26</c:f>
              <c:strCache>
                <c:ptCount val="1"/>
                <c:pt idx="0">
                  <c:v>Giumle Lizeibon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Revenue'!$J$27:$J$31</c:f>
              <c:numCache>
                <c:formatCode>General</c:formatCode>
                <c:ptCount val="5"/>
                <c:pt idx="0">
                  <c:v>211.59</c:v>
                </c:pt>
                <c:pt idx="1">
                  <c:v>291.84999999999997</c:v>
                </c:pt>
                <c:pt idx="2">
                  <c:v>265.74</c:v>
                </c:pt>
                <c:pt idx="3">
                  <c:v>299.26</c:v>
                </c:pt>
                <c:pt idx="4">
                  <c:v>253.39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1D-4C0C-9FFE-C1362EEAADD8}"/>
            </c:ext>
          </c:extLst>
        </c:ser>
        <c:ser>
          <c:idx val="9"/>
          <c:order val="9"/>
          <c:tx>
            <c:strRef>
              <c:f>'Total Revenue'!$K$26</c:f>
              <c:strCache>
                <c:ptCount val="1"/>
                <c:pt idx="0">
                  <c:v>Greri Landmoslands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Revenue'!$K$27:$K$31</c:f>
              <c:numCache>
                <c:formatCode>General</c:formatCode>
                <c:ptCount val="5"/>
                <c:pt idx="0">
                  <c:v>239.99</c:v>
                </c:pt>
                <c:pt idx="1">
                  <c:v>253.08</c:v>
                </c:pt>
                <c:pt idx="2">
                  <c:v>306.57</c:v>
                </c:pt>
                <c:pt idx="3">
                  <c:v>360.76</c:v>
                </c:pt>
                <c:pt idx="4">
                  <c:v>332.71000000000004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1D-4C0C-9FFE-C1362EEAADD8}"/>
            </c:ext>
          </c:extLst>
        </c:ser>
        <c:ser>
          <c:idx val="10"/>
          <c:order val="10"/>
          <c:tx>
            <c:strRef>
              <c:f>'Total Revenue'!$L$26</c:f>
              <c:strCache>
                <c:ptCount val="1"/>
                <c:pt idx="0">
                  <c:v>Manlisgamncent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Revenue'!$L$27:$L$31</c:f>
              <c:numCache>
                <c:formatCode>General</c:formatCode>
                <c:ptCount val="5"/>
                <c:pt idx="0">
                  <c:v>252.32</c:v>
                </c:pt>
                <c:pt idx="1">
                  <c:v>299.43</c:v>
                </c:pt>
                <c:pt idx="2">
                  <c:v>287.59000000000003</c:v>
                </c:pt>
                <c:pt idx="3">
                  <c:v>339.37</c:v>
                </c:pt>
                <c:pt idx="4">
                  <c:v>335.38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1D-4C0C-9FFE-C1362EEAADD8}"/>
            </c:ext>
          </c:extLst>
        </c:ser>
        <c:ser>
          <c:idx val="11"/>
          <c:order val="11"/>
          <c:tx>
            <c:strRef>
              <c:f>'Total Revenue'!$M$26</c:f>
              <c:strCache>
                <c:ptCount val="1"/>
                <c:pt idx="0">
                  <c:v>Mico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Revenue'!$M$27:$M$31</c:f>
              <c:numCache>
                <c:formatCode>General</c:formatCode>
                <c:ptCount val="5"/>
                <c:pt idx="0">
                  <c:v>420.77</c:v>
                </c:pt>
                <c:pt idx="1">
                  <c:v>400.3</c:v>
                </c:pt>
                <c:pt idx="2">
                  <c:v>470.90999999999997</c:v>
                </c:pt>
                <c:pt idx="3">
                  <c:v>475.72</c:v>
                </c:pt>
                <c:pt idx="4">
                  <c:v>433.65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1D-4C0C-9FFE-C1362EEAADD8}"/>
            </c:ext>
          </c:extLst>
        </c:ser>
        <c:ser>
          <c:idx val="12"/>
          <c:order val="12"/>
          <c:tx>
            <c:strRef>
              <c:f>'Total Revenue'!$N$26</c:f>
              <c:strCache>
                <c:ptCount val="1"/>
                <c:pt idx="0">
                  <c:v>Nganion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Revenue'!$N$27:$N$31</c:f>
              <c:numCache>
                <c:formatCode>General</c:formatCode>
                <c:ptCount val="5"/>
                <c:pt idx="0">
                  <c:v>389.95</c:v>
                </c:pt>
                <c:pt idx="1">
                  <c:v>407.23</c:v>
                </c:pt>
                <c:pt idx="2">
                  <c:v>431.7</c:v>
                </c:pt>
                <c:pt idx="3">
                  <c:v>521.65000000000009</c:v>
                </c:pt>
                <c:pt idx="4">
                  <c:v>441.52000000000004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1D-4C0C-9FFE-C1362EEAADD8}"/>
            </c:ext>
          </c:extLst>
        </c:ser>
        <c:ser>
          <c:idx val="13"/>
          <c:order val="13"/>
          <c:tx>
            <c:strRef>
              <c:f>'Total Revenue'!$O$26</c:f>
              <c:strCache>
                <c:ptCount val="1"/>
                <c:pt idx="0">
                  <c:v>Nkasland Cronestan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Revenue'!$O$27:$O$31</c:f>
              <c:numCache>
                <c:formatCode>General</c:formatCode>
                <c:ptCount val="5"/>
                <c:pt idx="0">
                  <c:v>136.17000000000002</c:v>
                </c:pt>
                <c:pt idx="1">
                  <c:v>174.44</c:v>
                </c:pt>
                <c:pt idx="2">
                  <c:v>207.87</c:v>
                </c:pt>
                <c:pt idx="3">
                  <c:v>252.99</c:v>
                </c:pt>
                <c:pt idx="4">
                  <c:v>216.25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1D-4C0C-9FFE-C1362EEAADD8}"/>
            </c:ext>
          </c:extLst>
        </c:ser>
        <c:ser>
          <c:idx val="14"/>
          <c:order val="14"/>
          <c:tx>
            <c:strRef>
              <c:f>'Total Revenue'!$P$26</c:f>
              <c:strCache>
                <c:ptCount val="1"/>
                <c:pt idx="0">
                  <c:v>People's Land of Maneau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Revenue'!$P$27:$P$31</c:f>
              <c:numCache>
                <c:formatCode>General</c:formatCode>
                <c:ptCount val="5"/>
                <c:pt idx="0">
                  <c:v>469.29</c:v>
                </c:pt>
                <c:pt idx="1">
                  <c:v>457.14</c:v>
                </c:pt>
                <c:pt idx="2">
                  <c:v>447.46000000000004</c:v>
                </c:pt>
                <c:pt idx="3">
                  <c:v>475.63</c:v>
                </c:pt>
                <c:pt idx="4">
                  <c:v>385.77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1D-4C0C-9FFE-C1362EEAADD8}"/>
            </c:ext>
          </c:extLst>
        </c:ser>
        <c:ser>
          <c:idx val="15"/>
          <c:order val="15"/>
          <c:tx>
            <c:strRef>
              <c:f>'Total Revenue'!$Q$26</c:f>
              <c:strCache>
                <c:ptCount val="1"/>
                <c:pt idx="0">
                  <c:v>Quewenia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Revenue'!$Q$27:$Q$31</c:f>
              <c:numCache>
                <c:formatCode>General</c:formatCode>
                <c:ptCount val="5"/>
                <c:pt idx="0">
                  <c:v>335.55</c:v>
                </c:pt>
                <c:pt idx="1">
                  <c:v>345.92</c:v>
                </c:pt>
                <c:pt idx="2">
                  <c:v>309.60000000000002</c:v>
                </c:pt>
                <c:pt idx="3">
                  <c:v>311.59000000000003</c:v>
                </c:pt>
                <c:pt idx="4">
                  <c:v>269.14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1D-4C0C-9FFE-C1362EEAADD8}"/>
            </c:ext>
          </c:extLst>
        </c:ser>
        <c:ser>
          <c:idx val="16"/>
          <c:order val="16"/>
          <c:tx>
            <c:strRef>
              <c:f>'Total Revenue'!$R$26</c:f>
              <c:strCache>
                <c:ptCount val="1"/>
                <c:pt idx="0">
                  <c:v>Rarita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Revenue'!$R$27:$R$31</c:f>
              <c:numCache>
                <c:formatCode>General</c:formatCode>
                <c:ptCount val="5"/>
                <c:pt idx="0">
                  <c:v>146.24</c:v>
                </c:pt>
                <c:pt idx="1">
                  <c:v>155.81</c:v>
                </c:pt>
                <c:pt idx="2">
                  <c:v>163.81</c:v>
                </c:pt>
                <c:pt idx="3">
                  <c:v>183.93</c:v>
                </c:pt>
                <c:pt idx="4">
                  <c:v>163.13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1D-4C0C-9FFE-C1362EEAADD8}"/>
            </c:ext>
          </c:extLst>
        </c:ser>
        <c:ser>
          <c:idx val="17"/>
          <c:order val="17"/>
          <c:tx>
            <c:strRef>
              <c:f>'Total Revenue'!$S$26</c:f>
              <c:strCache>
                <c:ptCount val="1"/>
                <c:pt idx="0">
                  <c:v>Sobianitedrucy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Revenue'!$S$27:$S$31</c:f>
              <c:numCache>
                <c:formatCode>General</c:formatCode>
                <c:ptCount val="5"/>
                <c:pt idx="0">
                  <c:v>368.13</c:v>
                </c:pt>
                <c:pt idx="1">
                  <c:v>441.34000000000003</c:v>
                </c:pt>
                <c:pt idx="2">
                  <c:v>428.06</c:v>
                </c:pt>
                <c:pt idx="3">
                  <c:v>506.65999999999997</c:v>
                </c:pt>
                <c:pt idx="4">
                  <c:v>438.70000000000005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1D-4C0C-9FFE-C1362EEAADD8}"/>
            </c:ext>
          </c:extLst>
        </c:ser>
        <c:ser>
          <c:idx val="18"/>
          <c:order val="18"/>
          <c:tx>
            <c:strRef>
              <c:f>'Total Revenue'!$T$26</c:f>
              <c:strCache>
                <c:ptCount val="1"/>
                <c:pt idx="0">
                  <c:v>Southern Ristan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Revenue'!$T$27:$T$31</c:f>
              <c:numCache>
                <c:formatCode>General</c:formatCode>
                <c:ptCount val="5"/>
                <c:pt idx="0">
                  <c:v>405.85</c:v>
                </c:pt>
                <c:pt idx="1">
                  <c:v>439.49</c:v>
                </c:pt>
                <c:pt idx="2">
                  <c:v>486.83000000000004</c:v>
                </c:pt>
                <c:pt idx="3">
                  <c:v>489.37</c:v>
                </c:pt>
                <c:pt idx="4">
                  <c:v>444.16999999999996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1D-4C0C-9FFE-C1362EEAADD8}"/>
            </c:ext>
          </c:extLst>
        </c:ser>
        <c:ser>
          <c:idx val="19"/>
          <c:order val="19"/>
          <c:tx>
            <c:strRef>
              <c:f>'Total Revenue'!$U$26</c:f>
              <c:strCache>
                <c:ptCount val="1"/>
                <c:pt idx="0">
                  <c:v>Unicorporated Tiagascar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Revenue'!$U$27:$U$31</c:f>
              <c:numCache>
                <c:formatCode>General</c:formatCode>
                <c:ptCount val="5"/>
                <c:pt idx="0">
                  <c:v>160.41000000000003</c:v>
                </c:pt>
                <c:pt idx="1">
                  <c:v>166.41000000000003</c:v>
                </c:pt>
                <c:pt idx="2">
                  <c:v>178.01</c:v>
                </c:pt>
                <c:pt idx="3">
                  <c:v>238.75</c:v>
                </c:pt>
                <c:pt idx="4">
                  <c:v>164.82999999999998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1D-4C0C-9FFE-C1362EEAADD8}"/>
            </c:ext>
          </c:extLst>
        </c:ser>
        <c:ser>
          <c:idx val="20"/>
          <c:order val="20"/>
          <c:tx>
            <c:strRef>
              <c:f>'Total Revenue'!$V$26</c:f>
              <c:strCache>
                <c:ptCount val="1"/>
                <c:pt idx="0">
                  <c:v>Xikong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Revenue'!$A$27:$A$31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'Total Revenue'!$V$27:$V$31</c:f>
              <c:numCache>
                <c:formatCode>General</c:formatCode>
                <c:ptCount val="5"/>
                <c:pt idx="0">
                  <c:v>143.56</c:v>
                </c:pt>
                <c:pt idx="1">
                  <c:v>169.58</c:v>
                </c:pt>
                <c:pt idx="2">
                  <c:v>186.66</c:v>
                </c:pt>
                <c:pt idx="3">
                  <c:v>223.67</c:v>
                </c:pt>
                <c:pt idx="4">
                  <c:v>200.35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1D-4C0C-9FFE-C1362EEA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88032"/>
        <c:axId val="485286304"/>
      </c:lineChart>
      <c:catAx>
        <c:axId val="4852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6304"/>
        <c:crosses val="autoZero"/>
        <c:auto val="1"/>
        <c:lblAlgn val="ctr"/>
        <c:lblOffset val="100"/>
        <c:noMultiLvlLbl val="0"/>
      </c:catAx>
      <c:valAx>
        <c:axId val="485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13</xdr:row>
      <xdr:rowOff>80961</xdr:rowOff>
    </xdr:from>
    <xdr:to>
      <xdr:col>5</xdr:col>
      <xdr:colOff>146050</xdr:colOff>
      <xdr:row>31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A4C08-6AA0-4494-99CB-0E68BF90F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15</xdr:col>
      <xdr:colOff>451077</xdr:colOff>
      <xdr:row>30</xdr:row>
      <xdr:rowOff>120877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C68B6-DEF6-479E-B059-07028B48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265339</xdr:colOff>
      <xdr:row>5</xdr:row>
      <xdr:rowOff>156936</xdr:rowOff>
    </xdr:from>
    <xdr:to>
      <xdr:col>16</xdr:col>
      <xdr:colOff>582839</xdr:colOff>
      <xdr:row>20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2D0AC-E099-41A7-931B-15298C729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303893</xdr:colOff>
      <xdr:row>5</xdr:row>
      <xdr:rowOff>167822</xdr:rowOff>
    </xdr:from>
    <xdr:to>
      <xdr:col>25</xdr:col>
      <xdr:colOff>13608</xdr:colOff>
      <xdr:row>20</xdr:row>
      <xdr:rowOff>121557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A7EBF-6586-4EA4-8758-D9B56BB77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596445</xdr:colOff>
      <xdr:row>23</xdr:row>
      <xdr:rowOff>147864</xdr:rowOff>
    </xdr:from>
    <xdr:to>
      <xdr:col>7</xdr:col>
      <xdr:colOff>34016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C7941-9C25-4438-A3E5-D3B5CA69B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231321</xdr:colOff>
      <xdr:row>23</xdr:row>
      <xdr:rowOff>72571</xdr:rowOff>
    </xdr:from>
    <xdr:to>
      <xdr:col>12</xdr:col>
      <xdr:colOff>494393</xdr:colOff>
      <xdr:row>38</xdr:row>
      <xdr:rowOff>26307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E22F1-18B7-41F0-B75C-357F4936D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385535</xdr:colOff>
      <xdr:row>23</xdr:row>
      <xdr:rowOff>22677</xdr:rowOff>
    </xdr:from>
    <xdr:to>
      <xdr:col>21</xdr:col>
      <xdr:colOff>95249</xdr:colOff>
      <xdr:row>37</xdr:row>
      <xdr:rowOff>162377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8A0DF1-CAEB-4674-8378-7A8417F57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539750</xdr:colOff>
      <xdr:row>40</xdr:row>
      <xdr:rowOff>122465</xdr:rowOff>
    </xdr:from>
    <xdr:to>
      <xdr:col>6</xdr:col>
      <xdr:colOff>585107</xdr:colOff>
      <xdr:row>55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794D37-3FC8-40A1-A02C-56993166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603250</xdr:colOff>
      <xdr:row>40</xdr:row>
      <xdr:rowOff>13608</xdr:rowOff>
    </xdr:from>
    <xdr:to>
      <xdr:col>13</xdr:col>
      <xdr:colOff>258536</xdr:colOff>
      <xdr:row>54</xdr:row>
      <xdr:rowOff>153308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B7315E-9A5C-483B-9D2F-6F8E2F1E4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1119187</xdr:colOff>
      <xdr:row>34</xdr:row>
      <xdr:rowOff>74159</xdr:rowOff>
    </xdr:from>
    <xdr:to>
      <xdr:col>7</xdr:col>
      <xdr:colOff>452437</xdr:colOff>
      <xdr:row>60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049AE-C24C-480D-891B-890C55DAA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1664606</xdr:colOff>
      <xdr:row>71</xdr:row>
      <xdr:rowOff>57150</xdr:rowOff>
    </xdr:from>
    <xdr:to>
      <xdr:col>4</xdr:col>
      <xdr:colOff>621392</xdr:colOff>
      <xdr:row>87</xdr:row>
      <xdr:rowOff>45356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DEF2E-1F5C-4D61-B843-98F77EE16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167409</xdr:colOff>
      <xdr:row>25</xdr:row>
      <xdr:rowOff>91785</xdr:rowOff>
    </xdr:from>
    <xdr:to>
      <xdr:col>16</xdr:col>
      <xdr:colOff>456045</xdr:colOff>
      <xdr:row>40</xdr:row>
      <xdr:rowOff>64076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BD570-EAB9-4F57-882F-8F764C65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13</xdr:row>
      <xdr:rowOff>80961</xdr:rowOff>
    </xdr:from>
    <xdr:to>
      <xdr:col>5</xdr:col>
      <xdr:colOff>146050</xdr:colOff>
      <xdr:row>31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14804-1C1E-4760-8502-86E9B6205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15</xdr:col>
      <xdr:colOff>451077</xdr:colOff>
      <xdr:row>30</xdr:row>
      <xdr:rowOff>120877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3E376-5063-451B-AC6E-EFE810247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701386</xdr:colOff>
      <xdr:row>34</xdr:row>
      <xdr:rowOff>16741</xdr:rowOff>
    </xdr:from>
    <xdr:to>
      <xdr:col>10</xdr:col>
      <xdr:colOff>522431</xdr:colOff>
      <xdr:row>48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5FDF24-73DA-4BA3-A4AA-E679FC48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239567</xdr:colOff>
      <xdr:row>42</xdr:row>
      <xdr:rowOff>45604</xdr:rowOff>
    </xdr:from>
    <xdr:to>
      <xdr:col>20</xdr:col>
      <xdr:colOff>528203</xdr:colOff>
      <xdr:row>57</xdr:row>
      <xdr:rowOff>17894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AA45E1-A0A3-403E-AD49-2EDD1EE8A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11</xdr:col>
      <xdr:colOff>531091</xdr:colOff>
      <xdr:row>69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47BF8F-1B34-434C-8A14-546D42833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60</xdr:row>
      <xdr:rowOff>51954</xdr:rowOff>
    </xdr:from>
    <xdr:to>
      <xdr:col>20</xdr:col>
      <xdr:colOff>479136</xdr:colOff>
      <xdr:row>75</xdr:row>
      <xdr:rowOff>24245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B538E-1070-4A64-84E4-51131CDB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74173</xdr:colOff>
      <xdr:row>1</xdr:row>
      <xdr:rowOff>19702</xdr:rowOff>
    </xdr:from>
    <xdr:to>
      <xdr:col>17</xdr:col>
      <xdr:colOff>378599</xdr:colOff>
      <xdr:row>15</xdr:row>
      <xdr:rowOff>140352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899F5-59DB-4A3F-BCA9-EE4CBB788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416152</xdr:colOff>
      <xdr:row>0</xdr:row>
      <xdr:rowOff>128588</xdr:rowOff>
    </xdr:from>
    <xdr:to>
      <xdr:col>26</xdr:col>
      <xdr:colOff>125867</xdr:colOff>
      <xdr:row>15</xdr:row>
      <xdr:rowOff>82324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7CE4-657A-4117-B02B-75B9600A1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123030</xdr:colOff>
      <xdr:row>17</xdr:row>
      <xdr:rowOff>160337</xdr:rowOff>
    </xdr:from>
    <xdr:to>
      <xdr:col>17</xdr:col>
      <xdr:colOff>416718</xdr:colOff>
      <xdr:row>32</xdr:row>
      <xdr:rowOff>46037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1B0FEF-793A-47E9-A2ED-660A3608B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26</xdr:col>
      <xdr:colOff>320902</xdr:colOff>
      <xdr:row>32</xdr:row>
      <xdr:rowOff>144236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2CE93-5750-423E-A353-D2E0F5E70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285750</xdr:colOff>
      <xdr:row>37</xdr:row>
      <xdr:rowOff>134938</xdr:rowOff>
    </xdr:from>
    <xdr:to>
      <xdr:col>17</xdr:col>
      <xdr:colOff>590176</xdr:colOff>
      <xdr:row>52</xdr:row>
      <xdr:rowOff>65088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864469-94FF-4247-AE02-E2E4B0A2E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26</xdr:col>
      <xdr:colOff>320902</xdr:colOff>
      <xdr:row>52</xdr:row>
      <xdr:rowOff>144236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87AD45-F49A-483B-9691-D3638DC16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17</xdr:col>
      <xdr:colOff>293688</xdr:colOff>
      <xdr:row>69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B8676E-021C-4765-A0A9-D76F6506D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55</xdr:row>
      <xdr:rowOff>0</xdr:rowOff>
    </xdr:from>
    <xdr:to>
      <xdr:col>26</xdr:col>
      <xdr:colOff>320902</xdr:colOff>
      <xdr:row>69</xdr:row>
      <xdr:rowOff>144236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DBF12-BA51-42C2-AE79-F976C7460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17</xdr:col>
      <xdr:colOff>304426</xdr:colOff>
      <xdr:row>86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E07D50-B652-4D1B-A64D-95B8786A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17</xdr:col>
      <xdr:colOff>304426</xdr:colOff>
      <xdr:row>104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C52DDA-B671-4E11-B077-81F6F0FF7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72</xdr:row>
      <xdr:rowOff>0</xdr:rowOff>
    </xdr:from>
    <xdr:to>
      <xdr:col>26</xdr:col>
      <xdr:colOff>320902</xdr:colOff>
      <xdr:row>86</xdr:row>
      <xdr:rowOff>144236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D24FAD-E7AD-4865-B707-676D71FD7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90</xdr:row>
      <xdr:rowOff>0</xdr:rowOff>
    </xdr:from>
    <xdr:to>
      <xdr:col>26</xdr:col>
      <xdr:colOff>320902</xdr:colOff>
      <xdr:row>104</xdr:row>
      <xdr:rowOff>144236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C28463-A8BD-4003-9EED-CBF8FAA45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256885</xdr:colOff>
      <xdr:row>1</xdr:row>
      <xdr:rowOff>184149</xdr:rowOff>
    </xdr:from>
    <xdr:to>
      <xdr:col>41</xdr:col>
      <xdr:colOff>545521</xdr:colOff>
      <xdr:row>16</xdr:row>
      <xdr:rowOff>156440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F218F4-A01D-4E63-958C-2A2196C19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482022</xdr:colOff>
      <xdr:row>15</xdr:row>
      <xdr:rowOff>120649</xdr:rowOff>
    </xdr:from>
    <xdr:to>
      <xdr:col>22</xdr:col>
      <xdr:colOff>158749</xdr:colOff>
      <xdr:row>30</xdr:row>
      <xdr:rowOff>92940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1EDC92-1429-48C6-8638-ED8797997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75405</xdr:colOff>
      <xdr:row>1</xdr:row>
      <xdr:rowOff>184149</xdr:rowOff>
    </xdr:from>
    <xdr:to>
      <xdr:col>18</xdr:col>
      <xdr:colOff>468313</xdr:colOff>
      <xdr:row>33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98642-2FC0-4358-8EB7-173CA59DE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3</xdr:row>
      <xdr:rowOff>1585</xdr:rowOff>
    </xdr:from>
    <xdr:to>
      <xdr:col>13</xdr:col>
      <xdr:colOff>190499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DADCC-F46C-49D6-90AD-99B00133E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185736</xdr:rowOff>
    </xdr:from>
    <xdr:to>
      <xdr:col>14</xdr:col>
      <xdr:colOff>477837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3735-44D3-43F0-ADEF-D2687E6E2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188912</xdr:colOff>
      <xdr:row>8</xdr:row>
      <xdr:rowOff>176212</xdr:rowOff>
    </xdr:from>
    <xdr:to>
      <xdr:col>4</xdr:col>
      <xdr:colOff>407987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DE5F4-EF5B-44E7-94C0-61870CA3B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3</xdr:row>
      <xdr:rowOff>1585</xdr:rowOff>
    </xdr:from>
    <xdr:to>
      <xdr:col>13</xdr:col>
      <xdr:colOff>190499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26B95-AA2F-4D4B-91C2-8F9C7B73E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63498</xdr:colOff>
      <xdr:row>23</xdr:row>
      <xdr:rowOff>31172</xdr:rowOff>
    </xdr:from>
    <xdr:to>
      <xdr:col>13</xdr:col>
      <xdr:colOff>811791</xdr:colOff>
      <xdr:row>49</xdr:row>
      <xdr:rowOff>112568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B1593-CE92-4AF1-96CE-076C818ED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964045</xdr:colOff>
      <xdr:row>18</xdr:row>
      <xdr:rowOff>87311</xdr:rowOff>
    </xdr:from>
    <xdr:to>
      <xdr:col>28</xdr:col>
      <xdr:colOff>131329</xdr:colOff>
      <xdr:row>58</xdr:row>
      <xdr:rowOff>98857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52136-85CC-48D3-9EA4-8FFA34B2E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174622</xdr:colOff>
      <xdr:row>51</xdr:row>
      <xdr:rowOff>188479</xdr:rowOff>
    </xdr:from>
    <xdr:to>
      <xdr:col>12</xdr:col>
      <xdr:colOff>114731</xdr:colOff>
      <xdr:row>74</xdr:row>
      <xdr:rowOff>96693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DB931-1FE7-4875-B8DE-714D1986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261935</xdr:colOff>
      <xdr:row>34</xdr:row>
      <xdr:rowOff>128587</xdr:rowOff>
    </xdr:from>
    <xdr:to>
      <xdr:col>9</xdr:col>
      <xdr:colOff>507998</xdr:colOff>
      <xdr:row>70</xdr:row>
      <xdr:rowOff>134937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B0CC0-9B42-4C34-AA57-69B70C7F4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210342</xdr:colOff>
      <xdr:row>33</xdr:row>
      <xdr:rowOff>128587</xdr:rowOff>
    </xdr:from>
    <xdr:to>
      <xdr:col>17</xdr:col>
      <xdr:colOff>1524000</xdr:colOff>
      <xdr:row>69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A1B1D-1122-4CE0-B654-5272AA8E2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140073</xdr:colOff>
      <xdr:row>3</xdr:row>
      <xdr:rowOff>21665</xdr:rowOff>
    </xdr:from>
    <xdr:to>
      <xdr:col>13</xdr:col>
      <xdr:colOff>183030</xdr:colOff>
      <xdr:row>22</xdr:row>
      <xdr:rowOff>119529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041A2-9213-49E2-9382-6C3FB48D2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191954</xdr:colOff>
      <xdr:row>0</xdr:row>
      <xdr:rowOff>50288</xdr:rowOff>
    </xdr:from>
    <xdr:to>
      <xdr:col>15</xdr:col>
      <xdr:colOff>521607</xdr:colOff>
      <xdr:row>17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AD45F-A570-4447-BD5A-95110CA43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329653</xdr:colOff>
      <xdr:row>36</xdr:row>
      <xdr:rowOff>72177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EAF6D-AF77-4199-A22C-4F3DED24B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329653</xdr:colOff>
      <xdr:row>18</xdr:row>
      <xdr:rowOff>72177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E9835-0DA5-46D8-8E4C-D048A951A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329653</xdr:colOff>
      <xdr:row>37</xdr:row>
      <xdr:rowOff>72177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466D63-69B8-4E44-B26B-F3F988B60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217714</xdr:colOff>
      <xdr:row>26</xdr:row>
      <xdr:rowOff>99786</xdr:rowOff>
    </xdr:from>
    <xdr:to>
      <xdr:col>7</xdr:col>
      <xdr:colOff>102867</xdr:colOff>
      <xdr:row>43</xdr:row>
      <xdr:rowOff>171963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806F1-D1D8-4607-B0B8-481AC0C5F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75405</xdr:colOff>
      <xdr:row>1</xdr:row>
      <xdr:rowOff>184150</xdr:rowOff>
    </xdr:from>
    <xdr:to>
      <xdr:col>11</xdr:col>
      <xdr:colOff>317500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508DD-619F-494D-A3C1-C448A3158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31D9-EF1F-4C61-A111-8E49D9A0B47C}">
  <sheetPr>
    <tabColor theme="8" tint="-0.499984740745262"/>
  </sheetPr>
  <dimension ref="A1"/>
  <sheetViews>
    <sheetView workbookViewId="0">
      <selection activeCell="E21" sqref="E21"/>
    </sheetView>
  </sheetViews>
  <sheetFormatPr defaultRowHeight="14.75" x14ac:dyDescent="0.7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B5C67-656B-4B71-A96D-377D9DAD34A4}">
  <sheetPr>
    <tabColor theme="8" tint="0.79998168889431442"/>
  </sheetPr>
  <dimension ref="A1:B106"/>
  <sheetViews>
    <sheetView zoomScale="70" zoomScaleNormal="70" workbookViewId="0">
      <selection activeCell="G25" sqref="G25"/>
    </sheetView>
  </sheetViews>
  <sheetFormatPr defaultRowHeight="14.75" x14ac:dyDescent="0.75"/>
  <cols>
    <col min="1" max="1" width="21.2265625" bestFit="1" customWidth="1"/>
  </cols>
  <sheetData>
    <row r="1" spans="1:2" x14ac:dyDescent="0.75">
      <c r="A1" s="6" t="s">
        <v>39</v>
      </c>
      <c r="B1" s="6" t="s">
        <v>52</v>
      </c>
    </row>
    <row r="2" spans="1:2" x14ac:dyDescent="0.75">
      <c r="A2" s="2">
        <v>93.87</v>
      </c>
      <c r="B2" s="2">
        <v>2190</v>
      </c>
    </row>
    <row r="3" spans="1:2" x14ac:dyDescent="0.75">
      <c r="A3" s="2">
        <v>295.5</v>
      </c>
      <c r="B3" s="2">
        <v>46054</v>
      </c>
    </row>
    <row r="4" spans="1:2" x14ac:dyDescent="0.75">
      <c r="A4" s="2">
        <v>263.39</v>
      </c>
      <c r="B4" s="2">
        <v>62050</v>
      </c>
    </row>
    <row r="5" spans="1:2" x14ac:dyDescent="0.75">
      <c r="A5" s="2">
        <v>237.79999999999998</v>
      </c>
      <c r="B5" s="2">
        <v>31034</v>
      </c>
    </row>
    <row r="6" spans="1:2" x14ac:dyDescent="0.75">
      <c r="A6" s="2">
        <v>283.35000000000002</v>
      </c>
      <c r="B6" s="2">
        <v>37074</v>
      </c>
    </row>
    <row r="7" spans="1:2" x14ac:dyDescent="0.75">
      <c r="A7" s="2">
        <v>112.08</v>
      </c>
      <c r="B7" s="2">
        <v>8714</v>
      </c>
    </row>
    <row r="8" spans="1:2" x14ac:dyDescent="0.75">
      <c r="A8" s="2">
        <v>240.60999999999999</v>
      </c>
      <c r="B8" s="2">
        <v>42150</v>
      </c>
    </row>
    <row r="9" spans="1:2" x14ac:dyDescent="0.75">
      <c r="A9" s="2">
        <v>200.87</v>
      </c>
      <c r="B9" s="2">
        <v>18594</v>
      </c>
    </row>
    <row r="10" spans="1:2" x14ac:dyDescent="0.75">
      <c r="A10" s="2">
        <v>211.59</v>
      </c>
      <c r="B10" s="2">
        <v>45322</v>
      </c>
    </row>
    <row r="11" spans="1:2" x14ac:dyDescent="0.75">
      <c r="A11" s="2">
        <v>239.99</v>
      </c>
      <c r="B11" s="2">
        <v>19998</v>
      </c>
    </row>
    <row r="12" spans="1:2" x14ac:dyDescent="0.75">
      <c r="A12" s="2">
        <v>252.32</v>
      </c>
      <c r="B12" s="2">
        <v>12540</v>
      </c>
    </row>
    <row r="13" spans="1:2" x14ac:dyDescent="0.75">
      <c r="A13" s="2">
        <v>420.77</v>
      </c>
      <c r="B13" s="2">
        <v>54719</v>
      </c>
    </row>
    <row r="14" spans="1:2" x14ac:dyDescent="0.75">
      <c r="A14" s="2">
        <v>389.95</v>
      </c>
      <c r="B14" s="2">
        <v>26532</v>
      </c>
    </row>
    <row r="15" spans="1:2" x14ac:dyDescent="0.75">
      <c r="A15" s="2">
        <v>136.17000000000002</v>
      </c>
      <c r="B15" s="2">
        <v>12460</v>
      </c>
    </row>
    <row r="16" spans="1:2" x14ac:dyDescent="0.75">
      <c r="A16" s="2">
        <v>469.29</v>
      </c>
      <c r="B16" s="2">
        <v>42473</v>
      </c>
    </row>
    <row r="17" spans="1:2" x14ac:dyDescent="0.75">
      <c r="A17" s="2">
        <v>335.55</v>
      </c>
      <c r="B17" s="2">
        <v>83156</v>
      </c>
    </row>
    <row r="18" spans="1:2" x14ac:dyDescent="0.75">
      <c r="A18" s="2">
        <v>368.13</v>
      </c>
      <c r="B18" s="2">
        <v>30971</v>
      </c>
    </row>
    <row r="19" spans="1:2" x14ac:dyDescent="0.75">
      <c r="A19" s="2">
        <v>405.85</v>
      </c>
      <c r="B19" s="2">
        <v>42026</v>
      </c>
    </row>
    <row r="20" spans="1:2" x14ac:dyDescent="0.75">
      <c r="A20" s="2">
        <v>160.41000000000003</v>
      </c>
      <c r="B20" s="2">
        <v>5000</v>
      </c>
    </row>
    <row r="21" spans="1:2" x14ac:dyDescent="0.75">
      <c r="A21" s="2">
        <v>143.56</v>
      </c>
      <c r="B21" s="2">
        <v>52017</v>
      </c>
    </row>
    <row r="22" spans="1:2" x14ac:dyDescent="0.75">
      <c r="A22" s="2">
        <v>146.24</v>
      </c>
      <c r="B22" s="2">
        <v>21646</v>
      </c>
    </row>
    <row r="23" spans="1:2" x14ac:dyDescent="0.75">
      <c r="A23" s="2">
        <v>137.35000000000002</v>
      </c>
      <c r="B23" s="2">
        <v>2643</v>
      </c>
    </row>
    <row r="24" spans="1:2" x14ac:dyDescent="0.75">
      <c r="A24" s="2">
        <v>295.43</v>
      </c>
      <c r="B24" s="2">
        <v>48604</v>
      </c>
    </row>
    <row r="25" spans="1:2" x14ac:dyDescent="0.75">
      <c r="A25" s="2">
        <v>315.69</v>
      </c>
      <c r="B25" s="2">
        <v>72082</v>
      </c>
    </row>
    <row r="26" spans="1:2" x14ac:dyDescent="0.75">
      <c r="A26" s="2">
        <v>261.60000000000002</v>
      </c>
      <c r="B26" s="2">
        <v>30333</v>
      </c>
    </row>
    <row r="27" spans="1:2" x14ac:dyDescent="0.75">
      <c r="A27" s="2">
        <v>263.55</v>
      </c>
      <c r="B27" s="2">
        <v>38724</v>
      </c>
    </row>
    <row r="28" spans="1:2" x14ac:dyDescent="0.75">
      <c r="A28" s="2">
        <v>103.38</v>
      </c>
      <c r="B28" s="2">
        <v>10731</v>
      </c>
    </row>
    <row r="29" spans="1:2" x14ac:dyDescent="0.75">
      <c r="A29" s="2">
        <v>237.68</v>
      </c>
      <c r="B29" s="2">
        <v>44587</v>
      </c>
    </row>
    <row r="30" spans="1:2" x14ac:dyDescent="0.75">
      <c r="A30" s="2">
        <v>247.92000000000002</v>
      </c>
      <c r="B30" s="2">
        <v>20657</v>
      </c>
    </row>
    <row r="31" spans="1:2" x14ac:dyDescent="0.75">
      <c r="A31" s="2">
        <v>291.84999999999997</v>
      </c>
      <c r="B31" s="2">
        <v>47359</v>
      </c>
    </row>
    <row r="32" spans="1:2" x14ac:dyDescent="0.75">
      <c r="A32" s="2">
        <v>253.08</v>
      </c>
      <c r="B32" s="2">
        <v>21459</v>
      </c>
    </row>
    <row r="33" spans="1:2" x14ac:dyDescent="0.75">
      <c r="A33" s="2">
        <v>299.43</v>
      </c>
      <c r="B33" s="2">
        <v>13643</v>
      </c>
    </row>
    <row r="34" spans="1:2" x14ac:dyDescent="0.75">
      <c r="A34" s="2">
        <v>400.3</v>
      </c>
      <c r="B34" s="2">
        <v>57668</v>
      </c>
    </row>
    <row r="35" spans="1:2" x14ac:dyDescent="0.75">
      <c r="A35" s="2">
        <v>407.23</v>
      </c>
      <c r="B35" s="2">
        <v>28129</v>
      </c>
    </row>
    <row r="36" spans="1:2" x14ac:dyDescent="0.75">
      <c r="A36" s="2">
        <v>174.44</v>
      </c>
      <c r="B36" s="2">
        <v>13879</v>
      </c>
    </row>
    <row r="37" spans="1:2" x14ac:dyDescent="0.75">
      <c r="A37" s="2">
        <v>457.14</v>
      </c>
      <c r="B37" s="2">
        <v>41720</v>
      </c>
    </row>
    <row r="38" spans="1:2" x14ac:dyDescent="0.75">
      <c r="A38" s="2">
        <v>345.92</v>
      </c>
      <c r="B38" s="2">
        <v>83435</v>
      </c>
    </row>
    <row r="39" spans="1:2" x14ac:dyDescent="0.75">
      <c r="A39" s="2">
        <v>441.34000000000003</v>
      </c>
      <c r="B39" s="2">
        <v>32359</v>
      </c>
    </row>
    <row r="40" spans="1:2" x14ac:dyDescent="0.75">
      <c r="A40" s="2">
        <v>439.49</v>
      </c>
      <c r="B40" s="2">
        <v>44133</v>
      </c>
    </row>
    <row r="41" spans="1:2" x14ac:dyDescent="0.75">
      <c r="A41" s="2">
        <v>166.41000000000003</v>
      </c>
      <c r="B41" s="2">
        <v>5400</v>
      </c>
    </row>
    <row r="42" spans="1:2" x14ac:dyDescent="0.75">
      <c r="A42" s="2">
        <v>169.58</v>
      </c>
      <c r="B42" s="2">
        <v>53845</v>
      </c>
    </row>
    <row r="43" spans="1:2" x14ac:dyDescent="0.75">
      <c r="A43" s="2">
        <v>155.81</v>
      </c>
      <c r="B43" s="2">
        <v>23047</v>
      </c>
    </row>
    <row r="44" spans="1:2" x14ac:dyDescent="0.75">
      <c r="A44" s="2">
        <v>147.94</v>
      </c>
      <c r="B44" s="2">
        <v>3100</v>
      </c>
    </row>
    <row r="45" spans="1:2" x14ac:dyDescent="0.75">
      <c r="A45" s="2">
        <v>316.52</v>
      </c>
      <c r="B45" s="2">
        <v>53072</v>
      </c>
    </row>
    <row r="46" spans="1:2" x14ac:dyDescent="0.75">
      <c r="A46" s="2">
        <v>327.33</v>
      </c>
      <c r="B46" s="2">
        <v>74544</v>
      </c>
    </row>
    <row r="47" spans="1:2" x14ac:dyDescent="0.75">
      <c r="A47" s="2">
        <v>317.51</v>
      </c>
      <c r="B47" s="2">
        <v>32602</v>
      </c>
    </row>
    <row r="48" spans="1:2" x14ac:dyDescent="0.75">
      <c r="A48" s="2">
        <v>293.11</v>
      </c>
      <c r="B48" s="2">
        <v>41614</v>
      </c>
    </row>
    <row r="49" spans="1:2" x14ac:dyDescent="0.75">
      <c r="A49" s="2">
        <v>95.4</v>
      </c>
      <c r="B49" s="2">
        <v>11299</v>
      </c>
    </row>
    <row r="50" spans="1:2" x14ac:dyDescent="0.75">
      <c r="A50" s="2">
        <v>253.89</v>
      </c>
      <c r="B50" s="2">
        <v>47998</v>
      </c>
    </row>
    <row r="51" spans="1:2" x14ac:dyDescent="0.75">
      <c r="A51" s="2">
        <v>204.66000000000003</v>
      </c>
      <c r="B51" s="2">
        <v>23443</v>
      </c>
    </row>
    <row r="52" spans="1:2" x14ac:dyDescent="0.75">
      <c r="A52" s="2">
        <v>265.74</v>
      </c>
      <c r="B52" s="2">
        <v>51513</v>
      </c>
    </row>
    <row r="53" spans="1:2" x14ac:dyDescent="0.75">
      <c r="A53" s="2">
        <v>306.57</v>
      </c>
      <c r="B53" s="2">
        <v>23575</v>
      </c>
    </row>
    <row r="54" spans="1:2" x14ac:dyDescent="0.75">
      <c r="A54" s="2">
        <v>287.59000000000003</v>
      </c>
      <c r="B54" s="2">
        <v>15243</v>
      </c>
    </row>
    <row r="55" spans="1:2" x14ac:dyDescent="0.75">
      <c r="A55" s="2">
        <v>470.90999999999997</v>
      </c>
      <c r="B55" s="2">
        <v>61654</v>
      </c>
    </row>
    <row r="56" spans="1:2" x14ac:dyDescent="0.75">
      <c r="A56" s="2">
        <v>431.7</v>
      </c>
      <c r="B56" s="2">
        <v>30380</v>
      </c>
    </row>
    <row r="57" spans="1:2" x14ac:dyDescent="0.75">
      <c r="A57" s="2">
        <v>207.87</v>
      </c>
      <c r="B57" s="2">
        <v>15484</v>
      </c>
    </row>
    <row r="58" spans="1:2" x14ac:dyDescent="0.75">
      <c r="A58" s="2">
        <v>447.46000000000004</v>
      </c>
      <c r="B58" s="2">
        <v>44504</v>
      </c>
    </row>
    <row r="59" spans="1:2" x14ac:dyDescent="0.75">
      <c r="A59" s="2">
        <v>309.60000000000002</v>
      </c>
      <c r="B59" s="2">
        <v>86475</v>
      </c>
    </row>
    <row r="60" spans="1:2" x14ac:dyDescent="0.75">
      <c r="A60" s="2">
        <v>428.06</v>
      </c>
      <c r="B60" s="2">
        <v>34640</v>
      </c>
    </row>
    <row r="61" spans="1:2" x14ac:dyDescent="0.75">
      <c r="A61" s="2">
        <v>486.83000000000004</v>
      </c>
      <c r="B61" s="2">
        <v>47567</v>
      </c>
    </row>
    <row r="62" spans="1:2" x14ac:dyDescent="0.75">
      <c r="A62" s="2">
        <v>178.01</v>
      </c>
      <c r="B62" s="2">
        <v>6076</v>
      </c>
    </row>
    <row r="63" spans="1:2" x14ac:dyDescent="0.75">
      <c r="A63" s="2">
        <v>186.66</v>
      </c>
      <c r="B63" s="2">
        <v>54644</v>
      </c>
    </row>
    <row r="64" spans="1:2" x14ac:dyDescent="0.75">
      <c r="A64" s="2">
        <v>163.81</v>
      </c>
      <c r="B64" s="2">
        <v>23820</v>
      </c>
    </row>
    <row r="65" spans="1:2" x14ac:dyDescent="0.75">
      <c r="A65" s="2">
        <v>193.31</v>
      </c>
      <c r="B65" s="2">
        <v>3666</v>
      </c>
    </row>
    <row r="66" spans="1:2" x14ac:dyDescent="0.75">
      <c r="A66" s="2">
        <v>337.11</v>
      </c>
      <c r="B66" s="2">
        <v>52529</v>
      </c>
    </row>
    <row r="67" spans="1:2" x14ac:dyDescent="0.75">
      <c r="A67" s="2">
        <v>317.2</v>
      </c>
      <c r="B67" s="2">
        <v>69010</v>
      </c>
    </row>
    <row r="68" spans="1:2" x14ac:dyDescent="0.75">
      <c r="A68" s="2">
        <v>449.32000000000005</v>
      </c>
      <c r="B68" s="2">
        <v>31975</v>
      </c>
    </row>
    <row r="69" spans="1:2" x14ac:dyDescent="0.75">
      <c r="A69" s="2">
        <v>343.19</v>
      </c>
      <c r="B69" s="2">
        <v>40619</v>
      </c>
    </row>
    <row r="70" spans="1:2" x14ac:dyDescent="0.75">
      <c r="A70" s="2">
        <v>102.87</v>
      </c>
      <c r="B70" s="2">
        <v>11509</v>
      </c>
    </row>
    <row r="71" spans="1:2" x14ac:dyDescent="0.75">
      <c r="A71" s="2">
        <v>265.39</v>
      </c>
      <c r="B71" s="2">
        <v>46842</v>
      </c>
    </row>
    <row r="72" spans="1:2" x14ac:dyDescent="0.75">
      <c r="A72" s="2">
        <v>272.23</v>
      </c>
      <c r="B72" s="2">
        <v>23684</v>
      </c>
    </row>
    <row r="73" spans="1:2" x14ac:dyDescent="0.75">
      <c r="A73" s="2">
        <v>299.26</v>
      </c>
      <c r="B73" s="2">
        <v>50165</v>
      </c>
    </row>
    <row r="74" spans="1:2" x14ac:dyDescent="0.75">
      <c r="A74" s="2">
        <v>360.76</v>
      </c>
      <c r="B74" s="2">
        <v>23354</v>
      </c>
    </row>
    <row r="75" spans="1:2" x14ac:dyDescent="0.75">
      <c r="A75" s="2">
        <v>339.37</v>
      </c>
      <c r="B75" s="2">
        <v>15327</v>
      </c>
    </row>
    <row r="76" spans="1:2" x14ac:dyDescent="0.75">
      <c r="A76" s="2">
        <v>475.72</v>
      </c>
      <c r="B76" s="2">
        <v>59836</v>
      </c>
    </row>
    <row r="77" spans="1:2" x14ac:dyDescent="0.75">
      <c r="A77" s="2">
        <v>521.65000000000009</v>
      </c>
      <c r="B77" s="2">
        <v>29585</v>
      </c>
    </row>
    <row r="78" spans="1:2" x14ac:dyDescent="0.75">
      <c r="A78" s="2">
        <v>252.99</v>
      </c>
      <c r="B78" s="2">
        <v>15748</v>
      </c>
    </row>
    <row r="79" spans="1:2" x14ac:dyDescent="0.75">
      <c r="A79" s="2">
        <v>475.63</v>
      </c>
      <c r="B79" s="2">
        <v>43969</v>
      </c>
    </row>
    <row r="80" spans="1:2" x14ac:dyDescent="0.75">
      <c r="A80" s="2">
        <v>311.59000000000003</v>
      </c>
      <c r="B80" s="2">
        <v>85420</v>
      </c>
    </row>
    <row r="81" spans="1:2" x14ac:dyDescent="0.75">
      <c r="A81" s="2">
        <v>506.65999999999997</v>
      </c>
      <c r="B81" s="2">
        <v>33675</v>
      </c>
    </row>
    <row r="82" spans="1:2" x14ac:dyDescent="0.75">
      <c r="A82" s="2">
        <v>489.37</v>
      </c>
      <c r="B82" s="2">
        <v>46638</v>
      </c>
    </row>
    <row r="83" spans="1:2" x14ac:dyDescent="0.75">
      <c r="A83" s="2">
        <v>238.75</v>
      </c>
      <c r="B83" s="2">
        <v>6126</v>
      </c>
    </row>
    <row r="84" spans="1:2" x14ac:dyDescent="0.75">
      <c r="A84" s="2">
        <v>223.67</v>
      </c>
      <c r="B84" s="2">
        <v>51991</v>
      </c>
    </row>
    <row r="85" spans="1:2" x14ac:dyDescent="0.75">
      <c r="A85" s="2">
        <v>183.93</v>
      </c>
      <c r="B85" s="2">
        <v>24880</v>
      </c>
    </row>
    <row r="86" spans="1:2" x14ac:dyDescent="0.75">
      <c r="A86" s="2">
        <v>155.73000000000002</v>
      </c>
      <c r="B86" s="2">
        <v>3731</v>
      </c>
    </row>
    <row r="87" spans="1:2" x14ac:dyDescent="0.75">
      <c r="A87" s="2">
        <v>302.27</v>
      </c>
      <c r="B87" s="2">
        <v>52450</v>
      </c>
    </row>
    <row r="88" spans="1:2" x14ac:dyDescent="0.75">
      <c r="A88" s="2">
        <v>315.09000000000003</v>
      </c>
      <c r="B88" s="2">
        <v>59329</v>
      </c>
    </row>
    <row r="89" spans="1:2" x14ac:dyDescent="0.75">
      <c r="A89" s="2">
        <v>426.70000000000005</v>
      </c>
      <c r="B89" s="2">
        <v>30498</v>
      </c>
    </row>
    <row r="90" spans="1:2" x14ac:dyDescent="0.75">
      <c r="A90" s="2">
        <v>291.31</v>
      </c>
      <c r="B90" s="2">
        <v>39069</v>
      </c>
    </row>
    <row r="91" spans="1:2" x14ac:dyDescent="0.75">
      <c r="A91" s="2">
        <v>135.69999999999999</v>
      </c>
      <c r="B91" s="2">
        <v>10137</v>
      </c>
    </row>
    <row r="92" spans="1:2" x14ac:dyDescent="0.75">
      <c r="A92" s="2">
        <v>254.48000000000002</v>
      </c>
      <c r="B92" s="2">
        <v>46255</v>
      </c>
    </row>
    <row r="93" spans="1:2" x14ac:dyDescent="0.75">
      <c r="A93" s="2">
        <v>225.67</v>
      </c>
      <c r="B93" s="2">
        <v>22955</v>
      </c>
    </row>
    <row r="94" spans="1:2" x14ac:dyDescent="0.75">
      <c r="A94" s="2">
        <v>253.39</v>
      </c>
      <c r="B94" s="2">
        <v>48635</v>
      </c>
    </row>
    <row r="95" spans="1:2" x14ac:dyDescent="0.75">
      <c r="A95" s="2">
        <v>332.71000000000004</v>
      </c>
      <c r="B95" s="2">
        <v>22198</v>
      </c>
    </row>
    <row r="96" spans="1:2" x14ac:dyDescent="0.75">
      <c r="A96" s="2">
        <v>335.38</v>
      </c>
      <c r="B96" s="2">
        <v>14148</v>
      </c>
    </row>
    <row r="97" spans="1:2" x14ac:dyDescent="0.75">
      <c r="A97" s="2">
        <v>433.65</v>
      </c>
      <c r="B97" s="2">
        <v>61124</v>
      </c>
    </row>
    <row r="98" spans="1:2" x14ac:dyDescent="0.75">
      <c r="A98" s="2">
        <v>441.52000000000004</v>
      </c>
      <c r="B98" s="2">
        <v>27090</v>
      </c>
    </row>
    <row r="99" spans="1:2" x14ac:dyDescent="0.75">
      <c r="A99" s="2">
        <v>216.25</v>
      </c>
      <c r="B99" s="2">
        <v>15737</v>
      </c>
    </row>
    <row r="100" spans="1:2" x14ac:dyDescent="0.75">
      <c r="A100" s="2">
        <v>385.77</v>
      </c>
      <c r="B100" s="2">
        <v>41965</v>
      </c>
    </row>
    <row r="101" spans="1:2" x14ac:dyDescent="0.75">
      <c r="A101" s="2">
        <v>269.14</v>
      </c>
      <c r="B101" s="2">
        <v>87184</v>
      </c>
    </row>
    <row r="102" spans="1:2" x14ac:dyDescent="0.75">
      <c r="A102" s="2">
        <v>438.70000000000005</v>
      </c>
      <c r="B102" s="2">
        <v>31746</v>
      </c>
    </row>
    <row r="103" spans="1:2" x14ac:dyDescent="0.75">
      <c r="A103" s="2">
        <v>444.16999999999996</v>
      </c>
      <c r="B103" s="2">
        <v>45205</v>
      </c>
    </row>
    <row r="104" spans="1:2" x14ac:dyDescent="0.75">
      <c r="A104" s="2">
        <v>164.82999999999998</v>
      </c>
      <c r="B104" s="2">
        <v>6086</v>
      </c>
    </row>
    <row r="105" spans="1:2" x14ac:dyDescent="0.75">
      <c r="A105" s="2">
        <v>200.35</v>
      </c>
      <c r="B105" s="2">
        <v>52327</v>
      </c>
    </row>
    <row r="106" spans="1:2" x14ac:dyDescent="0.75">
      <c r="A106" s="2">
        <v>163.13</v>
      </c>
      <c r="B106" s="2">
        <v>23863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D880-AD27-4ED4-8746-3F2AEB0F40CD}">
  <sheetPr>
    <tabColor theme="8" tint="0.79998168889431442"/>
  </sheetPr>
  <dimension ref="A1:H22"/>
  <sheetViews>
    <sheetView zoomScale="40" zoomScaleNormal="40" workbookViewId="0">
      <selection activeCell="G25" sqref="G25"/>
    </sheetView>
  </sheetViews>
  <sheetFormatPr defaultRowHeight="14.75" x14ac:dyDescent="0.75"/>
  <cols>
    <col min="1" max="1" width="21.26953125" bestFit="1" customWidth="1"/>
    <col min="8" max="8" width="26.86328125" bestFit="1" customWidth="1"/>
  </cols>
  <sheetData>
    <row r="1" spans="1:8" x14ac:dyDescent="0.75">
      <c r="A1" s="6" t="s">
        <v>53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54</v>
      </c>
    </row>
    <row r="2" spans="1:8" x14ac:dyDescent="0.75">
      <c r="A2" s="5" t="s">
        <v>13</v>
      </c>
      <c r="B2" s="2">
        <v>27.4</v>
      </c>
      <c r="C2" s="2">
        <v>6.2</v>
      </c>
      <c r="D2" s="2">
        <v>2.2999999999999998</v>
      </c>
      <c r="E2" s="2">
        <v>0.7</v>
      </c>
      <c r="F2" s="2">
        <v>0.8</v>
      </c>
      <c r="G2" s="2">
        <v>37.4</v>
      </c>
      <c r="H2" s="2">
        <v>52.8</v>
      </c>
    </row>
    <row r="3" spans="1:8" x14ac:dyDescent="0.75">
      <c r="A3" s="5" t="s">
        <v>14</v>
      </c>
      <c r="B3" s="2">
        <v>39.9</v>
      </c>
      <c r="C3" s="2">
        <v>22</v>
      </c>
      <c r="D3" s="2">
        <v>8.9</v>
      </c>
      <c r="E3" s="2">
        <v>2.9</v>
      </c>
      <c r="F3" s="2">
        <v>2.2000000000000002</v>
      </c>
      <c r="G3" s="2">
        <v>75.900000000000006</v>
      </c>
      <c r="H3" s="2">
        <v>156.63</v>
      </c>
    </row>
    <row r="4" spans="1:8" x14ac:dyDescent="0.75">
      <c r="A4" s="5" t="s">
        <v>15</v>
      </c>
      <c r="B4" s="2">
        <v>3.6</v>
      </c>
      <c r="C4" s="2">
        <v>2.2000000000000002</v>
      </c>
      <c r="D4" s="2">
        <v>2.2999999999999998</v>
      </c>
      <c r="E4" s="2">
        <v>0.4</v>
      </c>
      <c r="F4" s="2">
        <v>0.3</v>
      </c>
      <c r="G4" s="2">
        <v>8.8000000000000025</v>
      </c>
      <c r="H4" s="2">
        <v>128.69999999999999</v>
      </c>
    </row>
    <row r="5" spans="1:8" x14ac:dyDescent="0.75">
      <c r="A5" s="5" t="s">
        <v>16</v>
      </c>
      <c r="B5" s="2">
        <v>0.8</v>
      </c>
      <c r="C5" s="2">
        <v>0.5</v>
      </c>
      <c r="D5" s="2">
        <v>0.5</v>
      </c>
      <c r="E5" s="2">
        <v>0.1</v>
      </c>
      <c r="F5" s="2">
        <v>0.1</v>
      </c>
      <c r="G5" s="2">
        <v>2</v>
      </c>
      <c r="H5" s="2">
        <v>107.9</v>
      </c>
    </row>
    <row r="6" spans="1:8" x14ac:dyDescent="0.75">
      <c r="A6" s="5" t="s">
        <v>17</v>
      </c>
      <c r="B6" s="2">
        <v>42</v>
      </c>
      <c r="C6" s="2">
        <v>32.5</v>
      </c>
      <c r="D6" s="2">
        <v>8.5</v>
      </c>
      <c r="E6" s="2">
        <v>2.7</v>
      </c>
      <c r="F6" s="2">
        <v>3.9</v>
      </c>
      <c r="G6" s="2">
        <v>89.600000000000009</v>
      </c>
      <c r="H6" s="2">
        <v>161</v>
      </c>
    </row>
    <row r="7" spans="1:8" x14ac:dyDescent="0.75">
      <c r="A7" s="5" t="s">
        <v>18</v>
      </c>
      <c r="B7" s="2">
        <v>1</v>
      </c>
      <c r="C7" s="2">
        <v>0.7</v>
      </c>
      <c r="D7" s="2">
        <v>0.7</v>
      </c>
      <c r="E7" s="2">
        <v>0.5</v>
      </c>
      <c r="F7" s="2">
        <v>0.2</v>
      </c>
      <c r="G7" s="2">
        <v>3.1</v>
      </c>
      <c r="H7" s="2">
        <v>100.2</v>
      </c>
    </row>
    <row r="8" spans="1:8" x14ac:dyDescent="0.75">
      <c r="A8" s="5" t="s">
        <v>19</v>
      </c>
      <c r="B8" s="2">
        <v>51.4</v>
      </c>
      <c r="C8" s="2">
        <v>24.8</v>
      </c>
      <c r="D8" s="2">
        <v>5.2</v>
      </c>
      <c r="E8" s="2">
        <v>1.9</v>
      </c>
      <c r="F8" s="2">
        <v>3.8</v>
      </c>
      <c r="G8" s="2">
        <v>87.100000000000009</v>
      </c>
      <c r="H8" s="2">
        <v>144.9</v>
      </c>
    </row>
    <row r="9" spans="1:8" x14ac:dyDescent="0.75">
      <c r="A9" s="5" t="s">
        <v>20</v>
      </c>
      <c r="B9" s="2">
        <v>4.0999999999999996</v>
      </c>
      <c r="C9" s="2">
        <v>1.8</v>
      </c>
      <c r="D9" s="2">
        <v>1.9</v>
      </c>
      <c r="E9" s="2">
        <v>0.1</v>
      </c>
      <c r="F9" s="2">
        <v>0</v>
      </c>
      <c r="G9" s="2">
        <v>7.8999999999999986</v>
      </c>
      <c r="H9" s="2">
        <v>60.76</v>
      </c>
    </row>
    <row r="10" spans="1:8" x14ac:dyDescent="0.75">
      <c r="A10" s="5" t="s">
        <v>21</v>
      </c>
      <c r="B10" s="2">
        <v>4.5999999999999996</v>
      </c>
      <c r="C10" s="2">
        <v>2.6</v>
      </c>
      <c r="D10" s="2">
        <v>1.7</v>
      </c>
      <c r="E10" s="2">
        <v>0.2</v>
      </c>
      <c r="F10" s="2">
        <v>0.3</v>
      </c>
      <c r="G10" s="2">
        <v>9.3999999999999986</v>
      </c>
      <c r="H10" s="2">
        <v>51.83</v>
      </c>
    </row>
    <row r="11" spans="1:8" x14ac:dyDescent="0.75">
      <c r="A11" s="5" t="s">
        <v>22</v>
      </c>
      <c r="B11" s="2">
        <v>37.1</v>
      </c>
      <c r="C11" s="2">
        <v>29.4</v>
      </c>
      <c r="D11" s="2">
        <v>16.2</v>
      </c>
      <c r="E11" s="2">
        <v>5.4</v>
      </c>
      <c r="F11" s="2">
        <v>3.6</v>
      </c>
      <c r="G11" s="2">
        <v>91.7</v>
      </c>
      <c r="H11" s="2">
        <v>144.63</v>
      </c>
    </row>
    <row r="12" spans="1:8" x14ac:dyDescent="0.75">
      <c r="A12" s="5" t="s">
        <v>23</v>
      </c>
      <c r="B12" s="2">
        <v>15.1</v>
      </c>
      <c r="C12" s="2">
        <v>12.1</v>
      </c>
      <c r="D12" s="2">
        <v>3.7</v>
      </c>
      <c r="E12" s="2">
        <v>0.7</v>
      </c>
      <c r="F12" s="2">
        <v>1.4</v>
      </c>
      <c r="G12" s="2">
        <v>33</v>
      </c>
      <c r="H12" s="2">
        <v>137.44999999999999</v>
      </c>
    </row>
    <row r="13" spans="1:8" x14ac:dyDescent="0.75">
      <c r="A13" s="5" t="s">
        <v>24</v>
      </c>
      <c r="B13" s="2">
        <v>48.6</v>
      </c>
      <c r="C13" s="2">
        <v>24.8</v>
      </c>
      <c r="D13" s="2">
        <v>15.8</v>
      </c>
      <c r="E13" s="2">
        <v>2.5</v>
      </c>
      <c r="F13" s="2">
        <v>1.5</v>
      </c>
      <c r="G13" s="2">
        <v>93.2</v>
      </c>
      <c r="H13" s="2">
        <v>184</v>
      </c>
    </row>
    <row r="14" spans="1:8" x14ac:dyDescent="0.75">
      <c r="A14" s="5" t="s">
        <v>25</v>
      </c>
      <c r="B14" s="2">
        <v>103.2</v>
      </c>
      <c r="C14" s="2">
        <v>92.5</v>
      </c>
      <c r="D14" s="2">
        <v>35</v>
      </c>
      <c r="E14" s="2">
        <v>10.7</v>
      </c>
      <c r="F14" s="2">
        <v>6.6</v>
      </c>
      <c r="G14" s="2">
        <v>247.99999999999997</v>
      </c>
      <c r="H14" s="2">
        <v>210.05</v>
      </c>
    </row>
    <row r="15" spans="1:8" x14ac:dyDescent="0.75">
      <c r="A15" s="5" t="s">
        <v>26</v>
      </c>
      <c r="B15" s="2">
        <v>19.600000000000001</v>
      </c>
      <c r="C15" s="2">
        <v>9.6</v>
      </c>
      <c r="D15" s="2">
        <v>5.4</v>
      </c>
      <c r="E15" s="2">
        <v>1.6</v>
      </c>
      <c r="F15" s="2">
        <v>1.4</v>
      </c>
      <c r="G15" s="2">
        <v>37.6</v>
      </c>
      <c r="H15" s="2">
        <v>88.73</v>
      </c>
    </row>
    <row r="16" spans="1:8" x14ac:dyDescent="0.75">
      <c r="A16" s="5" t="s">
        <v>27</v>
      </c>
      <c r="B16" s="2">
        <v>73.400000000000006</v>
      </c>
      <c r="C16" s="2">
        <v>38.5</v>
      </c>
      <c r="D16" s="2">
        <v>24.1</v>
      </c>
      <c r="E16" s="2">
        <v>3.6</v>
      </c>
      <c r="F16" s="2">
        <v>1.2</v>
      </c>
      <c r="G16" s="2">
        <v>140.79999999999998</v>
      </c>
      <c r="H16" s="2">
        <v>213.8</v>
      </c>
    </row>
    <row r="17" spans="1:8" x14ac:dyDescent="0.75">
      <c r="A17" s="5" t="s">
        <v>28</v>
      </c>
      <c r="B17" s="2">
        <v>37.9</v>
      </c>
      <c r="C17" s="2">
        <v>18.8</v>
      </c>
      <c r="D17" s="2">
        <v>16.8</v>
      </c>
      <c r="E17" s="2">
        <v>2.2000000000000002</v>
      </c>
      <c r="F17" s="2">
        <v>0.7</v>
      </c>
      <c r="G17" s="2">
        <v>76.400000000000006</v>
      </c>
      <c r="H17" s="2">
        <v>112.37</v>
      </c>
    </row>
    <row r="18" spans="1:8" x14ac:dyDescent="0.75">
      <c r="A18" s="5" t="s">
        <v>29</v>
      </c>
      <c r="B18" s="2">
        <v>43.5</v>
      </c>
      <c r="C18" s="2">
        <v>45.6</v>
      </c>
      <c r="D18" s="2">
        <v>8.6999999999999993</v>
      </c>
      <c r="E18" s="2">
        <v>3.1</v>
      </c>
      <c r="F18" s="2">
        <v>2</v>
      </c>
      <c r="G18" s="2">
        <v>102.89999999999999</v>
      </c>
      <c r="H18" s="2">
        <v>208.33</v>
      </c>
    </row>
    <row r="19" spans="1:8" x14ac:dyDescent="0.75">
      <c r="A19" s="5" t="s">
        <v>30</v>
      </c>
      <c r="B19" s="2">
        <v>110.9</v>
      </c>
      <c r="C19" s="2">
        <v>94.5</v>
      </c>
      <c r="D19" s="2">
        <v>35.700000000000003</v>
      </c>
      <c r="E19" s="2">
        <v>6.2</v>
      </c>
      <c r="F19" s="2">
        <v>4.2</v>
      </c>
      <c r="G19" s="2">
        <v>251.5</v>
      </c>
      <c r="H19" s="2">
        <v>231.07</v>
      </c>
    </row>
    <row r="20" spans="1:8" x14ac:dyDescent="0.75">
      <c r="A20" s="5" t="s">
        <v>31</v>
      </c>
      <c r="B20" s="2">
        <v>2.9</v>
      </c>
      <c r="C20" s="2">
        <v>0.9</v>
      </c>
      <c r="D20" s="2">
        <v>0.7</v>
      </c>
      <c r="E20" s="2">
        <v>0.1</v>
      </c>
      <c r="F20" s="2">
        <v>0.1</v>
      </c>
      <c r="G20" s="2">
        <v>4.6999999999999993</v>
      </c>
      <c r="H20" s="2">
        <v>68</v>
      </c>
    </row>
    <row r="21" spans="1:8" x14ac:dyDescent="0.75">
      <c r="A21" s="5" t="s">
        <v>32</v>
      </c>
      <c r="B21" s="2">
        <v>13.7</v>
      </c>
      <c r="C21" s="2">
        <v>10.8</v>
      </c>
      <c r="D21" s="2">
        <v>4.8</v>
      </c>
      <c r="E21" s="2">
        <v>0.3</v>
      </c>
      <c r="F21" s="2">
        <v>2</v>
      </c>
      <c r="G21" s="2">
        <v>31.6</v>
      </c>
      <c r="H21" s="2">
        <v>50.09</v>
      </c>
    </row>
    <row r="22" spans="1:8" x14ac:dyDescent="0.75">
      <c r="A22" s="5" t="s">
        <v>6</v>
      </c>
      <c r="B22" s="2">
        <v>17</v>
      </c>
      <c r="C22" s="2">
        <v>11.8</v>
      </c>
      <c r="D22" s="2">
        <v>5</v>
      </c>
      <c r="E22" s="2">
        <v>1.1000000000000001</v>
      </c>
      <c r="F22" s="2">
        <v>1</v>
      </c>
      <c r="G22" s="2">
        <v>35.9</v>
      </c>
      <c r="H22" s="2">
        <v>75.06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70D8-74E2-4D2F-A3C2-1738390E7C0E}">
  <sheetPr>
    <tabColor theme="8" tint="0.79998168889431442"/>
  </sheetPr>
  <dimension ref="A1:V68"/>
  <sheetViews>
    <sheetView zoomScale="55" zoomScaleNormal="55" workbookViewId="0">
      <selection activeCell="G25" sqref="G25"/>
    </sheetView>
  </sheetViews>
  <sheetFormatPr defaultRowHeight="14.75" x14ac:dyDescent="0.75"/>
  <cols>
    <col min="1" max="1" width="27.58984375" bestFit="1" customWidth="1"/>
    <col min="2" max="2" width="22.7265625" bestFit="1" customWidth="1"/>
    <col min="3" max="3" width="19.6796875" bestFit="1" customWidth="1"/>
    <col min="4" max="4" width="23.90625" bestFit="1" customWidth="1"/>
    <col min="5" max="5" width="22.7265625" bestFit="1" customWidth="1"/>
    <col min="6" max="6" width="19.6796875" bestFit="1" customWidth="1"/>
    <col min="7" max="7" width="23.90625" bestFit="1" customWidth="1"/>
    <col min="8" max="8" width="22.7265625" bestFit="1" customWidth="1"/>
    <col min="9" max="9" width="19.6796875" bestFit="1" customWidth="1"/>
    <col min="10" max="10" width="23.90625" bestFit="1" customWidth="1"/>
    <col min="11" max="11" width="22.7265625" bestFit="1" customWidth="1"/>
    <col min="12" max="12" width="19.6796875" bestFit="1" customWidth="1"/>
    <col min="13" max="13" width="23.90625" bestFit="1" customWidth="1"/>
    <col min="14" max="14" width="22.7265625" bestFit="1" customWidth="1"/>
    <col min="15" max="15" width="19.6796875" bestFit="1" customWidth="1"/>
    <col min="16" max="16" width="23.90625" bestFit="1" customWidth="1"/>
  </cols>
  <sheetData>
    <row r="1" spans="1:16" x14ac:dyDescent="0.75">
      <c r="A1" s="7"/>
      <c r="B1" s="7">
        <v>2020</v>
      </c>
      <c r="C1" s="7"/>
      <c r="D1" s="7"/>
      <c r="E1" s="7">
        <v>2019</v>
      </c>
      <c r="F1" s="7"/>
      <c r="G1" s="7"/>
      <c r="H1" s="7">
        <v>2018</v>
      </c>
      <c r="I1" s="7"/>
      <c r="J1" s="7"/>
      <c r="K1" s="7">
        <v>2017</v>
      </c>
      <c r="L1" s="7"/>
      <c r="M1" s="7"/>
      <c r="N1" s="7">
        <v>2016</v>
      </c>
      <c r="O1" s="7"/>
      <c r="P1" s="7"/>
    </row>
    <row r="2" spans="1:16" x14ac:dyDescent="0.75">
      <c r="A2" s="6" t="s">
        <v>34</v>
      </c>
      <c r="B2" s="6" t="s">
        <v>55</v>
      </c>
      <c r="C2" s="6" t="s">
        <v>56</v>
      </c>
      <c r="D2" s="6" t="s">
        <v>57</v>
      </c>
      <c r="E2" s="6" t="s">
        <v>55</v>
      </c>
      <c r="F2" s="6" t="s">
        <v>56</v>
      </c>
      <c r="G2" s="6" t="s">
        <v>57</v>
      </c>
      <c r="H2" s="6" t="s">
        <v>55</v>
      </c>
      <c r="I2" s="6" t="s">
        <v>56</v>
      </c>
      <c r="J2" s="6" t="s">
        <v>57</v>
      </c>
      <c r="K2" s="6" t="s">
        <v>55</v>
      </c>
      <c r="L2" s="6" t="s">
        <v>56</v>
      </c>
      <c r="M2" s="6" t="s">
        <v>57</v>
      </c>
      <c r="N2" s="6" t="s">
        <v>55</v>
      </c>
      <c r="O2" s="6" t="s">
        <v>56</v>
      </c>
      <c r="P2" s="6" t="s">
        <v>57</v>
      </c>
    </row>
    <row r="3" spans="1:16" x14ac:dyDescent="0.75">
      <c r="A3" s="5" t="s">
        <v>13</v>
      </c>
      <c r="B3" s="2">
        <v>151.12</v>
      </c>
      <c r="C3" s="2">
        <v>95.19</v>
      </c>
      <c r="D3" s="2">
        <v>55.93</v>
      </c>
      <c r="E3" s="2">
        <v>167.54000000000002</v>
      </c>
      <c r="F3" s="2">
        <v>93.5</v>
      </c>
      <c r="G3" s="2">
        <v>74.040000000000006</v>
      </c>
      <c r="H3" s="2">
        <v>123.68</v>
      </c>
      <c r="I3" s="2">
        <v>77.17</v>
      </c>
      <c r="J3" s="2">
        <v>46.51</v>
      </c>
      <c r="K3" s="2">
        <v>100.03</v>
      </c>
      <c r="L3" s="2">
        <v>68.959999999999994</v>
      </c>
      <c r="M3" s="2">
        <v>31.07</v>
      </c>
      <c r="N3" s="2">
        <v>96.51</v>
      </c>
      <c r="O3" s="2">
        <v>60.88</v>
      </c>
      <c r="P3" s="2">
        <v>35.630000000000003</v>
      </c>
    </row>
    <row r="4" spans="1:16" x14ac:dyDescent="0.75">
      <c r="A4" s="5" t="s">
        <v>14</v>
      </c>
      <c r="B4" s="2">
        <v>252</v>
      </c>
      <c r="C4" s="2">
        <v>178.06</v>
      </c>
      <c r="D4" s="2">
        <v>73.94</v>
      </c>
      <c r="E4" s="2">
        <v>269.65999999999997</v>
      </c>
      <c r="F4" s="2">
        <v>169.82</v>
      </c>
      <c r="G4" s="2">
        <v>99.84</v>
      </c>
      <c r="H4" s="2">
        <v>205.76</v>
      </c>
      <c r="I4" s="2">
        <v>144.37</v>
      </c>
      <c r="J4" s="2">
        <v>61.39</v>
      </c>
      <c r="K4" s="2">
        <v>197.18</v>
      </c>
      <c r="L4" s="2">
        <v>133.56</v>
      </c>
      <c r="M4" s="2">
        <v>63.62</v>
      </c>
      <c r="N4" s="2">
        <v>175.18</v>
      </c>
      <c r="O4" s="2">
        <v>134.22</v>
      </c>
      <c r="P4" s="2">
        <v>40.96</v>
      </c>
    </row>
    <row r="5" spans="1:16" x14ac:dyDescent="0.75">
      <c r="A5" s="5" t="s">
        <v>15</v>
      </c>
      <c r="B5" s="2">
        <v>367.87</v>
      </c>
      <c r="C5" s="2">
        <v>249.58</v>
      </c>
      <c r="D5" s="2">
        <v>118.29</v>
      </c>
      <c r="E5" s="2">
        <v>335.33</v>
      </c>
      <c r="F5" s="2">
        <v>235.2</v>
      </c>
      <c r="G5" s="2">
        <v>100.13</v>
      </c>
      <c r="H5" s="2">
        <v>376.84000000000003</v>
      </c>
      <c r="I5" s="2">
        <v>235.74</v>
      </c>
      <c r="J5" s="2">
        <v>141.1</v>
      </c>
      <c r="K5" s="2">
        <v>227.20000000000002</v>
      </c>
      <c r="L5" s="2">
        <v>178.77</v>
      </c>
      <c r="M5" s="2">
        <v>48.43</v>
      </c>
      <c r="N5" s="2">
        <v>260.52</v>
      </c>
      <c r="O5" s="2">
        <v>198.72</v>
      </c>
      <c r="P5" s="2">
        <v>61.8</v>
      </c>
    </row>
    <row r="6" spans="1:16" x14ac:dyDescent="0.75">
      <c r="A6" s="5" t="s">
        <v>16</v>
      </c>
      <c r="B6" s="2">
        <v>414.24</v>
      </c>
      <c r="C6" s="2">
        <v>223.31</v>
      </c>
      <c r="D6" s="2">
        <v>190.93</v>
      </c>
      <c r="E6" s="2">
        <v>361.05</v>
      </c>
      <c r="F6" s="2">
        <v>208.96</v>
      </c>
      <c r="G6" s="2">
        <v>152.09</v>
      </c>
      <c r="H6" s="2">
        <v>253.8</v>
      </c>
      <c r="I6" s="2">
        <v>135.08000000000001</v>
      </c>
      <c r="J6" s="2">
        <v>118.72</v>
      </c>
      <c r="K6" s="2">
        <v>198.35</v>
      </c>
      <c r="L6" s="2">
        <v>114.21</v>
      </c>
      <c r="M6" s="2">
        <v>84.14</v>
      </c>
      <c r="N6" s="2">
        <v>215.99</v>
      </c>
      <c r="O6" s="2">
        <v>122.96</v>
      </c>
      <c r="P6" s="2">
        <v>93.03</v>
      </c>
    </row>
    <row r="7" spans="1:16" x14ac:dyDescent="0.75">
      <c r="A7" s="5" t="s">
        <v>17</v>
      </c>
      <c r="B7" s="2">
        <v>266.90999999999997</v>
      </c>
      <c r="C7" s="2">
        <v>208.94</v>
      </c>
      <c r="D7" s="2">
        <v>57.97</v>
      </c>
      <c r="E7" s="2">
        <v>257.38</v>
      </c>
      <c r="F7" s="2">
        <v>180.57</v>
      </c>
      <c r="G7" s="2">
        <v>76.81</v>
      </c>
      <c r="H7" s="2">
        <v>235.25</v>
      </c>
      <c r="I7" s="2">
        <v>169.03</v>
      </c>
      <c r="J7" s="2">
        <v>66.22</v>
      </c>
      <c r="K7" s="2">
        <v>172.32</v>
      </c>
      <c r="L7" s="2">
        <v>142.75</v>
      </c>
      <c r="M7" s="2">
        <v>29.57</v>
      </c>
      <c r="N7" s="2">
        <v>186.18</v>
      </c>
      <c r="O7" s="2">
        <v>140.97999999999999</v>
      </c>
      <c r="P7" s="2">
        <v>45.2</v>
      </c>
    </row>
    <row r="8" spans="1:16" x14ac:dyDescent="0.75">
      <c r="A8" s="5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75">
      <c r="A9" s="5" t="s">
        <v>19</v>
      </c>
      <c r="B9" s="2">
        <v>237.60000000000002</v>
      </c>
      <c r="C9" s="2">
        <v>147.77000000000001</v>
      </c>
      <c r="D9" s="2">
        <v>89.83</v>
      </c>
      <c r="E9" s="2">
        <v>237.88</v>
      </c>
      <c r="F9" s="2">
        <v>156.94999999999999</v>
      </c>
      <c r="G9" s="2">
        <v>80.930000000000007</v>
      </c>
      <c r="H9" s="2">
        <v>217.60000000000002</v>
      </c>
      <c r="I9" s="2">
        <v>144.36000000000001</v>
      </c>
      <c r="J9" s="2">
        <v>73.239999999999995</v>
      </c>
      <c r="K9" s="2">
        <v>181.56</v>
      </c>
      <c r="L9" s="2">
        <v>96.19</v>
      </c>
      <c r="M9" s="2">
        <v>85.37</v>
      </c>
      <c r="N9" s="2">
        <v>194.52999999999997</v>
      </c>
      <c r="O9" s="2">
        <v>106.32</v>
      </c>
      <c r="P9" s="2">
        <v>88.21</v>
      </c>
    </row>
    <row r="10" spans="1:16" x14ac:dyDescent="0.75">
      <c r="A10" s="5" t="s">
        <v>20</v>
      </c>
      <c r="B10" s="2">
        <v>276.62</v>
      </c>
      <c r="C10" s="2">
        <v>164.4</v>
      </c>
      <c r="D10" s="2">
        <v>112.22</v>
      </c>
      <c r="E10" s="2">
        <v>284.23</v>
      </c>
      <c r="F10" s="2">
        <v>150.41999999999999</v>
      </c>
      <c r="G10" s="2">
        <v>133.81</v>
      </c>
      <c r="H10" s="2">
        <v>295.02999999999997</v>
      </c>
      <c r="I10" s="2">
        <v>153.94</v>
      </c>
      <c r="J10" s="2">
        <v>141.09</v>
      </c>
      <c r="K10" s="2">
        <v>231.32</v>
      </c>
      <c r="L10" s="2">
        <v>133.09</v>
      </c>
      <c r="M10" s="2">
        <v>98.23</v>
      </c>
      <c r="N10" s="2">
        <v>213.41</v>
      </c>
      <c r="O10" s="2">
        <v>137.75</v>
      </c>
      <c r="P10" s="2">
        <v>75.66</v>
      </c>
    </row>
    <row r="11" spans="1:16" x14ac:dyDescent="0.75">
      <c r="A11" s="5" t="s">
        <v>21</v>
      </c>
      <c r="B11" s="2">
        <v>226.46</v>
      </c>
      <c r="C11" s="2">
        <v>180.62</v>
      </c>
      <c r="D11" s="2">
        <v>45.84</v>
      </c>
      <c r="E11" s="2">
        <v>255.31</v>
      </c>
      <c r="F11" s="2">
        <v>199.61</v>
      </c>
      <c r="G11" s="2">
        <v>55.7</v>
      </c>
      <c r="H11" s="2">
        <v>229.89000000000001</v>
      </c>
      <c r="I11" s="2">
        <v>176.3</v>
      </c>
      <c r="J11" s="2">
        <v>53.59</v>
      </c>
      <c r="K11" s="2">
        <v>159.65</v>
      </c>
      <c r="L11" s="2">
        <v>121.13</v>
      </c>
      <c r="M11" s="2">
        <v>38.520000000000003</v>
      </c>
      <c r="N11" s="2">
        <v>157.37</v>
      </c>
      <c r="O11" s="2">
        <v>125.35</v>
      </c>
      <c r="P11" s="2">
        <v>32.020000000000003</v>
      </c>
    </row>
    <row r="12" spans="1:16" x14ac:dyDescent="0.75">
      <c r="A12" s="5" t="s">
        <v>22</v>
      </c>
      <c r="B12" s="2">
        <v>272.53999999999996</v>
      </c>
      <c r="C12" s="2">
        <v>188.79</v>
      </c>
      <c r="D12" s="2">
        <v>83.75</v>
      </c>
      <c r="E12" s="2">
        <v>258.05</v>
      </c>
      <c r="F12" s="2">
        <v>188.68</v>
      </c>
      <c r="G12" s="2">
        <v>69.37</v>
      </c>
      <c r="H12" s="2">
        <v>196.63</v>
      </c>
      <c r="I12" s="2">
        <v>144.58000000000001</v>
      </c>
      <c r="J12" s="2">
        <v>52.05</v>
      </c>
      <c r="K12" s="2">
        <v>178.13</v>
      </c>
      <c r="L12" s="2">
        <v>125.46</v>
      </c>
      <c r="M12" s="2">
        <v>52.67</v>
      </c>
      <c r="N12" s="2">
        <v>196.38</v>
      </c>
      <c r="O12" s="2">
        <v>155.94</v>
      </c>
      <c r="P12" s="2">
        <v>40.44</v>
      </c>
    </row>
    <row r="13" spans="1:16" x14ac:dyDescent="0.75">
      <c r="A13" s="5" t="s">
        <v>23</v>
      </c>
      <c r="B13" s="2">
        <v>304.66000000000003</v>
      </c>
      <c r="C13" s="2">
        <v>180.52</v>
      </c>
      <c r="D13" s="2">
        <v>124.14</v>
      </c>
      <c r="E13" s="2">
        <v>326.82</v>
      </c>
      <c r="F13" s="2">
        <v>183.01</v>
      </c>
      <c r="G13" s="2">
        <v>143.81</v>
      </c>
      <c r="H13" s="2">
        <v>311.86</v>
      </c>
      <c r="I13" s="2">
        <v>158.36000000000001</v>
      </c>
      <c r="J13" s="2">
        <v>153.5</v>
      </c>
      <c r="K13" s="2">
        <v>275.43</v>
      </c>
      <c r="L13" s="2">
        <v>149.80000000000001</v>
      </c>
      <c r="M13" s="2">
        <v>125.63</v>
      </c>
      <c r="N13" s="2">
        <v>243.02</v>
      </c>
      <c r="O13" s="2">
        <v>155.05000000000001</v>
      </c>
      <c r="P13" s="2">
        <v>87.97</v>
      </c>
    </row>
    <row r="14" spans="1:16" x14ac:dyDescent="0.75">
      <c r="A14" s="5" t="s">
        <v>24</v>
      </c>
      <c r="B14" s="2">
        <v>358.9</v>
      </c>
      <c r="C14" s="2">
        <v>240.75</v>
      </c>
      <c r="D14" s="2">
        <v>118.15</v>
      </c>
      <c r="E14" s="2">
        <v>424.08000000000004</v>
      </c>
      <c r="F14" s="2">
        <v>297.85000000000002</v>
      </c>
      <c r="G14" s="2">
        <v>126.23</v>
      </c>
      <c r="H14" s="2">
        <v>354.56</v>
      </c>
      <c r="I14" s="2">
        <v>248.88</v>
      </c>
      <c r="J14" s="2">
        <v>105.68</v>
      </c>
      <c r="K14" s="2">
        <v>297.14</v>
      </c>
      <c r="L14" s="2">
        <v>212.79</v>
      </c>
      <c r="M14" s="2">
        <v>84.35</v>
      </c>
      <c r="N14" s="2">
        <v>377.56</v>
      </c>
      <c r="O14" s="2">
        <v>266.79000000000002</v>
      </c>
      <c r="P14" s="2">
        <v>110.77</v>
      </c>
    </row>
    <row r="15" spans="1:16" x14ac:dyDescent="0.75">
      <c r="A15" s="5" t="s">
        <v>25</v>
      </c>
      <c r="B15" s="2">
        <v>435.28000000000003</v>
      </c>
      <c r="C15" s="2">
        <v>303.42</v>
      </c>
      <c r="D15" s="2">
        <v>131.86000000000001</v>
      </c>
      <c r="E15" s="2">
        <v>449.75</v>
      </c>
      <c r="F15" s="2">
        <v>300.64</v>
      </c>
      <c r="G15" s="2">
        <v>149.11000000000001</v>
      </c>
      <c r="H15" s="2">
        <v>453.06000000000006</v>
      </c>
      <c r="I15" s="2">
        <v>317.60000000000002</v>
      </c>
      <c r="J15" s="2">
        <v>135.46</v>
      </c>
      <c r="K15" s="2">
        <v>295.58000000000004</v>
      </c>
      <c r="L15" s="2">
        <v>232.49</v>
      </c>
      <c r="M15" s="2">
        <v>63.09</v>
      </c>
      <c r="N15" s="2">
        <v>315.36</v>
      </c>
      <c r="O15" s="2">
        <v>252.69</v>
      </c>
      <c r="P15" s="2">
        <v>62.67</v>
      </c>
    </row>
    <row r="16" spans="1:16" x14ac:dyDescent="0.75">
      <c r="A16" s="5" t="s">
        <v>26</v>
      </c>
      <c r="B16" s="2">
        <v>173.92000000000002</v>
      </c>
      <c r="C16" s="2">
        <v>91.44</v>
      </c>
      <c r="D16" s="2">
        <v>82.48</v>
      </c>
      <c r="E16" s="2">
        <v>141.73000000000002</v>
      </c>
      <c r="F16" s="2">
        <v>84.53</v>
      </c>
      <c r="G16" s="2">
        <v>57.2</v>
      </c>
      <c r="H16" s="2">
        <v>102.82</v>
      </c>
      <c r="I16" s="2">
        <v>61.45</v>
      </c>
      <c r="J16" s="2">
        <v>41.37</v>
      </c>
      <c r="K16" s="2">
        <v>108.59</v>
      </c>
      <c r="L16" s="2">
        <v>58.68</v>
      </c>
      <c r="M16" s="2">
        <v>49.91</v>
      </c>
      <c r="N16" s="2">
        <v>91.02</v>
      </c>
      <c r="O16" s="2">
        <v>60.03</v>
      </c>
      <c r="P16" s="2">
        <v>30.99</v>
      </c>
    </row>
    <row r="17" spans="1:22" x14ac:dyDescent="0.75">
      <c r="A17" s="5" t="s">
        <v>27</v>
      </c>
      <c r="B17" s="2">
        <v>263.37</v>
      </c>
      <c r="C17" s="2">
        <v>205.26</v>
      </c>
      <c r="D17" s="2">
        <v>58.11</v>
      </c>
      <c r="E17" s="2">
        <v>269.37</v>
      </c>
      <c r="F17" s="2">
        <v>198.78</v>
      </c>
      <c r="G17" s="2">
        <v>70.59</v>
      </c>
      <c r="H17" s="2">
        <v>289.37</v>
      </c>
      <c r="I17" s="2">
        <v>198.93</v>
      </c>
      <c r="J17" s="2">
        <v>90.44</v>
      </c>
      <c r="K17" s="2">
        <v>251.51</v>
      </c>
      <c r="L17" s="2">
        <v>179.98</v>
      </c>
      <c r="M17" s="2">
        <v>71.53</v>
      </c>
      <c r="N17" s="2">
        <v>284.22000000000003</v>
      </c>
      <c r="O17" s="2">
        <v>188.05</v>
      </c>
      <c r="P17" s="2">
        <v>96.17</v>
      </c>
    </row>
    <row r="18" spans="1:22" x14ac:dyDescent="0.75">
      <c r="A18" s="5" t="s">
        <v>28</v>
      </c>
      <c r="B18" s="2">
        <v>246.46</v>
      </c>
      <c r="C18" s="2">
        <v>182.11</v>
      </c>
      <c r="D18" s="2">
        <v>64.349999999999994</v>
      </c>
      <c r="E18" s="2">
        <v>250.09</v>
      </c>
      <c r="F18" s="2">
        <v>167.49</v>
      </c>
      <c r="G18" s="2">
        <v>82.6</v>
      </c>
      <c r="H18" s="2">
        <v>271.10000000000002</v>
      </c>
      <c r="I18" s="2">
        <v>192.46</v>
      </c>
      <c r="J18" s="2">
        <v>78.64</v>
      </c>
      <c r="K18" s="2">
        <v>221.72</v>
      </c>
      <c r="L18" s="2">
        <v>148.47</v>
      </c>
      <c r="M18" s="2">
        <v>73.25</v>
      </c>
      <c r="N18" s="2">
        <v>270.63</v>
      </c>
      <c r="O18" s="2">
        <v>195.4</v>
      </c>
      <c r="P18" s="2">
        <v>75.23</v>
      </c>
    </row>
    <row r="19" spans="1:22" x14ac:dyDescent="0.75">
      <c r="A19" s="5" t="s">
        <v>6</v>
      </c>
      <c r="B19" s="2">
        <v>148.69</v>
      </c>
      <c r="C19" s="2">
        <v>98.25</v>
      </c>
      <c r="D19" s="2">
        <v>50.44</v>
      </c>
      <c r="E19" s="2">
        <v>150.61000000000001</v>
      </c>
      <c r="F19" s="2">
        <v>97.78</v>
      </c>
      <c r="G19" s="2">
        <v>52.83</v>
      </c>
      <c r="H19" s="2">
        <v>141.74</v>
      </c>
      <c r="I19" s="2">
        <v>93.8</v>
      </c>
      <c r="J19" s="2">
        <v>47.94</v>
      </c>
      <c r="K19" s="2">
        <v>114.56</v>
      </c>
      <c r="L19" s="2">
        <v>76.45</v>
      </c>
      <c r="M19" s="2">
        <v>38.11</v>
      </c>
      <c r="N19" s="2">
        <v>115.84</v>
      </c>
      <c r="O19" s="2">
        <v>79.34</v>
      </c>
      <c r="P19" s="2">
        <v>36.5</v>
      </c>
    </row>
    <row r="20" spans="1:22" x14ac:dyDescent="0.75">
      <c r="A20" s="5" t="s">
        <v>29</v>
      </c>
      <c r="B20" s="2">
        <v>361.98</v>
      </c>
      <c r="C20" s="2">
        <v>246.11</v>
      </c>
      <c r="D20" s="2">
        <v>115.87</v>
      </c>
      <c r="E20" s="2">
        <v>418.63</v>
      </c>
      <c r="F20" s="2">
        <v>301.54000000000002</v>
      </c>
      <c r="G20" s="2">
        <v>117.09</v>
      </c>
      <c r="H20" s="2">
        <v>342.01</v>
      </c>
      <c r="I20" s="2">
        <v>246.2</v>
      </c>
      <c r="J20" s="2">
        <v>95.81</v>
      </c>
      <c r="K20" s="2">
        <v>313.62</v>
      </c>
      <c r="L20" s="2">
        <v>227.3</v>
      </c>
      <c r="M20" s="2">
        <v>86.32</v>
      </c>
      <c r="N20" s="2">
        <v>259.58</v>
      </c>
      <c r="O20" s="2">
        <v>195.63</v>
      </c>
      <c r="P20" s="2">
        <v>63.95</v>
      </c>
    </row>
    <row r="21" spans="1:22" x14ac:dyDescent="0.75">
      <c r="A21" s="5" t="s">
        <v>30</v>
      </c>
      <c r="B21" s="2">
        <v>395.71000000000004</v>
      </c>
      <c r="C21" s="2">
        <v>214.06</v>
      </c>
      <c r="D21" s="2">
        <v>181.65</v>
      </c>
      <c r="E21" s="2">
        <v>364.98</v>
      </c>
      <c r="F21" s="2">
        <v>209.26</v>
      </c>
      <c r="G21" s="2">
        <v>155.72</v>
      </c>
      <c r="H21" s="2">
        <v>447.76</v>
      </c>
      <c r="I21" s="2">
        <v>307.54000000000002</v>
      </c>
      <c r="J21" s="2">
        <v>140.22</v>
      </c>
      <c r="K21" s="2">
        <v>348.71</v>
      </c>
      <c r="L21" s="2">
        <v>225.22</v>
      </c>
      <c r="M21" s="2">
        <v>123.49</v>
      </c>
      <c r="N21" s="2">
        <v>300.81</v>
      </c>
      <c r="O21" s="2">
        <v>170.32</v>
      </c>
      <c r="P21" s="2">
        <v>130.49</v>
      </c>
    </row>
    <row r="22" spans="1:22" x14ac:dyDescent="0.75">
      <c r="A22" s="5" t="s">
        <v>31</v>
      </c>
      <c r="B22" s="2">
        <v>132.93</v>
      </c>
      <c r="C22" s="2">
        <v>70.400000000000006</v>
      </c>
      <c r="D22" s="2">
        <v>62.53</v>
      </c>
      <c r="E22" s="2">
        <v>160.18</v>
      </c>
      <c r="F22" s="2">
        <v>74.12</v>
      </c>
      <c r="G22" s="2">
        <v>86.06</v>
      </c>
      <c r="H22" s="2">
        <v>168.96</v>
      </c>
      <c r="I22" s="2">
        <v>81.17</v>
      </c>
      <c r="J22" s="2">
        <v>87.79</v>
      </c>
      <c r="K22" s="2">
        <v>145.32</v>
      </c>
      <c r="L22" s="2">
        <v>73.7</v>
      </c>
      <c r="M22" s="2">
        <v>71.62</v>
      </c>
      <c r="N22" s="2">
        <v>139.26</v>
      </c>
      <c r="O22" s="2">
        <v>63.14</v>
      </c>
      <c r="P22" s="2">
        <v>76.12</v>
      </c>
    </row>
    <row r="23" spans="1:22" x14ac:dyDescent="0.75">
      <c r="A23" s="5" t="s">
        <v>32</v>
      </c>
      <c r="B23" s="2">
        <v>196.41000000000003</v>
      </c>
      <c r="C23" s="2">
        <v>131.62</v>
      </c>
      <c r="D23" s="2">
        <v>64.790000000000006</v>
      </c>
      <c r="E23" s="2">
        <v>190.45</v>
      </c>
      <c r="F23" s="2">
        <v>121.82</v>
      </c>
      <c r="G23" s="2">
        <v>68.63</v>
      </c>
      <c r="H23" s="2">
        <v>195.75</v>
      </c>
      <c r="I23" s="2">
        <v>118.68</v>
      </c>
      <c r="J23" s="2">
        <v>77.069999999999993</v>
      </c>
      <c r="K23" s="2">
        <v>134.84</v>
      </c>
      <c r="L23" s="2">
        <v>84.89</v>
      </c>
      <c r="M23" s="2">
        <v>49.95</v>
      </c>
      <c r="N23" s="2">
        <v>112.78</v>
      </c>
      <c r="O23" s="2">
        <v>84.69</v>
      </c>
      <c r="P23" s="2">
        <v>28.09</v>
      </c>
    </row>
    <row r="27" spans="1:22" x14ac:dyDescent="0.75">
      <c r="A27" s="6" t="s">
        <v>58</v>
      </c>
      <c r="B27" s="6" t="s">
        <v>13</v>
      </c>
      <c r="C27" s="6" t="s">
        <v>14</v>
      </c>
      <c r="D27" s="6" t="s">
        <v>15</v>
      </c>
      <c r="E27" s="6" t="s">
        <v>16</v>
      </c>
      <c r="F27" s="6" t="s">
        <v>17</v>
      </c>
      <c r="G27" s="6" t="s">
        <v>18</v>
      </c>
      <c r="H27" s="6" t="s">
        <v>19</v>
      </c>
      <c r="I27" s="6" t="s">
        <v>20</v>
      </c>
      <c r="J27" s="6" t="s">
        <v>21</v>
      </c>
      <c r="K27" s="6" t="s">
        <v>22</v>
      </c>
      <c r="L27" s="6" t="s">
        <v>23</v>
      </c>
      <c r="M27" s="6" t="s">
        <v>24</v>
      </c>
      <c r="N27" s="6" t="s">
        <v>25</v>
      </c>
      <c r="O27" s="6" t="s">
        <v>26</v>
      </c>
      <c r="P27" s="6" t="s">
        <v>27</v>
      </c>
      <c r="Q27" s="6" t="s">
        <v>28</v>
      </c>
      <c r="R27" s="6" t="s">
        <v>6</v>
      </c>
      <c r="S27" s="6" t="s">
        <v>29</v>
      </c>
      <c r="T27" s="6" t="s">
        <v>30</v>
      </c>
      <c r="U27" s="6" t="s">
        <v>31</v>
      </c>
      <c r="V27" s="6" t="s">
        <v>32</v>
      </c>
    </row>
    <row r="28" spans="1:22" x14ac:dyDescent="0.75">
      <c r="A28" s="5">
        <v>2016</v>
      </c>
      <c r="B28" s="2">
        <v>96.51</v>
      </c>
      <c r="C28" s="2">
        <v>175.18</v>
      </c>
      <c r="D28" s="2">
        <v>260.52</v>
      </c>
      <c r="E28" s="2">
        <v>215.99</v>
      </c>
      <c r="F28" s="2">
        <v>186.18</v>
      </c>
      <c r="G28" s="2"/>
      <c r="H28" s="2">
        <v>194.52999999999997</v>
      </c>
      <c r="I28" s="2">
        <v>213.41</v>
      </c>
      <c r="J28" s="2">
        <v>157.37</v>
      </c>
      <c r="K28" s="2">
        <v>196.38</v>
      </c>
      <c r="L28" s="2">
        <v>243.02</v>
      </c>
      <c r="M28" s="2">
        <v>377.56</v>
      </c>
      <c r="N28" s="2">
        <v>315.36</v>
      </c>
      <c r="O28" s="2">
        <v>91.02</v>
      </c>
      <c r="P28" s="2">
        <v>284.22000000000003</v>
      </c>
      <c r="Q28" s="2">
        <v>270.63</v>
      </c>
      <c r="R28" s="2">
        <v>115.84</v>
      </c>
      <c r="S28" s="2">
        <v>259.58</v>
      </c>
      <c r="T28" s="2">
        <v>300.81</v>
      </c>
      <c r="U28" s="2">
        <v>139.26</v>
      </c>
      <c r="V28" s="2">
        <v>112.78</v>
      </c>
    </row>
    <row r="29" spans="1:22" x14ac:dyDescent="0.75">
      <c r="A29" s="5">
        <v>2017</v>
      </c>
      <c r="B29" s="2">
        <v>100.03</v>
      </c>
      <c r="C29" s="2">
        <v>197.18</v>
      </c>
      <c r="D29" s="2">
        <v>227.20000000000002</v>
      </c>
      <c r="E29" s="2">
        <v>198.35</v>
      </c>
      <c r="F29" s="2">
        <v>172.32</v>
      </c>
      <c r="G29" s="2"/>
      <c r="H29" s="2">
        <v>181.56</v>
      </c>
      <c r="I29" s="2">
        <v>231.32</v>
      </c>
      <c r="J29" s="2">
        <v>159.65</v>
      </c>
      <c r="K29" s="2">
        <v>178.13</v>
      </c>
      <c r="L29" s="2">
        <v>275.43</v>
      </c>
      <c r="M29" s="2">
        <v>297.14</v>
      </c>
      <c r="N29" s="2">
        <v>295.58000000000004</v>
      </c>
      <c r="O29" s="2">
        <v>108.59</v>
      </c>
      <c r="P29" s="2">
        <v>251.51</v>
      </c>
      <c r="Q29" s="2">
        <v>221.72</v>
      </c>
      <c r="R29" s="2">
        <v>114.56</v>
      </c>
      <c r="S29" s="2">
        <v>313.62</v>
      </c>
      <c r="T29" s="2">
        <v>348.71</v>
      </c>
      <c r="U29" s="2">
        <v>145.32</v>
      </c>
      <c r="V29" s="2">
        <v>134.84</v>
      </c>
    </row>
    <row r="30" spans="1:22" x14ac:dyDescent="0.75">
      <c r="A30" s="5">
        <v>2018</v>
      </c>
      <c r="B30" s="2">
        <v>123.68</v>
      </c>
      <c r="C30" s="2">
        <v>205.76</v>
      </c>
      <c r="D30" s="2">
        <v>376.84000000000003</v>
      </c>
      <c r="E30" s="2">
        <v>253.8</v>
      </c>
      <c r="F30" s="2">
        <v>235.25</v>
      </c>
      <c r="G30" s="2"/>
      <c r="H30" s="2">
        <v>217.60000000000002</v>
      </c>
      <c r="I30" s="2">
        <v>295.02999999999997</v>
      </c>
      <c r="J30" s="2">
        <v>229.89000000000001</v>
      </c>
      <c r="K30" s="2">
        <v>196.63</v>
      </c>
      <c r="L30" s="2">
        <v>311.86</v>
      </c>
      <c r="M30" s="2">
        <v>354.56</v>
      </c>
      <c r="N30" s="2">
        <v>453.06000000000006</v>
      </c>
      <c r="O30" s="2">
        <v>102.82</v>
      </c>
      <c r="P30" s="2">
        <v>289.37</v>
      </c>
      <c r="Q30" s="2">
        <v>271.10000000000002</v>
      </c>
      <c r="R30" s="2">
        <v>141.74</v>
      </c>
      <c r="S30" s="2">
        <v>342.01</v>
      </c>
      <c r="T30" s="2">
        <v>447.76</v>
      </c>
      <c r="U30" s="2">
        <v>168.96</v>
      </c>
      <c r="V30" s="2">
        <v>195.75</v>
      </c>
    </row>
    <row r="31" spans="1:22" x14ac:dyDescent="0.75">
      <c r="A31" s="5">
        <v>2019</v>
      </c>
      <c r="B31" s="2">
        <v>167.54000000000002</v>
      </c>
      <c r="C31" s="2">
        <v>269.65999999999997</v>
      </c>
      <c r="D31" s="2">
        <v>335.33</v>
      </c>
      <c r="E31" s="2">
        <v>361.05</v>
      </c>
      <c r="F31" s="2">
        <v>257.38</v>
      </c>
      <c r="G31" s="2"/>
      <c r="H31" s="2">
        <v>237.88</v>
      </c>
      <c r="I31" s="2">
        <v>284.23</v>
      </c>
      <c r="J31" s="2">
        <v>255.31</v>
      </c>
      <c r="K31" s="2">
        <v>258.05</v>
      </c>
      <c r="L31" s="2">
        <v>326.82</v>
      </c>
      <c r="M31" s="2">
        <v>424.08000000000004</v>
      </c>
      <c r="N31" s="2">
        <v>449.75</v>
      </c>
      <c r="O31" s="2">
        <v>141.73000000000002</v>
      </c>
      <c r="P31" s="2">
        <v>269.37</v>
      </c>
      <c r="Q31" s="2">
        <v>250.09</v>
      </c>
      <c r="R31" s="2">
        <v>150.61000000000001</v>
      </c>
      <c r="S31" s="2">
        <v>418.63</v>
      </c>
      <c r="T31" s="2">
        <v>364.98</v>
      </c>
      <c r="U31" s="2">
        <v>160.18</v>
      </c>
      <c r="V31" s="2">
        <v>190.45</v>
      </c>
    </row>
    <row r="32" spans="1:22" x14ac:dyDescent="0.75">
      <c r="A32" s="5">
        <v>2020</v>
      </c>
      <c r="B32" s="2">
        <v>151.12</v>
      </c>
      <c r="C32" s="2">
        <v>252</v>
      </c>
      <c r="D32" s="2">
        <v>367.87</v>
      </c>
      <c r="E32" s="2">
        <v>414.24</v>
      </c>
      <c r="F32" s="2">
        <v>266.90999999999997</v>
      </c>
      <c r="G32" s="2"/>
      <c r="H32" s="2">
        <v>237.60000000000002</v>
      </c>
      <c r="I32" s="2">
        <v>276.62</v>
      </c>
      <c r="J32" s="2">
        <v>226.46</v>
      </c>
      <c r="K32" s="2">
        <v>272.53999999999996</v>
      </c>
      <c r="L32" s="2">
        <v>304.66000000000003</v>
      </c>
      <c r="M32" s="2">
        <v>358.9</v>
      </c>
      <c r="N32" s="2">
        <v>435.28000000000003</v>
      </c>
      <c r="O32" s="2">
        <v>173.92000000000002</v>
      </c>
      <c r="P32" s="2">
        <v>263.37</v>
      </c>
      <c r="Q32" s="2">
        <v>246.46</v>
      </c>
      <c r="R32" s="2">
        <v>148.69</v>
      </c>
      <c r="S32" s="2">
        <v>361.98</v>
      </c>
      <c r="T32" s="2">
        <v>395.71000000000004</v>
      </c>
      <c r="U32" s="2">
        <v>132.93</v>
      </c>
      <c r="V32" s="2">
        <v>196.41000000000003</v>
      </c>
    </row>
    <row r="63" spans="1:22" x14ac:dyDescent="0.75">
      <c r="A63" s="6" t="s">
        <v>59</v>
      </c>
      <c r="B63" s="6" t="s">
        <v>13</v>
      </c>
      <c r="C63" s="6" t="s">
        <v>14</v>
      </c>
      <c r="D63" s="6" t="s">
        <v>15</v>
      </c>
      <c r="E63" s="6" t="s">
        <v>16</v>
      </c>
      <c r="F63" s="6" t="s">
        <v>17</v>
      </c>
      <c r="G63" s="6" t="s">
        <v>18</v>
      </c>
      <c r="H63" s="6" t="s">
        <v>19</v>
      </c>
      <c r="I63" s="6" t="s">
        <v>20</v>
      </c>
      <c r="J63" s="6" t="s">
        <v>21</v>
      </c>
      <c r="K63" s="6" t="s">
        <v>22</v>
      </c>
      <c r="L63" s="6" t="s">
        <v>23</v>
      </c>
      <c r="M63" s="6" t="s">
        <v>24</v>
      </c>
      <c r="N63" s="6" t="s">
        <v>25</v>
      </c>
      <c r="O63" s="6" t="s">
        <v>26</v>
      </c>
      <c r="P63" s="6" t="s">
        <v>27</v>
      </c>
      <c r="Q63" s="6" t="s">
        <v>28</v>
      </c>
      <c r="R63" s="6" t="s">
        <v>6</v>
      </c>
      <c r="S63" s="6" t="s">
        <v>29</v>
      </c>
      <c r="T63" s="6" t="s">
        <v>30</v>
      </c>
      <c r="U63" s="6" t="s">
        <v>31</v>
      </c>
      <c r="V63" s="6" t="s">
        <v>32</v>
      </c>
    </row>
    <row r="64" spans="1:22" x14ac:dyDescent="0.75">
      <c r="A64" s="5">
        <v>2017</v>
      </c>
      <c r="B64" s="2">
        <f>(B29-B28)/B28</f>
        <v>3.6472904362242209E-2</v>
      </c>
      <c r="C64" s="2">
        <f t="shared" ref="C64:V67" si="0">(C29-C28)/C28</f>
        <v>0.12558511245575979</v>
      </c>
      <c r="D64" s="2">
        <f t="shared" si="0"/>
        <v>-0.12789805005373855</v>
      </c>
      <c r="E64" s="2">
        <f t="shared" si="0"/>
        <v>-8.1670447705912377E-2</v>
      </c>
      <c r="F64" s="2">
        <f t="shared" si="0"/>
        <v>-7.4444086368031015E-2</v>
      </c>
      <c r="G64" s="2" t="e">
        <f t="shared" si="0"/>
        <v>#DIV/0!</v>
      </c>
      <c r="H64" s="2">
        <f t="shared" si="0"/>
        <v>-6.6673520793707766E-2</v>
      </c>
      <c r="I64" s="2">
        <f t="shared" si="0"/>
        <v>8.3922965184386841E-2</v>
      </c>
      <c r="J64" s="2">
        <f t="shared" si="0"/>
        <v>1.4488148948338319E-2</v>
      </c>
      <c r="K64" s="2">
        <f t="shared" si="0"/>
        <v>-9.2932070475608516E-2</v>
      </c>
      <c r="L64" s="2">
        <f t="shared" si="0"/>
        <v>0.13336350917619946</v>
      </c>
      <c r="M64" s="2">
        <f t="shared" si="0"/>
        <v>-0.21299925839601658</v>
      </c>
      <c r="N64" s="2">
        <f t="shared" si="0"/>
        <v>-6.2721968543886258E-2</v>
      </c>
      <c r="O64" s="2">
        <f t="shared" si="0"/>
        <v>0.19303449791254679</v>
      </c>
      <c r="P64" s="2">
        <f t="shared" si="0"/>
        <v>-0.1150869045105905</v>
      </c>
      <c r="Q64" s="2">
        <f t="shared" si="0"/>
        <v>-0.18072645309093596</v>
      </c>
      <c r="R64" s="2">
        <f t="shared" si="0"/>
        <v>-1.1049723756906087E-2</v>
      </c>
      <c r="S64" s="2">
        <f t="shared" si="0"/>
        <v>0.20818244857076826</v>
      </c>
      <c r="T64" s="2">
        <f t="shared" si="0"/>
        <v>0.15923672750241008</v>
      </c>
      <c r="U64" s="2">
        <f t="shared" si="0"/>
        <v>4.3515725980180976E-2</v>
      </c>
      <c r="V64" s="2">
        <f t="shared" si="0"/>
        <v>0.19560205710232312</v>
      </c>
    </row>
    <row r="65" spans="1:22" x14ac:dyDescent="0.75">
      <c r="A65" s="5">
        <v>2018</v>
      </c>
      <c r="B65" s="2">
        <f t="shared" ref="B65:Q67" si="1">(B30-B29)/B29</f>
        <v>0.23642907127861648</v>
      </c>
      <c r="C65" s="2">
        <f t="shared" si="1"/>
        <v>4.3513540927071631E-2</v>
      </c>
      <c r="D65" s="2">
        <f t="shared" si="1"/>
        <v>0.65862676056338032</v>
      </c>
      <c r="E65" s="2">
        <f t="shared" si="1"/>
        <v>0.27955633980337796</v>
      </c>
      <c r="F65" s="2">
        <f t="shared" si="1"/>
        <v>0.36519266480965651</v>
      </c>
      <c r="G65" s="2" t="e">
        <f t="shared" si="1"/>
        <v>#DIV/0!</v>
      </c>
      <c r="H65" s="2">
        <f t="shared" si="1"/>
        <v>0.19850187265917615</v>
      </c>
      <c r="I65" s="2">
        <f t="shared" si="1"/>
        <v>0.2754193325263703</v>
      </c>
      <c r="J65" s="2">
        <f t="shared" si="1"/>
        <v>0.43996241778891326</v>
      </c>
      <c r="K65" s="2">
        <f t="shared" si="1"/>
        <v>0.10385673384606749</v>
      </c>
      <c r="L65" s="2">
        <f t="shared" si="1"/>
        <v>0.13226591148386163</v>
      </c>
      <c r="M65" s="2">
        <f t="shared" si="1"/>
        <v>0.1932422427138723</v>
      </c>
      <c r="N65" s="2">
        <f t="shared" si="1"/>
        <v>0.53278300290953373</v>
      </c>
      <c r="O65" s="2">
        <f t="shared" si="1"/>
        <v>-5.3135647849710012E-2</v>
      </c>
      <c r="P65" s="2">
        <f t="shared" si="1"/>
        <v>0.1505307940042146</v>
      </c>
      <c r="Q65" s="2">
        <f t="shared" si="1"/>
        <v>0.22271333213061531</v>
      </c>
      <c r="R65" s="2">
        <f t="shared" si="0"/>
        <v>0.23725558659217882</v>
      </c>
      <c r="S65" s="2">
        <f t="shared" si="0"/>
        <v>9.052356354824305E-2</v>
      </c>
      <c r="T65" s="2">
        <f t="shared" si="0"/>
        <v>0.28404691577528612</v>
      </c>
      <c r="U65" s="2">
        <f t="shared" si="0"/>
        <v>0.16267547481420325</v>
      </c>
      <c r="V65" s="2">
        <f t="shared" si="0"/>
        <v>0.45172055769801245</v>
      </c>
    </row>
    <row r="66" spans="1:22" x14ac:dyDescent="0.75">
      <c r="A66" s="5">
        <v>2019</v>
      </c>
      <c r="B66" s="2">
        <f t="shared" si="1"/>
        <v>0.35462483829236752</v>
      </c>
      <c r="C66" s="2">
        <f t="shared" si="0"/>
        <v>0.31055598755832026</v>
      </c>
      <c r="D66" s="2">
        <f t="shared" si="0"/>
        <v>-0.110152850015922</v>
      </c>
      <c r="E66" s="2">
        <f t="shared" si="0"/>
        <v>0.42257683215130021</v>
      </c>
      <c r="F66" s="2">
        <f t="shared" si="0"/>
        <v>9.4070138150903274E-2</v>
      </c>
      <c r="G66" s="2" t="e">
        <f t="shared" si="0"/>
        <v>#DIV/0!</v>
      </c>
      <c r="H66" s="2">
        <f t="shared" si="0"/>
        <v>9.3198529411764569E-2</v>
      </c>
      <c r="I66" s="2">
        <f t="shared" si="0"/>
        <v>-3.6606446802019986E-2</v>
      </c>
      <c r="J66" s="2">
        <f t="shared" si="0"/>
        <v>0.11057462264561306</v>
      </c>
      <c r="K66" s="2">
        <f t="shared" si="0"/>
        <v>0.3123633219752836</v>
      </c>
      <c r="L66" s="2">
        <f t="shared" si="0"/>
        <v>4.7970243057782268E-2</v>
      </c>
      <c r="M66" s="2">
        <f t="shared" si="0"/>
        <v>0.1960740072202167</v>
      </c>
      <c r="N66" s="2">
        <f t="shared" si="0"/>
        <v>-7.3058756014657191E-3</v>
      </c>
      <c r="O66" s="2">
        <f t="shared" si="0"/>
        <v>0.37842832133826132</v>
      </c>
      <c r="P66" s="2">
        <f t="shared" si="0"/>
        <v>-6.9115665065487095E-2</v>
      </c>
      <c r="Q66" s="2">
        <f t="shared" si="0"/>
        <v>-7.7499077831058721E-2</v>
      </c>
      <c r="R66" s="2">
        <f t="shared" si="0"/>
        <v>6.2579370678707516E-2</v>
      </c>
      <c r="S66" s="2">
        <f t="shared" si="0"/>
        <v>0.22402853717727553</v>
      </c>
      <c r="T66" s="2">
        <f t="shared" si="0"/>
        <v>-0.18487582633553684</v>
      </c>
      <c r="U66" s="2">
        <f t="shared" si="0"/>
        <v>-5.1964962121212127E-2</v>
      </c>
      <c r="V66" s="2">
        <f t="shared" si="0"/>
        <v>-2.7075351213282306E-2</v>
      </c>
    </row>
    <row r="67" spans="1:22" x14ac:dyDescent="0.75">
      <c r="A67" s="5">
        <v>2020</v>
      </c>
      <c r="B67" s="2">
        <f t="shared" si="1"/>
        <v>-9.8006446221797869E-2</v>
      </c>
      <c r="C67" s="2">
        <f t="shared" si="0"/>
        <v>-6.548987614032474E-2</v>
      </c>
      <c r="D67" s="2">
        <f t="shared" si="0"/>
        <v>9.7038737959621937E-2</v>
      </c>
      <c r="E67" s="2">
        <f t="shared" si="0"/>
        <v>0.14732031574574159</v>
      </c>
      <c r="F67" s="2">
        <f t="shared" si="0"/>
        <v>3.7026964022068433E-2</v>
      </c>
      <c r="G67" s="2" t="e">
        <f t="shared" si="0"/>
        <v>#DIV/0!</v>
      </c>
      <c r="H67" s="2">
        <f t="shared" si="0"/>
        <v>-1.177064065915473E-3</v>
      </c>
      <c r="I67" s="2">
        <f t="shared" si="0"/>
        <v>-2.6774091404848231E-2</v>
      </c>
      <c r="J67" s="2">
        <f t="shared" si="0"/>
        <v>-0.11299988249578941</v>
      </c>
      <c r="K67" s="2">
        <f t="shared" si="0"/>
        <v>5.615190854485546E-2</v>
      </c>
      <c r="L67" s="2">
        <f t="shared" si="0"/>
        <v>-6.7804907900373204E-2</v>
      </c>
      <c r="M67" s="2">
        <f t="shared" si="0"/>
        <v>-0.15369741558196581</v>
      </c>
      <c r="N67" s="2">
        <f t="shared" si="0"/>
        <v>-3.2173429683157242E-2</v>
      </c>
      <c r="O67" s="2">
        <f t="shared" si="0"/>
        <v>0.22712199252099058</v>
      </c>
      <c r="P67" s="2">
        <f t="shared" si="0"/>
        <v>-2.2274195344693173E-2</v>
      </c>
      <c r="Q67" s="2">
        <f t="shared" si="0"/>
        <v>-1.451477468111478E-2</v>
      </c>
      <c r="R67" s="2">
        <f t="shared" si="0"/>
        <v>-1.2748157492862464E-2</v>
      </c>
      <c r="S67" s="2">
        <f t="shared" si="0"/>
        <v>-0.13532236103480394</v>
      </c>
      <c r="T67" s="2">
        <f t="shared" si="0"/>
        <v>8.4196394322976653E-2</v>
      </c>
      <c r="U67" s="2">
        <f t="shared" si="0"/>
        <v>-0.17012111374703459</v>
      </c>
      <c r="V67" s="2">
        <f t="shared" si="0"/>
        <v>3.1294302966658111E-2</v>
      </c>
    </row>
    <row r="68" spans="1:22" x14ac:dyDescent="0.75">
      <c r="A68" s="5" t="s">
        <v>49</v>
      </c>
      <c r="B68" s="2">
        <f>AVERAGE(B64:B67)</f>
        <v>0.13238009192785707</v>
      </c>
      <c r="C68" s="2">
        <f t="shared" ref="C68:V68" si="2">AVERAGE(C64:C67)</f>
        <v>0.10354119120020673</v>
      </c>
      <c r="D68" s="2">
        <f t="shared" si="2"/>
        <v>0.12940364961333542</v>
      </c>
      <c r="E68" s="2">
        <f t="shared" si="2"/>
        <v>0.19194575999862684</v>
      </c>
      <c r="F68" s="2">
        <f t="shared" si="2"/>
        <v>0.1054614201536493</v>
      </c>
      <c r="G68" s="2" t="e">
        <f t="shared" si="2"/>
        <v>#DIV/0!</v>
      </c>
      <c r="H68" s="2">
        <f t="shared" si="2"/>
        <v>5.5962454302829368E-2</v>
      </c>
      <c r="I68" s="2">
        <f t="shared" si="2"/>
        <v>7.3990439875972244E-2</v>
      </c>
      <c r="J68" s="2">
        <f t="shared" si="2"/>
        <v>0.1130063267217688</v>
      </c>
      <c r="K68" s="2">
        <f t="shared" si="2"/>
        <v>9.4859973472649503E-2</v>
      </c>
      <c r="L68" s="2">
        <f t="shared" si="2"/>
        <v>6.1448688954367545E-2</v>
      </c>
      <c r="M68" s="2">
        <f t="shared" si="2"/>
        <v>5.6548939890266534E-3</v>
      </c>
      <c r="N68" s="2">
        <f t="shared" si="2"/>
        <v>0.10764543227025614</v>
      </c>
      <c r="O68" s="2">
        <f t="shared" si="2"/>
        <v>0.18636229098052215</v>
      </c>
      <c r="P68" s="2">
        <f t="shared" si="2"/>
        <v>-1.3986492729139044E-2</v>
      </c>
      <c r="Q68" s="2">
        <f t="shared" si="2"/>
        <v>-1.2506743368123539E-2</v>
      </c>
      <c r="R68" s="2">
        <f t="shared" si="2"/>
        <v>6.9009269005279456E-2</v>
      </c>
      <c r="S68" s="2">
        <f t="shared" si="2"/>
        <v>9.685304706537072E-2</v>
      </c>
      <c r="T68" s="2">
        <f t="shared" si="2"/>
        <v>8.5651052816284004E-2</v>
      </c>
      <c r="U68" s="2">
        <f t="shared" si="2"/>
        <v>-3.9737187684656256E-3</v>
      </c>
      <c r="V68" s="2">
        <f t="shared" si="2"/>
        <v>0.16288539163842786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F625-821B-47BD-B975-AF07A16D0B31}">
  <sheetPr>
    <tabColor theme="8" tint="0.79998168889431442"/>
  </sheetPr>
  <dimension ref="A1:L46"/>
  <sheetViews>
    <sheetView topLeftCell="A16" zoomScale="70" zoomScaleNormal="70" workbookViewId="0">
      <selection activeCell="G25" sqref="G25"/>
    </sheetView>
  </sheetViews>
  <sheetFormatPr defaultRowHeight="14.75" x14ac:dyDescent="0.75"/>
  <cols>
    <col min="1" max="1" width="21.26953125" bestFit="1" customWidth="1"/>
    <col min="7" max="7" width="21.26953125" bestFit="1" customWidth="1"/>
  </cols>
  <sheetData>
    <row r="1" spans="1:12" x14ac:dyDescent="0.75">
      <c r="A1" s="6" t="s">
        <v>39</v>
      </c>
      <c r="B1" s="6">
        <v>2016</v>
      </c>
      <c r="C1" s="6">
        <v>2017</v>
      </c>
      <c r="D1" s="6">
        <v>2018</v>
      </c>
      <c r="E1" s="6">
        <v>2019</v>
      </c>
      <c r="F1" s="6">
        <v>2020</v>
      </c>
      <c r="G1" s="6" t="s">
        <v>58</v>
      </c>
      <c r="H1" s="6">
        <v>2016</v>
      </c>
      <c r="I1" s="6">
        <v>2017</v>
      </c>
      <c r="J1" s="6">
        <v>2018</v>
      </c>
      <c r="K1" s="6">
        <v>2019</v>
      </c>
      <c r="L1" s="6">
        <v>2020</v>
      </c>
    </row>
    <row r="2" spans="1:12" x14ac:dyDescent="0.75">
      <c r="A2" s="5" t="s">
        <v>13</v>
      </c>
      <c r="B2" s="2">
        <v>93.87</v>
      </c>
      <c r="C2" s="2">
        <v>137.35000000000002</v>
      </c>
      <c r="D2" s="2">
        <v>147.94</v>
      </c>
      <c r="E2" s="2">
        <v>193.31</v>
      </c>
      <c r="F2" s="2">
        <v>155.73000000000002</v>
      </c>
      <c r="G2" s="5" t="s">
        <v>13</v>
      </c>
      <c r="H2" s="2">
        <v>96.51</v>
      </c>
      <c r="I2" s="2">
        <v>100.03</v>
      </c>
      <c r="J2" s="2">
        <v>123.68</v>
      </c>
      <c r="K2" s="2">
        <v>167.54000000000002</v>
      </c>
      <c r="L2" s="2">
        <v>151.12</v>
      </c>
    </row>
    <row r="3" spans="1:12" x14ac:dyDescent="0.75">
      <c r="A3" s="5" t="s">
        <v>14</v>
      </c>
      <c r="B3" s="2">
        <v>295.5</v>
      </c>
      <c r="C3" s="2">
        <v>295.43</v>
      </c>
      <c r="D3" s="2">
        <v>316.52</v>
      </c>
      <c r="E3" s="2">
        <v>337.11</v>
      </c>
      <c r="F3" s="2">
        <v>302.27</v>
      </c>
      <c r="G3" s="5" t="s">
        <v>14</v>
      </c>
      <c r="H3" s="2">
        <v>175.18</v>
      </c>
      <c r="I3" s="2">
        <v>197.18</v>
      </c>
      <c r="J3" s="2">
        <v>205.76</v>
      </c>
      <c r="K3" s="2">
        <v>269.65999999999997</v>
      </c>
      <c r="L3" s="2">
        <v>252</v>
      </c>
    </row>
    <row r="4" spans="1:12" x14ac:dyDescent="0.75">
      <c r="A4" s="5" t="s">
        <v>15</v>
      </c>
      <c r="B4" s="2">
        <v>263.39</v>
      </c>
      <c r="C4" s="2">
        <v>315.69</v>
      </c>
      <c r="D4" s="2">
        <v>327.33</v>
      </c>
      <c r="E4" s="2">
        <v>317.2</v>
      </c>
      <c r="F4" s="2">
        <v>315.09000000000003</v>
      </c>
      <c r="G4" s="5" t="s">
        <v>15</v>
      </c>
      <c r="H4" s="2">
        <v>260.52</v>
      </c>
      <c r="I4" s="2">
        <v>227.20000000000002</v>
      </c>
      <c r="J4" s="2">
        <v>376.84000000000003</v>
      </c>
      <c r="K4" s="2">
        <v>335.33</v>
      </c>
      <c r="L4" s="2">
        <v>367.87</v>
      </c>
    </row>
    <row r="5" spans="1:12" x14ac:dyDescent="0.75">
      <c r="A5" s="5" t="s">
        <v>16</v>
      </c>
      <c r="B5" s="2">
        <v>237.79999999999998</v>
      </c>
      <c r="C5" s="2">
        <v>261.60000000000002</v>
      </c>
      <c r="D5" s="2">
        <v>317.51</v>
      </c>
      <c r="E5" s="2">
        <v>449.32000000000005</v>
      </c>
      <c r="F5" s="2">
        <v>426.70000000000005</v>
      </c>
      <c r="G5" s="5" t="s">
        <v>16</v>
      </c>
      <c r="H5" s="2">
        <v>215.99</v>
      </c>
      <c r="I5" s="2">
        <v>198.35</v>
      </c>
      <c r="J5" s="2">
        <v>253.8</v>
      </c>
      <c r="K5" s="2">
        <v>361.05</v>
      </c>
      <c r="L5" s="2">
        <v>414.24</v>
      </c>
    </row>
    <row r="6" spans="1:12" x14ac:dyDescent="0.75">
      <c r="A6" s="5" t="s">
        <v>17</v>
      </c>
      <c r="B6" s="2">
        <v>283.35000000000002</v>
      </c>
      <c r="C6" s="2">
        <v>263.55</v>
      </c>
      <c r="D6" s="2">
        <v>293.11</v>
      </c>
      <c r="E6" s="2">
        <v>343.19</v>
      </c>
      <c r="F6" s="2">
        <v>291.31</v>
      </c>
      <c r="G6" s="5" t="s">
        <v>17</v>
      </c>
      <c r="H6" s="2">
        <v>186.18</v>
      </c>
      <c r="I6" s="2">
        <v>172.32</v>
      </c>
      <c r="J6" s="2">
        <v>235.25</v>
      </c>
      <c r="K6" s="2">
        <v>257.38</v>
      </c>
      <c r="L6" s="2">
        <v>266.90999999999997</v>
      </c>
    </row>
    <row r="7" spans="1:12" x14ac:dyDescent="0.75">
      <c r="A7" s="5" t="s">
        <v>18</v>
      </c>
      <c r="B7" s="2">
        <v>112.08</v>
      </c>
      <c r="C7" s="2">
        <v>103.38</v>
      </c>
      <c r="D7" s="2">
        <v>95.4</v>
      </c>
      <c r="E7" s="2">
        <v>102.87</v>
      </c>
      <c r="F7" s="2">
        <v>135.69999999999999</v>
      </c>
      <c r="G7" s="5" t="s">
        <v>18</v>
      </c>
      <c r="H7" s="2" t="s">
        <v>60</v>
      </c>
      <c r="I7" s="2" t="s">
        <v>60</v>
      </c>
      <c r="J7" s="2" t="s">
        <v>60</v>
      </c>
      <c r="K7" s="2" t="s">
        <v>60</v>
      </c>
      <c r="L7" s="2" t="s">
        <v>60</v>
      </c>
    </row>
    <row r="8" spans="1:12" x14ac:dyDescent="0.75">
      <c r="A8" s="5" t="s">
        <v>19</v>
      </c>
      <c r="B8" s="2">
        <v>240.60999999999999</v>
      </c>
      <c r="C8" s="2">
        <v>237.68</v>
      </c>
      <c r="D8" s="2">
        <v>253.89</v>
      </c>
      <c r="E8" s="2">
        <v>265.39</v>
      </c>
      <c r="F8" s="2">
        <v>254.48000000000002</v>
      </c>
      <c r="G8" s="5" t="s">
        <v>19</v>
      </c>
      <c r="H8" s="2">
        <v>194.52999999999997</v>
      </c>
      <c r="I8" s="2">
        <v>181.56</v>
      </c>
      <c r="J8" s="2">
        <v>217.60000000000002</v>
      </c>
      <c r="K8" s="2">
        <v>237.88</v>
      </c>
      <c r="L8" s="2">
        <v>237.60000000000002</v>
      </c>
    </row>
    <row r="9" spans="1:12" x14ac:dyDescent="0.75">
      <c r="A9" s="5" t="s">
        <v>20</v>
      </c>
      <c r="B9" s="2">
        <v>200.87</v>
      </c>
      <c r="C9" s="2">
        <v>247.92000000000002</v>
      </c>
      <c r="D9" s="2">
        <v>204.66000000000003</v>
      </c>
      <c r="E9" s="2">
        <v>272.23</v>
      </c>
      <c r="F9" s="2">
        <v>225.67</v>
      </c>
      <c r="G9" s="5" t="s">
        <v>20</v>
      </c>
      <c r="H9" s="2">
        <v>213.41</v>
      </c>
      <c r="I9" s="2">
        <v>231.32</v>
      </c>
      <c r="J9" s="2">
        <v>295.02999999999997</v>
      </c>
      <c r="K9" s="2">
        <v>284.23</v>
      </c>
      <c r="L9" s="2">
        <v>276.62</v>
      </c>
    </row>
    <row r="10" spans="1:12" x14ac:dyDescent="0.75">
      <c r="A10" s="5" t="s">
        <v>21</v>
      </c>
      <c r="B10" s="2">
        <v>211.59</v>
      </c>
      <c r="C10" s="2">
        <v>291.84999999999997</v>
      </c>
      <c r="D10" s="2">
        <v>265.74</v>
      </c>
      <c r="E10" s="2">
        <v>299.26</v>
      </c>
      <c r="F10" s="2">
        <v>253.39</v>
      </c>
      <c r="G10" s="5" t="s">
        <v>21</v>
      </c>
      <c r="H10" s="2">
        <v>157.37</v>
      </c>
      <c r="I10" s="2">
        <v>159.65</v>
      </c>
      <c r="J10" s="2">
        <v>229.89000000000001</v>
      </c>
      <c r="K10" s="2">
        <v>255.31</v>
      </c>
      <c r="L10" s="2">
        <v>226.46</v>
      </c>
    </row>
    <row r="11" spans="1:12" x14ac:dyDescent="0.75">
      <c r="A11" s="5" t="s">
        <v>22</v>
      </c>
      <c r="B11" s="2">
        <v>239.99</v>
      </c>
      <c r="C11" s="2">
        <v>253.08</v>
      </c>
      <c r="D11" s="2">
        <v>306.57</v>
      </c>
      <c r="E11" s="2">
        <v>360.76</v>
      </c>
      <c r="F11" s="2">
        <v>332.71000000000004</v>
      </c>
      <c r="G11" s="5" t="s">
        <v>22</v>
      </c>
      <c r="H11" s="2">
        <v>196.38</v>
      </c>
      <c r="I11" s="2">
        <v>178.13</v>
      </c>
      <c r="J11" s="2">
        <v>196.63</v>
      </c>
      <c r="K11" s="2">
        <v>258.05</v>
      </c>
      <c r="L11" s="2">
        <v>272.53999999999996</v>
      </c>
    </row>
    <row r="12" spans="1:12" x14ac:dyDescent="0.75">
      <c r="A12" s="5" t="s">
        <v>23</v>
      </c>
      <c r="B12" s="2">
        <v>252.32</v>
      </c>
      <c r="C12" s="2">
        <v>299.43</v>
      </c>
      <c r="D12" s="2">
        <v>287.59000000000003</v>
      </c>
      <c r="E12" s="2">
        <v>339.37</v>
      </c>
      <c r="F12" s="2">
        <v>335.38</v>
      </c>
      <c r="G12" s="5" t="s">
        <v>23</v>
      </c>
      <c r="H12" s="2">
        <v>243.02</v>
      </c>
      <c r="I12" s="2">
        <v>275.43</v>
      </c>
      <c r="J12" s="2">
        <v>311.86</v>
      </c>
      <c r="K12" s="2">
        <v>326.82</v>
      </c>
      <c r="L12" s="2">
        <v>304.66000000000003</v>
      </c>
    </row>
    <row r="13" spans="1:12" x14ac:dyDescent="0.75">
      <c r="A13" s="5" t="s">
        <v>24</v>
      </c>
      <c r="B13" s="2">
        <v>420.77</v>
      </c>
      <c r="C13" s="2">
        <v>400.3</v>
      </c>
      <c r="D13" s="2">
        <v>470.90999999999997</v>
      </c>
      <c r="E13" s="2">
        <v>475.72</v>
      </c>
      <c r="F13" s="2">
        <v>433.65</v>
      </c>
      <c r="G13" s="5" t="s">
        <v>24</v>
      </c>
      <c r="H13" s="2">
        <v>377.56</v>
      </c>
      <c r="I13" s="2">
        <v>297.14</v>
      </c>
      <c r="J13" s="2">
        <v>354.56</v>
      </c>
      <c r="K13" s="2">
        <v>424.08000000000004</v>
      </c>
      <c r="L13" s="2">
        <v>358.9</v>
      </c>
    </row>
    <row r="14" spans="1:12" x14ac:dyDescent="0.75">
      <c r="A14" s="5" t="s">
        <v>25</v>
      </c>
      <c r="B14" s="2">
        <v>389.95</v>
      </c>
      <c r="C14" s="2">
        <v>407.23</v>
      </c>
      <c r="D14" s="2">
        <v>431.7</v>
      </c>
      <c r="E14" s="2">
        <v>521.65000000000009</v>
      </c>
      <c r="F14" s="2">
        <v>441.52000000000004</v>
      </c>
      <c r="G14" s="5" t="s">
        <v>25</v>
      </c>
      <c r="H14" s="2">
        <v>315.36</v>
      </c>
      <c r="I14" s="2">
        <v>295.58000000000004</v>
      </c>
      <c r="J14" s="2">
        <v>453.06000000000006</v>
      </c>
      <c r="K14" s="2">
        <v>449.75</v>
      </c>
      <c r="L14" s="2">
        <v>435.28000000000003</v>
      </c>
    </row>
    <row r="15" spans="1:12" x14ac:dyDescent="0.75">
      <c r="A15" s="5" t="s">
        <v>26</v>
      </c>
      <c r="B15" s="2">
        <v>136.17000000000002</v>
      </c>
      <c r="C15" s="2">
        <v>174.44</v>
      </c>
      <c r="D15" s="2">
        <v>207.87</v>
      </c>
      <c r="E15" s="2">
        <v>252.99</v>
      </c>
      <c r="F15" s="2">
        <v>216.25</v>
      </c>
      <c r="G15" s="5" t="s">
        <v>26</v>
      </c>
      <c r="H15" s="2">
        <v>91.02</v>
      </c>
      <c r="I15" s="2">
        <v>108.59</v>
      </c>
      <c r="J15" s="2">
        <v>102.82</v>
      </c>
      <c r="K15" s="2">
        <v>141.73000000000002</v>
      </c>
      <c r="L15" s="2">
        <v>173.92000000000002</v>
      </c>
    </row>
    <row r="16" spans="1:12" x14ac:dyDescent="0.75">
      <c r="A16" s="5" t="s">
        <v>27</v>
      </c>
      <c r="B16" s="2">
        <v>469.29</v>
      </c>
      <c r="C16" s="2">
        <v>457.14</v>
      </c>
      <c r="D16" s="2">
        <v>447.46000000000004</v>
      </c>
      <c r="E16" s="2">
        <v>475.63</v>
      </c>
      <c r="F16" s="2">
        <v>385.77</v>
      </c>
      <c r="G16" s="5" t="s">
        <v>27</v>
      </c>
      <c r="H16" s="2">
        <v>284.22000000000003</v>
      </c>
      <c r="I16" s="2">
        <v>251.51</v>
      </c>
      <c r="J16" s="2">
        <v>289.37</v>
      </c>
      <c r="K16" s="2">
        <v>269.37</v>
      </c>
      <c r="L16" s="2">
        <v>263.37</v>
      </c>
    </row>
    <row r="17" spans="1:12" x14ac:dyDescent="0.75">
      <c r="A17" s="5" t="s">
        <v>28</v>
      </c>
      <c r="B17" s="2">
        <v>335.55</v>
      </c>
      <c r="C17" s="2">
        <v>345.92</v>
      </c>
      <c r="D17" s="2">
        <v>309.60000000000002</v>
      </c>
      <c r="E17" s="2">
        <v>311.59000000000003</v>
      </c>
      <c r="F17" s="2">
        <v>269.14</v>
      </c>
      <c r="G17" s="5" t="s">
        <v>28</v>
      </c>
      <c r="H17" s="2">
        <v>270.63</v>
      </c>
      <c r="I17" s="2">
        <v>221.72</v>
      </c>
      <c r="J17" s="2">
        <v>271.10000000000002</v>
      </c>
      <c r="K17" s="2">
        <v>250.09</v>
      </c>
      <c r="L17" s="2">
        <v>246.46</v>
      </c>
    </row>
    <row r="18" spans="1:12" x14ac:dyDescent="0.75">
      <c r="A18" s="5" t="s">
        <v>6</v>
      </c>
      <c r="B18" s="2">
        <v>146.24</v>
      </c>
      <c r="C18" s="2">
        <v>155.81</v>
      </c>
      <c r="D18" s="2">
        <v>163.81</v>
      </c>
      <c r="E18" s="2">
        <v>183.93</v>
      </c>
      <c r="F18" s="2">
        <v>163.13</v>
      </c>
      <c r="G18" s="5" t="s">
        <v>6</v>
      </c>
      <c r="H18" s="2">
        <v>115.84</v>
      </c>
      <c r="I18" s="2">
        <v>114.56</v>
      </c>
      <c r="J18" s="2">
        <v>141.74</v>
      </c>
      <c r="K18" s="2">
        <v>150.61000000000001</v>
      </c>
      <c r="L18" s="2">
        <v>148.69</v>
      </c>
    </row>
    <row r="19" spans="1:12" x14ac:dyDescent="0.75">
      <c r="A19" s="5" t="s">
        <v>29</v>
      </c>
      <c r="B19" s="2">
        <v>368.13</v>
      </c>
      <c r="C19" s="2">
        <v>441.34000000000003</v>
      </c>
      <c r="D19" s="2">
        <v>428.06</v>
      </c>
      <c r="E19" s="2">
        <v>506.65999999999997</v>
      </c>
      <c r="F19" s="2">
        <v>438.70000000000005</v>
      </c>
      <c r="G19" s="5" t="s">
        <v>29</v>
      </c>
      <c r="H19" s="2">
        <v>259.58</v>
      </c>
      <c r="I19" s="2">
        <v>313.62</v>
      </c>
      <c r="J19" s="2">
        <v>342.01</v>
      </c>
      <c r="K19" s="2">
        <v>418.63</v>
      </c>
      <c r="L19" s="2">
        <v>361.98</v>
      </c>
    </row>
    <row r="20" spans="1:12" x14ac:dyDescent="0.75">
      <c r="A20" s="5" t="s">
        <v>30</v>
      </c>
      <c r="B20" s="2">
        <v>405.85</v>
      </c>
      <c r="C20" s="2">
        <v>439.49</v>
      </c>
      <c r="D20" s="2">
        <v>486.83000000000004</v>
      </c>
      <c r="E20" s="2">
        <v>489.37</v>
      </c>
      <c r="F20" s="2">
        <v>444.16999999999996</v>
      </c>
      <c r="G20" s="5" t="s">
        <v>30</v>
      </c>
      <c r="H20" s="2">
        <v>300.81</v>
      </c>
      <c r="I20" s="2">
        <v>348.71</v>
      </c>
      <c r="J20" s="2">
        <v>447.76</v>
      </c>
      <c r="K20" s="2">
        <v>364.98</v>
      </c>
      <c r="L20" s="2">
        <v>395.71000000000004</v>
      </c>
    </row>
    <row r="21" spans="1:12" x14ac:dyDescent="0.75">
      <c r="A21" s="5" t="s">
        <v>31</v>
      </c>
      <c r="B21" s="2">
        <v>160.41000000000003</v>
      </c>
      <c r="C21" s="2">
        <v>166.41000000000003</v>
      </c>
      <c r="D21" s="2">
        <v>178.01</v>
      </c>
      <c r="E21" s="2">
        <v>238.75</v>
      </c>
      <c r="F21" s="2">
        <v>164.82999999999998</v>
      </c>
      <c r="G21" s="5" t="s">
        <v>31</v>
      </c>
      <c r="H21" s="2">
        <v>139.26</v>
      </c>
      <c r="I21" s="2">
        <v>145.32</v>
      </c>
      <c r="J21" s="2">
        <v>168.96</v>
      </c>
      <c r="K21" s="2">
        <v>160.18</v>
      </c>
      <c r="L21" s="2">
        <v>132.93</v>
      </c>
    </row>
    <row r="22" spans="1:12" x14ac:dyDescent="0.75">
      <c r="A22" s="5" t="s">
        <v>32</v>
      </c>
      <c r="B22" s="2">
        <v>143.56</v>
      </c>
      <c r="C22" s="2">
        <v>169.58</v>
      </c>
      <c r="D22" s="2">
        <v>186.66</v>
      </c>
      <c r="E22" s="2">
        <v>223.67</v>
      </c>
      <c r="F22" s="2">
        <v>200.35</v>
      </c>
      <c r="G22" s="5" t="s">
        <v>32</v>
      </c>
      <c r="H22" s="2">
        <v>112.78</v>
      </c>
      <c r="I22" s="2">
        <v>134.84</v>
      </c>
      <c r="J22" s="2">
        <v>195.75</v>
      </c>
      <c r="K22" s="2">
        <v>190.45</v>
      </c>
      <c r="L22" s="2">
        <v>196.41000000000003</v>
      </c>
    </row>
    <row r="25" spans="1:12" x14ac:dyDescent="0.75">
      <c r="A25" s="6" t="s">
        <v>61</v>
      </c>
      <c r="B25" s="6">
        <v>2016</v>
      </c>
      <c r="C25" s="6">
        <v>2017</v>
      </c>
      <c r="D25" s="6">
        <v>2018</v>
      </c>
      <c r="E25" s="6">
        <v>2019</v>
      </c>
      <c r="F25" s="6">
        <v>2020</v>
      </c>
      <c r="G25" s="6" t="s">
        <v>49</v>
      </c>
    </row>
    <row r="26" spans="1:12" x14ac:dyDescent="0.75">
      <c r="A26" s="5" t="s">
        <v>13</v>
      </c>
      <c r="B26" s="2">
        <f>B2-H2</f>
        <v>-2.6400000000000006</v>
      </c>
      <c r="C26" s="2">
        <f>C2-I2</f>
        <v>37.320000000000022</v>
      </c>
      <c r="D26" s="2">
        <f t="shared" ref="D26:F41" si="0">D2-J2</f>
        <v>24.259999999999991</v>
      </c>
      <c r="E26" s="2">
        <f t="shared" si="0"/>
        <v>25.769999999999982</v>
      </c>
      <c r="F26" s="2">
        <f t="shared" si="0"/>
        <v>4.6100000000000136</v>
      </c>
      <c r="G26" s="2">
        <f>AVERAGE(B26:F26)</f>
        <v>17.864000000000001</v>
      </c>
    </row>
    <row r="27" spans="1:12" x14ac:dyDescent="0.75">
      <c r="A27" s="5" t="s">
        <v>14</v>
      </c>
      <c r="B27" s="2">
        <f>B3-H3</f>
        <v>120.32</v>
      </c>
      <c r="C27" s="2">
        <f t="shared" ref="C27:F42" si="1">C3-I3</f>
        <v>98.25</v>
      </c>
      <c r="D27" s="2">
        <f t="shared" si="0"/>
        <v>110.75999999999999</v>
      </c>
      <c r="E27" s="2">
        <f t="shared" si="0"/>
        <v>67.450000000000045</v>
      </c>
      <c r="F27" s="2">
        <f t="shared" si="0"/>
        <v>50.269999999999982</v>
      </c>
      <c r="G27" s="2">
        <f t="shared" ref="G27:G46" si="2">AVERAGE(B27:F27)</f>
        <v>89.41</v>
      </c>
    </row>
    <row r="28" spans="1:12" x14ac:dyDescent="0.75">
      <c r="A28" s="5" t="s">
        <v>15</v>
      </c>
      <c r="B28" s="2">
        <f t="shared" ref="B28:F43" si="3">B4-H4</f>
        <v>2.8700000000000045</v>
      </c>
      <c r="C28" s="2">
        <f t="shared" si="1"/>
        <v>88.489999999999981</v>
      </c>
      <c r="D28" s="2">
        <f t="shared" si="0"/>
        <v>-49.510000000000048</v>
      </c>
      <c r="E28" s="2">
        <f t="shared" si="0"/>
        <v>-18.129999999999995</v>
      </c>
      <c r="F28" s="2">
        <f t="shared" si="0"/>
        <v>-52.779999999999973</v>
      </c>
      <c r="G28" s="2">
        <f t="shared" si="2"/>
        <v>-5.8120000000000065</v>
      </c>
    </row>
    <row r="29" spans="1:12" x14ac:dyDescent="0.75">
      <c r="A29" s="5" t="s">
        <v>16</v>
      </c>
      <c r="B29" s="2">
        <f t="shared" si="3"/>
        <v>21.809999999999974</v>
      </c>
      <c r="C29" s="2">
        <f t="shared" si="1"/>
        <v>63.250000000000028</v>
      </c>
      <c r="D29" s="2">
        <f t="shared" si="0"/>
        <v>63.70999999999998</v>
      </c>
      <c r="E29" s="2">
        <f t="shared" si="0"/>
        <v>88.270000000000039</v>
      </c>
      <c r="F29" s="2">
        <f t="shared" si="0"/>
        <v>12.460000000000036</v>
      </c>
      <c r="G29" s="2">
        <f t="shared" si="2"/>
        <v>49.900000000000013</v>
      </c>
    </row>
    <row r="30" spans="1:12" x14ac:dyDescent="0.75">
      <c r="A30" s="5" t="s">
        <v>17</v>
      </c>
      <c r="B30" s="2">
        <f t="shared" si="3"/>
        <v>97.170000000000016</v>
      </c>
      <c r="C30" s="2">
        <f t="shared" si="1"/>
        <v>91.230000000000018</v>
      </c>
      <c r="D30" s="2">
        <f t="shared" si="0"/>
        <v>57.860000000000014</v>
      </c>
      <c r="E30" s="2">
        <f t="shared" si="0"/>
        <v>85.81</v>
      </c>
      <c r="F30" s="2">
        <f t="shared" si="0"/>
        <v>24.400000000000034</v>
      </c>
      <c r="G30" s="2">
        <f t="shared" si="2"/>
        <v>71.294000000000011</v>
      </c>
    </row>
    <row r="31" spans="1:12" x14ac:dyDescent="0.75">
      <c r="A31" s="5" t="s">
        <v>18</v>
      </c>
      <c r="B31" s="2" t="e">
        <f t="shared" si="3"/>
        <v>#VALUE!</v>
      </c>
      <c r="C31" s="2" t="e">
        <f t="shared" si="1"/>
        <v>#VALUE!</v>
      </c>
      <c r="D31" s="2" t="e">
        <f t="shared" si="0"/>
        <v>#VALUE!</v>
      </c>
      <c r="E31" s="2" t="e">
        <f t="shared" si="0"/>
        <v>#VALUE!</v>
      </c>
      <c r="F31" s="2" t="e">
        <f t="shared" si="0"/>
        <v>#VALUE!</v>
      </c>
      <c r="G31" s="2" t="e">
        <f t="shared" si="2"/>
        <v>#VALUE!</v>
      </c>
    </row>
    <row r="32" spans="1:12" x14ac:dyDescent="0.75">
      <c r="A32" s="5" t="s">
        <v>19</v>
      </c>
      <c r="B32" s="2">
        <f t="shared" si="3"/>
        <v>46.080000000000013</v>
      </c>
      <c r="C32" s="2">
        <f t="shared" si="1"/>
        <v>56.120000000000005</v>
      </c>
      <c r="D32" s="2">
        <f t="shared" si="0"/>
        <v>36.289999999999964</v>
      </c>
      <c r="E32" s="2">
        <f t="shared" si="0"/>
        <v>27.509999999999991</v>
      </c>
      <c r="F32" s="2">
        <f t="shared" si="0"/>
        <v>16.879999999999995</v>
      </c>
      <c r="G32" s="2">
        <f t="shared" si="2"/>
        <v>36.575999999999993</v>
      </c>
    </row>
    <row r="33" spans="1:7" x14ac:dyDescent="0.75">
      <c r="A33" s="5" t="s">
        <v>20</v>
      </c>
      <c r="B33" s="2">
        <f t="shared" si="3"/>
        <v>-12.539999999999992</v>
      </c>
      <c r="C33" s="2">
        <f t="shared" si="1"/>
        <v>16.600000000000023</v>
      </c>
      <c r="D33" s="2">
        <f t="shared" si="0"/>
        <v>-90.369999999999948</v>
      </c>
      <c r="E33" s="2">
        <f t="shared" si="0"/>
        <v>-12</v>
      </c>
      <c r="F33" s="2">
        <f t="shared" si="0"/>
        <v>-50.950000000000017</v>
      </c>
      <c r="G33" s="2">
        <f t="shared" si="2"/>
        <v>-29.851999999999986</v>
      </c>
    </row>
    <row r="34" spans="1:7" x14ac:dyDescent="0.75">
      <c r="A34" s="5" t="s">
        <v>21</v>
      </c>
      <c r="B34" s="2">
        <f t="shared" si="3"/>
        <v>54.22</v>
      </c>
      <c r="C34" s="2">
        <f t="shared" si="1"/>
        <v>132.19999999999996</v>
      </c>
      <c r="D34" s="2">
        <f t="shared" si="0"/>
        <v>35.849999999999994</v>
      </c>
      <c r="E34" s="2">
        <f t="shared" si="0"/>
        <v>43.949999999999989</v>
      </c>
      <c r="F34" s="2">
        <f t="shared" si="0"/>
        <v>26.929999999999978</v>
      </c>
      <c r="G34" s="2">
        <f t="shared" si="2"/>
        <v>58.629999999999974</v>
      </c>
    </row>
    <row r="35" spans="1:7" x14ac:dyDescent="0.75">
      <c r="A35" s="5" t="s">
        <v>22</v>
      </c>
      <c r="B35" s="2">
        <f t="shared" si="3"/>
        <v>43.610000000000014</v>
      </c>
      <c r="C35" s="2">
        <f t="shared" si="1"/>
        <v>74.950000000000017</v>
      </c>
      <c r="D35" s="2">
        <f t="shared" si="0"/>
        <v>109.94</v>
      </c>
      <c r="E35" s="2">
        <f t="shared" si="0"/>
        <v>102.70999999999998</v>
      </c>
      <c r="F35" s="2">
        <f t="shared" si="0"/>
        <v>60.170000000000073</v>
      </c>
      <c r="G35" s="2">
        <f t="shared" si="2"/>
        <v>78.276000000000025</v>
      </c>
    </row>
    <row r="36" spans="1:7" x14ac:dyDescent="0.75">
      <c r="A36" s="5" t="s">
        <v>23</v>
      </c>
      <c r="B36" s="2">
        <f t="shared" si="3"/>
        <v>9.2999999999999829</v>
      </c>
      <c r="C36" s="2">
        <f t="shared" si="1"/>
        <v>24</v>
      </c>
      <c r="D36" s="2">
        <f t="shared" si="0"/>
        <v>-24.269999999999982</v>
      </c>
      <c r="E36" s="2">
        <f t="shared" si="0"/>
        <v>12.550000000000011</v>
      </c>
      <c r="F36" s="2">
        <f t="shared" si="0"/>
        <v>30.71999999999997</v>
      </c>
      <c r="G36" s="2">
        <f t="shared" si="2"/>
        <v>10.459999999999997</v>
      </c>
    </row>
    <row r="37" spans="1:7" x14ac:dyDescent="0.75">
      <c r="A37" s="5" t="s">
        <v>24</v>
      </c>
      <c r="B37" s="2">
        <f t="shared" si="3"/>
        <v>43.20999999999998</v>
      </c>
      <c r="C37" s="2">
        <f t="shared" si="1"/>
        <v>103.16000000000003</v>
      </c>
      <c r="D37" s="2">
        <f t="shared" si="0"/>
        <v>116.34999999999997</v>
      </c>
      <c r="E37" s="2">
        <f t="shared" si="0"/>
        <v>51.639999999999986</v>
      </c>
      <c r="F37" s="2">
        <f t="shared" si="0"/>
        <v>74.75</v>
      </c>
      <c r="G37" s="2">
        <f t="shared" si="2"/>
        <v>77.821999999999989</v>
      </c>
    </row>
    <row r="38" spans="1:7" x14ac:dyDescent="0.75">
      <c r="A38" s="5" t="s">
        <v>25</v>
      </c>
      <c r="B38" s="2">
        <f t="shared" si="3"/>
        <v>74.589999999999975</v>
      </c>
      <c r="C38" s="2">
        <f t="shared" si="1"/>
        <v>111.64999999999998</v>
      </c>
      <c r="D38" s="2">
        <f t="shared" si="0"/>
        <v>-21.36000000000007</v>
      </c>
      <c r="E38" s="2">
        <f t="shared" si="0"/>
        <v>71.900000000000091</v>
      </c>
      <c r="F38" s="2">
        <f t="shared" si="0"/>
        <v>6.2400000000000091</v>
      </c>
      <c r="G38" s="2">
        <f t="shared" si="2"/>
        <v>48.603999999999999</v>
      </c>
    </row>
    <row r="39" spans="1:7" x14ac:dyDescent="0.75">
      <c r="A39" s="5" t="s">
        <v>26</v>
      </c>
      <c r="B39" s="2">
        <f t="shared" si="3"/>
        <v>45.15000000000002</v>
      </c>
      <c r="C39" s="2">
        <f t="shared" si="1"/>
        <v>65.849999999999994</v>
      </c>
      <c r="D39" s="2">
        <f t="shared" si="0"/>
        <v>105.05000000000001</v>
      </c>
      <c r="E39" s="2">
        <f t="shared" si="0"/>
        <v>111.25999999999999</v>
      </c>
      <c r="F39" s="2">
        <f t="shared" si="0"/>
        <v>42.329999999999984</v>
      </c>
      <c r="G39" s="2">
        <f t="shared" si="2"/>
        <v>73.927999999999997</v>
      </c>
    </row>
    <row r="40" spans="1:7" x14ac:dyDescent="0.75">
      <c r="A40" s="5" t="s">
        <v>27</v>
      </c>
      <c r="B40" s="2">
        <f t="shared" si="3"/>
        <v>185.07</v>
      </c>
      <c r="C40" s="2">
        <f t="shared" si="1"/>
        <v>205.63</v>
      </c>
      <c r="D40" s="2">
        <f t="shared" si="0"/>
        <v>158.09000000000003</v>
      </c>
      <c r="E40" s="2">
        <f t="shared" si="0"/>
        <v>206.26</v>
      </c>
      <c r="F40" s="2">
        <f t="shared" si="0"/>
        <v>122.39999999999998</v>
      </c>
      <c r="G40" s="2">
        <f t="shared" si="2"/>
        <v>175.48999999999998</v>
      </c>
    </row>
    <row r="41" spans="1:7" x14ac:dyDescent="0.75">
      <c r="A41" s="5" t="s">
        <v>28</v>
      </c>
      <c r="B41" s="2">
        <f t="shared" si="3"/>
        <v>64.920000000000016</v>
      </c>
      <c r="C41" s="2">
        <f t="shared" si="1"/>
        <v>124.20000000000002</v>
      </c>
      <c r="D41" s="2">
        <f t="shared" si="0"/>
        <v>38.5</v>
      </c>
      <c r="E41" s="2">
        <f t="shared" si="0"/>
        <v>61.500000000000028</v>
      </c>
      <c r="F41" s="2">
        <f t="shared" si="0"/>
        <v>22.679999999999978</v>
      </c>
      <c r="G41" s="2">
        <f t="shared" si="2"/>
        <v>62.360000000000014</v>
      </c>
    </row>
    <row r="42" spans="1:7" x14ac:dyDescent="0.75">
      <c r="A42" s="5" t="s">
        <v>6</v>
      </c>
      <c r="B42" s="2">
        <f t="shared" si="3"/>
        <v>30.400000000000006</v>
      </c>
      <c r="C42" s="2">
        <f t="shared" si="1"/>
        <v>41.25</v>
      </c>
      <c r="D42" s="2">
        <f t="shared" si="1"/>
        <v>22.069999999999993</v>
      </c>
      <c r="E42" s="2">
        <f t="shared" si="1"/>
        <v>33.319999999999993</v>
      </c>
      <c r="F42" s="2">
        <f t="shared" si="1"/>
        <v>14.439999999999998</v>
      </c>
      <c r="G42" s="2">
        <f t="shared" si="2"/>
        <v>28.295999999999999</v>
      </c>
    </row>
    <row r="43" spans="1:7" x14ac:dyDescent="0.75">
      <c r="A43" s="5" t="s">
        <v>29</v>
      </c>
      <c r="B43" s="2">
        <f t="shared" si="3"/>
        <v>108.55000000000001</v>
      </c>
      <c r="C43" s="2">
        <f t="shared" si="3"/>
        <v>127.72000000000003</v>
      </c>
      <c r="D43" s="2">
        <f t="shared" si="3"/>
        <v>86.050000000000011</v>
      </c>
      <c r="E43" s="2">
        <f t="shared" si="3"/>
        <v>88.029999999999973</v>
      </c>
      <c r="F43" s="2">
        <f t="shared" si="3"/>
        <v>76.720000000000027</v>
      </c>
      <c r="G43" s="2">
        <f t="shared" si="2"/>
        <v>97.414000000000016</v>
      </c>
    </row>
    <row r="44" spans="1:7" x14ac:dyDescent="0.75">
      <c r="A44" s="5" t="s">
        <v>30</v>
      </c>
      <c r="B44" s="2">
        <f t="shared" ref="B44:F46" si="4">B20-H20</f>
        <v>105.04000000000002</v>
      </c>
      <c r="C44" s="2">
        <f t="shared" si="4"/>
        <v>90.78000000000003</v>
      </c>
      <c r="D44" s="2">
        <f t="shared" si="4"/>
        <v>39.07000000000005</v>
      </c>
      <c r="E44" s="2">
        <f t="shared" si="4"/>
        <v>124.38999999999999</v>
      </c>
      <c r="F44" s="2">
        <f t="shared" si="4"/>
        <v>48.459999999999923</v>
      </c>
      <c r="G44" s="2">
        <f t="shared" si="2"/>
        <v>81.548000000000002</v>
      </c>
    </row>
    <row r="45" spans="1:7" x14ac:dyDescent="0.75">
      <c r="A45" s="5" t="s">
        <v>31</v>
      </c>
      <c r="B45" s="2">
        <f t="shared" si="4"/>
        <v>21.150000000000034</v>
      </c>
      <c r="C45" s="2">
        <f t="shared" si="4"/>
        <v>21.090000000000032</v>
      </c>
      <c r="D45" s="2">
        <f t="shared" si="4"/>
        <v>9.0499999999999829</v>
      </c>
      <c r="E45" s="2">
        <f t="shared" si="4"/>
        <v>78.569999999999993</v>
      </c>
      <c r="F45" s="2">
        <f t="shared" si="4"/>
        <v>31.899999999999977</v>
      </c>
      <c r="G45" s="2">
        <f t="shared" si="2"/>
        <v>32.352000000000004</v>
      </c>
    </row>
    <row r="46" spans="1:7" x14ac:dyDescent="0.75">
      <c r="A46" s="5" t="s">
        <v>32</v>
      </c>
      <c r="B46" s="2">
        <f t="shared" si="4"/>
        <v>30.78</v>
      </c>
      <c r="C46" s="2">
        <f t="shared" si="4"/>
        <v>34.740000000000009</v>
      </c>
      <c r="D46" s="2">
        <f t="shared" si="4"/>
        <v>-9.0900000000000034</v>
      </c>
      <c r="E46" s="2">
        <f t="shared" si="4"/>
        <v>33.22</v>
      </c>
      <c r="F46" s="2">
        <f t="shared" si="4"/>
        <v>3.9399999999999693</v>
      </c>
      <c r="G46" s="2">
        <f t="shared" si="2"/>
        <v>18.717999999999996</v>
      </c>
    </row>
  </sheetData>
  <conditionalFormatting sqref="B26:G4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C503-D1E7-40A0-BED4-3400A356B467}">
  <sheetPr>
    <tabColor theme="8" tint="0.79998168889431442"/>
  </sheetPr>
  <dimension ref="A1:G36"/>
  <sheetViews>
    <sheetView zoomScale="55" zoomScaleNormal="55" workbookViewId="0">
      <selection sqref="A1:G28"/>
    </sheetView>
  </sheetViews>
  <sheetFormatPr defaultRowHeight="14.75" x14ac:dyDescent="0.75"/>
  <cols>
    <col min="1" max="1" width="26.36328125" bestFit="1" customWidth="1"/>
    <col min="6" max="6" width="11.08984375" bestFit="1" customWidth="1"/>
    <col min="7" max="7" width="15.2265625" bestFit="1" customWidth="1"/>
  </cols>
  <sheetData>
    <row r="1" spans="1:7" x14ac:dyDescent="0.75">
      <c r="A1" s="4" t="s">
        <v>34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</row>
    <row r="2" spans="1:7" x14ac:dyDescent="0.75">
      <c r="A2" s="5" t="s">
        <v>13</v>
      </c>
      <c r="B2" s="2">
        <v>1</v>
      </c>
      <c r="C2" s="2">
        <v>7</v>
      </c>
      <c r="D2" s="2">
        <v>8</v>
      </c>
      <c r="E2" s="2">
        <v>8</v>
      </c>
      <c r="F2" s="2">
        <v>21</v>
      </c>
      <c r="G2" s="10">
        <v>8</v>
      </c>
    </row>
    <row r="3" spans="1:7" x14ac:dyDescent="0.75">
      <c r="A3" s="5" t="s">
        <v>14</v>
      </c>
      <c r="B3" s="2">
        <v>1</v>
      </c>
      <c r="C3" s="2">
        <v>11</v>
      </c>
      <c r="D3" s="2">
        <v>6</v>
      </c>
      <c r="E3" s="2">
        <v>6</v>
      </c>
      <c r="F3" s="2">
        <v>21</v>
      </c>
      <c r="G3" s="11">
        <v>15</v>
      </c>
    </row>
    <row r="4" spans="1:7" x14ac:dyDescent="0.75">
      <c r="A4" s="5" t="s">
        <v>16</v>
      </c>
      <c r="B4" s="2">
        <v>1</v>
      </c>
      <c r="C4" s="2">
        <v>7</v>
      </c>
      <c r="D4" s="2">
        <v>10</v>
      </c>
      <c r="E4" s="2">
        <v>7</v>
      </c>
      <c r="F4" s="2">
        <v>18</v>
      </c>
      <c r="G4" s="11">
        <v>16</v>
      </c>
    </row>
    <row r="5" spans="1:7" x14ac:dyDescent="0.75">
      <c r="A5" s="5" t="s">
        <v>68</v>
      </c>
      <c r="B5" s="2">
        <v>1</v>
      </c>
      <c r="C5" s="2">
        <v>7</v>
      </c>
      <c r="D5" s="2">
        <v>10</v>
      </c>
      <c r="E5" s="2">
        <v>9</v>
      </c>
      <c r="F5" s="2">
        <v>21</v>
      </c>
      <c r="G5" s="12">
        <v>23</v>
      </c>
    </row>
    <row r="6" spans="1:7" x14ac:dyDescent="0.75">
      <c r="A6" s="5" t="s">
        <v>18</v>
      </c>
      <c r="B6" s="2">
        <v>2</v>
      </c>
      <c r="C6" s="2">
        <v>9</v>
      </c>
      <c r="D6" s="2">
        <v>8</v>
      </c>
      <c r="E6" s="2">
        <v>7</v>
      </c>
      <c r="F6" s="2">
        <v>20</v>
      </c>
      <c r="G6" s="12">
        <v>19</v>
      </c>
    </row>
    <row r="7" spans="1:7" x14ac:dyDescent="0.75">
      <c r="A7" s="5" t="s">
        <v>19</v>
      </c>
      <c r="B7" s="2">
        <v>1</v>
      </c>
      <c r="C7" s="2">
        <v>10</v>
      </c>
      <c r="D7" s="2">
        <v>8</v>
      </c>
      <c r="E7" s="2">
        <v>8</v>
      </c>
      <c r="F7" s="2">
        <v>19</v>
      </c>
      <c r="G7" s="11">
        <v>14</v>
      </c>
    </row>
    <row r="8" spans="1:7" x14ac:dyDescent="0.75">
      <c r="A8" s="5" t="s">
        <v>20</v>
      </c>
      <c r="B8" s="2">
        <v>1</v>
      </c>
      <c r="C8" s="2">
        <v>6</v>
      </c>
      <c r="D8" s="2">
        <v>8</v>
      </c>
      <c r="E8" s="2">
        <v>8</v>
      </c>
      <c r="F8" s="2">
        <v>21</v>
      </c>
      <c r="G8" s="10">
        <v>7</v>
      </c>
    </row>
    <row r="9" spans="1:7" x14ac:dyDescent="0.75">
      <c r="A9" s="5" t="s">
        <v>21</v>
      </c>
      <c r="B9" s="2">
        <v>1</v>
      </c>
      <c r="C9" s="2">
        <v>7</v>
      </c>
      <c r="D9" s="2">
        <v>9</v>
      </c>
      <c r="E9" s="2">
        <v>9</v>
      </c>
      <c r="F9" s="2">
        <v>22</v>
      </c>
      <c r="G9" s="10">
        <v>10</v>
      </c>
    </row>
    <row r="10" spans="1:7" x14ac:dyDescent="0.75">
      <c r="A10" s="5" t="s">
        <v>22</v>
      </c>
      <c r="B10" s="2">
        <v>1</v>
      </c>
      <c r="C10" s="2">
        <v>4</v>
      </c>
      <c r="D10" s="2">
        <v>11</v>
      </c>
      <c r="E10" s="2">
        <v>6</v>
      </c>
      <c r="F10" s="2">
        <v>19</v>
      </c>
      <c r="G10" s="10">
        <v>11</v>
      </c>
    </row>
    <row r="11" spans="1:7" x14ac:dyDescent="0.75">
      <c r="A11" s="5" t="s">
        <v>69</v>
      </c>
      <c r="B11" s="2">
        <v>1</v>
      </c>
      <c r="C11" s="2">
        <v>6</v>
      </c>
      <c r="D11" s="2">
        <v>7</v>
      </c>
      <c r="E11" s="2">
        <v>8</v>
      </c>
      <c r="F11" s="2">
        <v>20</v>
      </c>
      <c r="G11" s="11">
        <v>18</v>
      </c>
    </row>
    <row r="12" spans="1:7" x14ac:dyDescent="0.75">
      <c r="A12" s="5" t="s">
        <v>70</v>
      </c>
      <c r="B12" s="2">
        <v>1</v>
      </c>
      <c r="C12" s="2">
        <v>9</v>
      </c>
      <c r="D12" s="2">
        <v>5</v>
      </c>
      <c r="E12" s="2">
        <v>6</v>
      </c>
      <c r="F12" s="2">
        <v>19</v>
      </c>
      <c r="G12" s="11">
        <v>17</v>
      </c>
    </row>
    <row r="13" spans="1:7" x14ac:dyDescent="0.75">
      <c r="A13" s="5" t="s">
        <v>23</v>
      </c>
      <c r="B13" s="2">
        <v>1</v>
      </c>
      <c r="C13" s="2">
        <v>8</v>
      </c>
      <c r="D13" s="2">
        <v>8</v>
      </c>
      <c r="E13" s="2">
        <v>9</v>
      </c>
      <c r="F13" s="2">
        <v>21</v>
      </c>
      <c r="G13" s="11">
        <v>13</v>
      </c>
    </row>
    <row r="14" spans="1:7" x14ac:dyDescent="0.75">
      <c r="A14" s="5" t="s">
        <v>24</v>
      </c>
      <c r="B14" s="2">
        <v>1</v>
      </c>
      <c r="C14" s="2">
        <v>8</v>
      </c>
      <c r="D14" s="2">
        <v>8</v>
      </c>
      <c r="E14" s="2">
        <v>8</v>
      </c>
      <c r="F14" s="2">
        <v>21</v>
      </c>
      <c r="G14" s="13">
        <v>4</v>
      </c>
    </row>
    <row r="15" spans="1:7" x14ac:dyDescent="0.75">
      <c r="A15" s="5" t="s">
        <v>71</v>
      </c>
      <c r="B15" s="2">
        <v>1</v>
      </c>
      <c r="C15" s="2">
        <v>7</v>
      </c>
      <c r="D15" s="2">
        <v>8</v>
      </c>
      <c r="E15" s="2">
        <v>5</v>
      </c>
      <c r="F15" s="2">
        <v>18</v>
      </c>
      <c r="G15" s="12">
        <v>20</v>
      </c>
    </row>
    <row r="16" spans="1:7" x14ac:dyDescent="0.75">
      <c r="A16" s="5" t="s">
        <v>25</v>
      </c>
      <c r="B16" s="2">
        <v>1</v>
      </c>
      <c r="C16" s="2">
        <v>8</v>
      </c>
      <c r="D16" s="2">
        <v>6</v>
      </c>
      <c r="E16" s="2">
        <v>7</v>
      </c>
      <c r="F16" s="2">
        <v>21</v>
      </c>
      <c r="G16" s="13">
        <v>3</v>
      </c>
    </row>
    <row r="17" spans="1:7" x14ac:dyDescent="0.75">
      <c r="A17" s="5" t="s">
        <v>26</v>
      </c>
      <c r="B17" s="2">
        <v>1</v>
      </c>
      <c r="C17" s="2">
        <v>8</v>
      </c>
      <c r="D17" s="2">
        <v>8</v>
      </c>
      <c r="E17" s="2">
        <v>7</v>
      </c>
      <c r="F17" s="2">
        <v>19</v>
      </c>
      <c r="G17" s="12">
        <v>22</v>
      </c>
    </row>
    <row r="18" spans="1:7" x14ac:dyDescent="0.75">
      <c r="A18" s="5" t="s">
        <v>27</v>
      </c>
      <c r="B18" s="2">
        <v>1</v>
      </c>
      <c r="C18" s="2">
        <v>7</v>
      </c>
      <c r="D18" s="2">
        <v>8</v>
      </c>
      <c r="E18" s="2">
        <v>8</v>
      </c>
      <c r="F18" s="2">
        <v>21</v>
      </c>
      <c r="G18" s="13">
        <v>2</v>
      </c>
    </row>
    <row r="19" spans="1:7" x14ac:dyDescent="0.75">
      <c r="A19" s="5" t="s">
        <v>28</v>
      </c>
      <c r="B19" s="2">
        <v>1</v>
      </c>
      <c r="C19" s="2">
        <v>8</v>
      </c>
      <c r="D19" s="2">
        <v>10</v>
      </c>
      <c r="E19" s="2">
        <v>7</v>
      </c>
      <c r="F19" s="2">
        <v>20</v>
      </c>
      <c r="G19" s="13">
        <v>5</v>
      </c>
    </row>
    <row r="20" spans="1:7" x14ac:dyDescent="0.75">
      <c r="A20" s="5" t="s">
        <v>29</v>
      </c>
      <c r="B20" s="2">
        <v>2</v>
      </c>
      <c r="C20" s="2">
        <v>9</v>
      </c>
      <c r="D20" s="2">
        <v>7</v>
      </c>
      <c r="E20" s="2">
        <v>7</v>
      </c>
      <c r="F20" s="2">
        <v>25</v>
      </c>
      <c r="G20" s="13">
        <v>1</v>
      </c>
    </row>
    <row r="21" spans="1:7" x14ac:dyDescent="0.75">
      <c r="A21" s="5" t="s">
        <v>30</v>
      </c>
      <c r="B21" s="2">
        <v>1</v>
      </c>
      <c r="C21" s="2">
        <v>11</v>
      </c>
      <c r="D21" s="2">
        <v>11</v>
      </c>
      <c r="E21" s="2">
        <v>2</v>
      </c>
      <c r="F21" s="2">
        <v>24</v>
      </c>
      <c r="G21" s="13">
        <v>6</v>
      </c>
    </row>
    <row r="22" spans="1:7" x14ac:dyDescent="0.75">
      <c r="A22" s="5" t="s">
        <v>72</v>
      </c>
      <c r="B22" s="2">
        <v>1</v>
      </c>
      <c r="C22" s="2">
        <v>6</v>
      </c>
      <c r="D22" s="2">
        <v>11</v>
      </c>
      <c r="E22" s="2">
        <v>2</v>
      </c>
      <c r="F22" s="2">
        <v>18</v>
      </c>
      <c r="G22" s="12">
        <v>24</v>
      </c>
    </row>
    <row r="23" spans="1:7" x14ac:dyDescent="0.75">
      <c r="A23" s="5" t="s">
        <v>32</v>
      </c>
      <c r="B23" s="2">
        <v>1</v>
      </c>
      <c r="C23" s="2">
        <v>7</v>
      </c>
      <c r="D23" s="2">
        <v>7</v>
      </c>
      <c r="E23" s="2">
        <v>5</v>
      </c>
      <c r="F23" s="2">
        <v>19</v>
      </c>
      <c r="G23" s="10">
        <v>12</v>
      </c>
    </row>
    <row r="24" spans="1:7" x14ac:dyDescent="0.75">
      <c r="A24" s="5" t="s">
        <v>73</v>
      </c>
      <c r="B24" s="2">
        <f>AVERAGE(B14,B16,B18:B21)</f>
        <v>1.1666666666666667</v>
      </c>
      <c r="C24" s="2">
        <f>AVERAGE(C14,C16,C18:C21)</f>
        <v>8.5</v>
      </c>
      <c r="D24" s="2">
        <f>AVERAGE(D14,D16,D18:D21)</f>
        <v>8.3333333333333339</v>
      </c>
      <c r="E24" s="2">
        <f>AVERAGE(E14,E16,E18:E21)</f>
        <v>6.5</v>
      </c>
      <c r="F24" s="2">
        <f>AVERAGE(F14,F16,F18:F21)</f>
        <v>22</v>
      </c>
      <c r="G24" s="14"/>
    </row>
    <row r="25" spans="1:7" x14ac:dyDescent="0.75">
      <c r="A25" s="5" t="s">
        <v>74</v>
      </c>
      <c r="B25" s="2">
        <f>AVERAGE(B2,B8:B10,B23)</f>
        <v>1</v>
      </c>
      <c r="C25" s="2">
        <f>AVERAGE(C2,C8:C10,C23)</f>
        <v>6.2</v>
      </c>
      <c r="D25" s="2">
        <f>AVERAGE(D2,D8:D10,D23)</f>
        <v>8.6</v>
      </c>
      <c r="E25" s="2">
        <f>AVERAGE(E2,E8:E10,E23)</f>
        <v>7.2</v>
      </c>
      <c r="F25" s="2">
        <f>AVERAGE(F2,F8:F10,F23)</f>
        <v>20.399999999999999</v>
      </c>
      <c r="G25" s="14"/>
    </row>
    <row r="26" spans="1:7" x14ac:dyDescent="0.75">
      <c r="A26" s="5" t="s">
        <v>75</v>
      </c>
      <c r="B26" s="2">
        <f>AVERAGE(B3:B4,B7,B11:B13)</f>
        <v>1</v>
      </c>
      <c r="C26" s="2">
        <f>AVERAGE(C3:C4,C7,C11:C13)</f>
        <v>8.5</v>
      </c>
      <c r="D26" s="2">
        <f>AVERAGE(D3:D4,D7,D11:D13)</f>
        <v>7.333333333333333</v>
      </c>
      <c r="E26" s="2">
        <f>AVERAGE(E3:E4,E7,E11:E13)</f>
        <v>7.333333333333333</v>
      </c>
      <c r="F26" s="2">
        <f>AVERAGE(F3:F4,F7,F11:F13)</f>
        <v>19.666666666666668</v>
      </c>
      <c r="G26" s="14"/>
    </row>
    <row r="27" spans="1:7" x14ac:dyDescent="0.75">
      <c r="A27" s="5" t="s">
        <v>76</v>
      </c>
      <c r="B27" s="2">
        <f>AVERAGE(B5:B6,B15,B17,B22)</f>
        <v>1.2</v>
      </c>
      <c r="C27" s="2">
        <f>AVERAGE(C5:C6,C15,C17,C22)</f>
        <v>7.4</v>
      </c>
      <c r="D27" s="2">
        <f>AVERAGE(D5:D6,D15,D17,D22)</f>
        <v>9</v>
      </c>
      <c r="E27" s="2">
        <f>AVERAGE(E5:E6,E15,E17,E22)</f>
        <v>6</v>
      </c>
      <c r="F27" s="2">
        <f>AVERAGE(F5:F6,F15,F17,F22)</f>
        <v>19.2</v>
      </c>
      <c r="G27" s="14"/>
    </row>
    <row r="28" spans="1:7" x14ac:dyDescent="0.75">
      <c r="A28" s="5" t="s">
        <v>77</v>
      </c>
      <c r="B28" s="2">
        <f>AVERAGE(B2:B23)</f>
        <v>1.0909090909090908</v>
      </c>
      <c r="C28" s="2">
        <f>AVERAGE(C2:C23)</f>
        <v>7.7272727272727275</v>
      </c>
      <c r="D28" s="2">
        <f>AVERAGE(D2:D23)</f>
        <v>8.2727272727272734</v>
      </c>
      <c r="E28" s="2">
        <f>AVERAGE(E2:E23)</f>
        <v>6.7727272727272725</v>
      </c>
      <c r="F28" s="2">
        <f>AVERAGE(F2:F23)</f>
        <v>20.363636363636363</v>
      </c>
      <c r="G28" s="14"/>
    </row>
    <row r="36" spans="3:3" x14ac:dyDescent="0.75">
      <c r="C36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5F6E-F547-4B30-9D1F-275093C2D494}">
  <sheetPr>
    <tabColor theme="9" tint="-0.249977111117893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F53F-5ACA-4E8B-9C81-448F82C1B2F0}">
  <sheetPr>
    <tabColor theme="9" tint="0.79998168889431442"/>
  </sheetPr>
  <dimension ref="A1:K73"/>
  <sheetViews>
    <sheetView zoomScale="55" zoomScaleNormal="55" workbookViewId="0">
      <selection activeCell="G29" sqref="G29"/>
    </sheetView>
  </sheetViews>
  <sheetFormatPr defaultRowHeight="14.75" x14ac:dyDescent="0.75"/>
  <cols>
    <col min="1" max="1" width="40.08984375" bestFit="1" customWidth="1"/>
    <col min="2" max="2" width="9.31640625" bestFit="1" customWidth="1"/>
    <col min="3" max="3" width="11.81640625" bestFit="1" customWidth="1"/>
    <col min="4" max="4" width="10.1796875" bestFit="1" customWidth="1"/>
    <col min="7" max="7" width="37.5" bestFit="1" customWidth="1"/>
    <col min="8" max="8" width="9.40625" bestFit="1" customWidth="1"/>
    <col min="9" max="9" width="11.90625" bestFit="1" customWidth="1"/>
    <col min="10" max="10" width="10.2265625" bestFit="1" customWidth="1"/>
  </cols>
  <sheetData>
    <row r="1" spans="1:11" x14ac:dyDescent="0.75">
      <c r="A1" s="3" t="s">
        <v>0</v>
      </c>
      <c r="G1" s="3" t="s">
        <v>1</v>
      </c>
    </row>
    <row r="2" spans="1:11" x14ac:dyDescent="0.7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</row>
    <row r="3" spans="1:11" x14ac:dyDescent="0.75">
      <c r="A3" s="5">
        <v>2011</v>
      </c>
      <c r="B3" s="2">
        <v>46119</v>
      </c>
      <c r="C3" s="2">
        <v>22581</v>
      </c>
      <c r="D3" s="2">
        <v>9445</v>
      </c>
      <c r="E3" s="2">
        <v>18292</v>
      </c>
      <c r="G3" s="5">
        <v>2011</v>
      </c>
      <c r="H3" s="2">
        <v>37890</v>
      </c>
      <c r="I3" s="2">
        <v>27534</v>
      </c>
      <c r="J3" s="2">
        <v>16652</v>
      </c>
      <c r="K3" s="2">
        <v>22596</v>
      </c>
    </row>
    <row r="4" spans="1:11" x14ac:dyDescent="0.75">
      <c r="A4" s="5">
        <v>2012</v>
      </c>
      <c r="B4" s="2">
        <v>47214</v>
      </c>
      <c r="C4" s="2">
        <v>22190</v>
      </c>
      <c r="D4" s="2">
        <v>9733</v>
      </c>
      <c r="E4" s="2">
        <v>18523</v>
      </c>
      <c r="G4" s="5">
        <v>2012</v>
      </c>
      <c r="H4" s="2">
        <v>38347</v>
      </c>
      <c r="I4" s="2">
        <v>26957</v>
      </c>
      <c r="J4" s="2">
        <v>17096</v>
      </c>
      <c r="K4" s="2">
        <v>22778</v>
      </c>
    </row>
    <row r="5" spans="1:11" x14ac:dyDescent="0.75">
      <c r="A5" s="5">
        <v>2013</v>
      </c>
      <c r="B5" s="2">
        <v>48159</v>
      </c>
      <c r="C5" s="2">
        <v>22123</v>
      </c>
      <c r="D5" s="2">
        <v>9977</v>
      </c>
      <c r="E5" s="2">
        <v>18785</v>
      </c>
      <c r="G5" s="5">
        <v>2013</v>
      </c>
      <c r="H5" s="2">
        <v>38662</v>
      </c>
      <c r="I5" s="2">
        <v>26806</v>
      </c>
      <c r="J5" s="2">
        <v>17509</v>
      </c>
      <c r="K5" s="2">
        <v>23026</v>
      </c>
    </row>
    <row r="6" spans="1:11" x14ac:dyDescent="0.75">
      <c r="A6" s="5">
        <v>2014</v>
      </c>
      <c r="B6" s="2">
        <v>49897</v>
      </c>
      <c r="C6" s="2">
        <v>22646</v>
      </c>
      <c r="D6" s="2">
        <v>10127</v>
      </c>
      <c r="E6" s="2">
        <v>19260</v>
      </c>
      <c r="G6" s="5">
        <v>2014</v>
      </c>
      <c r="H6" s="2">
        <v>39588</v>
      </c>
      <c r="I6" s="2">
        <v>27230</v>
      </c>
      <c r="J6" s="2">
        <v>17819</v>
      </c>
      <c r="K6" s="2">
        <v>23449</v>
      </c>
    </row>
    <row r="7" spans="1:11" x14ac:dyDescent="0.75">
      <c r="A7" s="5">
        <v>2015</v>
      </c>
      <c r="B7" s="2">
        <v>55404</v>
      </c>
      <c r="C7" s="2">
        <v>23866</v>
      </c>
      <c r="D7" s="2">
        <v>10741</v>
      </c>
      <c r="E7" s="2">
        <v>20770</v>
      </c>
      <c r="G7" s="5">
        <v>2015</v>
      </c>
      <c r="H7" s="2">
        <v>44427</v>
      </c>
      <c r="I7" s="2">
        <v>27950</v>
      </c>
      <c r="J7" s="2">
        <v>19082</v>
      </c>
      <c r="K7" s="2">
        <v>25121</v>
      </c>
    </row>
    <row r="8" spans="1:11" x14ac:dyDescent="0.75">
      <c r="A8" s="5">
        <v>2016</v>
      </c>
      <c r="B8" s="2">
        <v>58175</v>
      </c>
      <c r="C8" s="2">
        <v>24817</v>
      </c>
      <c r="D8" s="2">
        <v>11086</v>
      </c>
      <c r="E8" s="2">
        <v>21646</v>
      </c>
      <c r="G8" s="5">
        <v>2016</v>
      </c>
      <c r="H8" s="2">
        <v>44416</v>
      </c>
      <c r="I8" s="2">
        <v>28439</v>
      </c>
      <c r="J8" s="2">
        <v>19615</v>
      </c>
      <c r="K8" s="2">
        <v>25565</v>
      </c>
    </row>
    <row r="9" spans="1:11" x14ac:dyDescent="0.75">
      <c r="A9" s="5">
        <v>2017</v>
      </c>
      <c r="B9" s="2">
        <v>62042</v>
      </c>
      <c r="C9" s="2">
        <v>26405</v>
      </c>
      <c r="D9" s="2">
        <v>11759</v>
      </c>
      <c r="E9" s="2">
        <v>23047</v>
      </c>
      <c r="G9" s="5">
        <v>2017</v>
      </c>
      <c r="H9" s="2">
        <v>46270</v>
      </c>
      <c r="I9" s="2">
        <v>29667</v>
      </c>
      <c r="J9" s="2">
        <v>20870</v>
      </c>
      <c r="K9" s="2">
        <v>26912</v>
      </c>
    </row>
    <row r="10" spans="1:11" x14ac:dyDescent="0.75">
      <c r="A10" s="5">
        <v>2018</v>
      </c>
      <c r="B10" s="2">
        <v>63406</v>
      </c>
      <c r="C10" s="2">
        <v>27687</v>
      </c>
      <c r="D10" s="2">
        <v>12155</v>
      </c>
      <c r="E10" s="2">
        <v>23820</v>
      </c>
      <c r="G10" s="5">
        <v>2018</v>
      </c>
      <c r="H10" s="2">
        <v>47989</v>
      </c>
      <c r="I10" s="2">
        <v>30964</v>
      </c>
      <c r="J10" s="2">
        <v>21976</v>
      </c>
      <c r="K10" s="2">
        <v>28164</v>
      </c>
    </row>
    <row r="11" spans="1:11" x14ac:dyDescent="0.75">
      <c r="A11" s="5">
        <v>2019</v>
      </c>
      <c r="B11" s="2">
        <v>65046</v>
      </c>
      <c r="C11" s="2">
        <v>28839</v>
      </c>
      <c r="D11" s="2">
        <v>13013</v>
      </c>
      <c r="E11" s="2">
        <v>24880</v>
      </c>
      <c r="G11" s="5">
        <v>2019</v>
      </c>
      <c r="H11" s="2">
        <v>49322</v>
      </c>
      <c r="I11" s="2">
        <v>32042</v>
      </c>
      <c r="J11" s="2">
        <v>23614</v>
      </c>
      <c r="K11" s="2">
        <v>29625</v>
      </c>
    </row>
    <row r="12" spans="1:11" x14ac:dyDescent="0.75">
      <c r="A12" s="5">
        <v>2020</v>
      </c>
      <c r="B12" s="2">
        <v>63534</v>
      </c>
      <c r="C12" s="2">
        <v>27080</v>
      </c>
      <c r="D12" s="2">
        <v>12451</v>
      </c>
      <c r="E12" s="2">
        <v>23863</v>
      </c>
      <c r="G12" s="5">
        <v>2020</v>
      </c>
      <c r="H12" s="2">
        <v>46830</v>
      </c>
      <c r="I12" s="2">
        <v>30615</v>
      </c>
      <c r="J12" s="2">
        <v>22383</v>
      </c>
      <c r="K12" s="2">
        <v>28140</v>
      </c>
    </row>
    <row r="35" spans="1:3" x14ac:dyDescent="0.75">
      <c r="A35" s="3" t="s">
        <v>0</v>
      </c>
    </row>
    <row r="36" spans="1:3" x14ac:dyDescent="0.75">
      <c r="A36" s="4" t="s">
        <v>2</v>
      </c>
      <c r="B36" s="4" t="s">
        <v>6</v>
      </c>
      <c r="C36" s="4" t="s">
        <v>78</v>
      </c>
    </row>
    <row r="37" spans="1:3" x14ac:dyDescent="0.75">
      <c r="A37" s="5">
        <v>2011</v>
      </c>
      <c r="B37" s="2">
        <v>18292</v>
      </c>
      <c r="C37" s="2" t="s">
        <v>60</v>
      </c>
    </row>
    <row r="38" spans="1:3" x14ac:dyDescent="0.75">
      <c r="A38" s="5">
        <v>2012</v>
      </c>
      <c r="B38" s="2">
        <v>18523</v>
      </c>
      <c r="C38" s="2">
        <f>100*(B38-B37)/B37</f>
        <v>1.2628471462934616</v>
      </c>
    </row>
    <row r="39" spans="1:3" x14ac:dyDescent="0.75">
      <c r="A39" s="5">
        <v>2013</v>
      </c>
      <c r="B39" s="2">
        <v>18785</v>
      </c>
      <c r="C39" s="2">
        <f t="shared" ref="C39:C46" si="0">100*(B39-B38)/B38</f>
        <v>1.4144577012363009</v>
      </c>
    </row>
    <row r="40" spans="1:3" x14ac:dyDescent="0.75">
      <c r="A40" s="5">
        <v>2014</v>
      </c>
      <c r="B40" s="2">
        <v>19260</v>
      </c>
      <c r="C40" s="2">
        <f t="shared" si="0"/>
        <v>2.5286132552568539</v>
      </c>
    </row>
    <row r="41" spans="1:3" x14ac:dyDescent="0.75">
      <c r="A41" s="5">
        <v>2015</v>
      </c>
      <c r="B41" s="2">
        <v>20770</v>
      </c>
      <c r="C41" s="2">
        <f t="shared" si="0"/>
        <v>7.8400830737279339</v>
      </c>
    </row>
    <row r="42" spans="1:3" x14ac:dyDescent="0.75">
      <c r="A42" s="5">
        <v>2016</v>
      </c>
      <c r="B42" s="2">
        <v>21646</v>
      </c>
      <c r="C42" s="2">
        <f t="shared" si="0"/>
        <v>4.2176215695714969</v>
      </c>
    </row>
    <row r="43" spans="1:3" x14ac:dyDescent="0.75">
      <c r="A43" s="5">
        <v>2017</v>
      </c>
      <c r="B43" s="2">
        <v>23047</v>
      </c>
      <c r="C43" s="2">
        <f t="shared" si="0"/>
        <v>6.4723274507992237</v>
      </c>
    </row>
    <row r="44" spans="1:3" x14ac:dyDescent="0.75">
      <c r="A44" s="5">
        <v>2018</v>
      </c>
      <c r="B44" s="2">
        <v>23820</v>
      </c>
      <c r="C44" s="2">
        <f t="shared" si="0"/>
        <v>3.3540157070334535</v>
      </c>
    </row>
    <row r="45" spans="1:3" x14ac:dyDescent="0.75">
      <c r="A45" s="5">
        <v>2019</v>
      </c>
      <c r="B45" s="2">
        <v>24880</v>
      </c>
      <c r="C45" s="2">
        <f t="shared" si="0"/>
        <v>4.4500419815281278</v>
      </c>
    </row>
    <row r="46" spans="1:3" x14ac:dyDescent="0.75">
      <c r="A46" s="5">
        <v>2020</v>
      </c>
      <c r="B46" s="2">
        <v>23863</v>
      </c>
      <c r="C46" s="2">
        <f t="shared" si="0"/>
        <v>-4.087620578778135</v>
      </c>
    </row>
    <row r="47" spans="1:3" x14ac:dyDescent="0.75">
      <c r="A47" s="5" t="s">
        <v>49</v>
      </c>
      <c r="B47" s="2"/>
      <c r="C47" s="2">
        <f>AVERAGE(C38:C45)</f>
        <v>3.9425009856808568</v>
      </c>
    </row>
    <row r="48" spans="1:3" x14ac:dyDescent="0.75">
      <c r="A48" s="5" t="s">
        <v>79</v>
      </c>
      <c r="B48" s="2"/>
      <c r="C48" s="2">
        <f>_xlfn.VAR.S(C38:C46)</f>
        <v>11.89493615351264</v>
      </c>
    </row>
    <row r="49" spans="1:3" x14ac:dyDescent="0.75">
      <c r="A49" s="5" t="s">
        <v>80</v>
      </c>
      <c r="B49" s="2"/>
      <c r="C49" s="2">
        <f>SQRT(C48)</f>
        <v>3.4489036161529132</v>
      </c>
    </row>
    <row r="52" spans="1:3" x14ac:dyDescent="0.75">
      <c r="A52" s="3" t="s">
        <v>81</v>
      </c>
    </row>
    <row r="53" spans="1:3" x14ac:dyDescent="0.75">
      <c r="A53" s="4" t="s">
        <v>2</v>
      </c>
      <c r="B53" s="4" t="s">
        <v>6</v>
      </c>
      <c r="C53" s="4" t="s">
        <v>78</v>
      </c>
    </row>
    <row r="54" spans="1:3" x14ac:dyDescent="0.75">
      <c r="A54" s="5">
        <v>2011</v>
      </c>
      <c r="B54" s="2">
        <v>18292</v>
      </c>
      <c r="C54" s="2" t="s">
        <v>60</v>
      </c>
    </row>
    <row r="55" spans="1:3" x14ac:dyDescent="0.75">
      <c r="A55" s="5">
        <v>2012</v>
      </c>
      <c r="B55" s="2">
        <v>18523</v>
      </c>
      <c r="C55" s="2">
        <f>100*(B55-B54)/B54</f>
        <v>1.2628471462934616</v>
      </c>
    </row>
    <row r="56" spans="1:3" x14ac:dyDescent="0.75">
      <c r="A56" s="5">
        <v>2013</v>
      </c>
      <c r="B56" s="2">
        <v>18785</v>
      </c>
      <c r="C56" s="2">
        <f t="shared" ref="C56:C73" si="1">100*(B56-B55)/B55</f>
        <v>1.4144577012363009</v>
      </c>
    </row>
    <row r="57" spans="1:3" x14ac:dyDescent="0.75">
      <c r="A57" s="5">
        <v>2014</v>
      </c>
      <c r="B57" s="2">
        <v>19260</v>
      </c>
      <c r="C57" s="2">
        <f t="shared" si="1"/>
        <v>2.5286132552568539</v>
      </c>
    </row>
    <row r="58" spans="1:3" x14ac:dyDescent="0.75">
      <c r="A58" s="5">
        <v>2015</v>
      </c>
      <c r="B58" s="2">
        <v>20770</v>
      </c>
      <c r="C58" s="2">
        <f t="shared" si="1"/>
        <v>7.8400830737279339</v>
      </c>
    </row>
    <row r="59" spans="1:3" x14ac:dyDescent="0.75">
      <c r="A59" s="5">
        <v>2016</v>
      </c>
      <c r="B59" s="2">
        <v>21646</v>
      </c>
      <c r="C59" s="2">
        <f t="shared" si="1"/>
        <v>4.2176215695714969</v>
      </c>
    </row>
    <row r="60" spans="1:3" x14ac:dyDescent="0.75">
      <c r="A60" s="5">
        <v>2017</v>
      </c>
      <c r="B60" s="2">
        <v>23047</v>
      </c>
      <c r="C60" s="2">
        <f t="shared" si="1"/>
        <v>6.4723274507992237</v>
      </c>
    </row>
    <row r="61" spans="1:3" x14ac:dyDescent="0.75">
      <c r="A61" s="5">
        <v>2018</v>
      </c>
      <c r="B61" s="2">
        <v>23820</v>
      </c>
      <c r="C61" s="2">
        <f t="shared" si="1"/>
        <v>3.3540157070334535</v>
      </c>
    </row>
    <row r="62" spans="1:3" x14ac:dyDescent="0.75">
      <c r="A62" s="5">
        <v>2019</v>
      </c>
      <c r="B62" s="2">
        <v>24880</v>
      </c>
      <c r="C62" s="2">
        <f t="shared" si="1"/>
        <v>4.4500419815281278</v>
      </c>
    </row>
    <row r="63" spans="1:3" x14ac:dyDescent="0.75">
      <c r="A63" s="5">
        <v>2020</v>
      </c>
      <c r="B63" s="2">
        <v>23863</v>
      </c>
      <c r="C63" s="2">
        <f t="shared" si="1"/>
        <v>-4.087620578778135</v>
      </c>
    </row>
    <row r="64" spans="1:3" x14ac:dyDescent="0.75">
      <c r="A64" s="5">
        <v>2021</v>
      </c>
      <c r="B64" s="2">
        <f>B63*(1+$C$47/100)</f>
        <v>24803.799010213021</v>
      </c>
      <c r="C64" s="2">
        <f t="shared" si="1"/>
        <v>3.9425009856808475</v>
      </c>
    </row>
    <row r="65" spans="1:3" x14ac:dyDescent="0.75">
      <c r="A65" s="5">
        <v>2022</v>
      </c>
      <c r="B65" s="2">
        <f t="shared" ref="B65:B73" si="2">B64*(1+$C$47/100)</f>
        <v>25781.689030676967</v>
      </c>
      <c r="C65" s="2">
        <f t="shared" si="1"/>
        <v>3.9425009856808559</v>
      </c>
    </row>
    <row r="66" spans="1:3" x14ac:dyDescent="0.75">
      <c r="A66" s="5">
        <v>2023</v>
      </c>
      <c r="B66" s="2">
        <f t="shared" si="2"/>
        <v>26798.132374836579</v>
      </c>
      <c r="C66" s="2">
        <f t="shared" si="1"/>
        <v>3.9425009856808537</v>
      </c>
    </row>
    <row r="67" spans="1:3" x14ac:dyDescent="0.75">
      <c r="A67" s="5">
        <v>2024</v>
      </c>
      <c r="B67" s="2">
        <f t="shared" si="2"/>
        <v>27854.64900785857</v>
      </c>
      <c r="C67" s="2">
        <f t="shared" si="1"/>
        <v>3.9425009856808488</v>
      </c>
    </row>
    <row r="68" spans="1:3" x14ac:dyDescent="0.75">
      <c r="A68" s="5">
        <v>2025</v>
      </c>
      <c r="B68" s="2">
        <f t="shared" si="2"/>
        <v>28952.818819551336</v>
      </c>
      <c r="C68" s="2">
        <f t="shared" si="1"/>
        <v>3.9425009856808511</v>
      </c>
    </row>
    <row r="69" spans="1:3" x14ac:dyDescent="0.75">
      <c r="A69" s="5">
        <v>2026</v>
      </c>
      <c r="B69" s="2">
        <f t="shared" si="2"/>
        <v>30094.283986894538</v>
      </c>
      <c r="C69" s="2">
        <f t="shared" si="1"/>
        <v>3.9425009856808488</v>
      </c>
    </row>
    <row r="70" spans="1:3" x14ac:dyDescent="0.75">
      <c r="A70" s="5">
        <v>2027</v>
      </c>
      <c r="B70" s="2">
        <f t="shared" si="2"/>
        <v>31280.75142971145</v>
      </c>
      <c r="C70" s="2">
        <f t="shared" si="1"/>
        <v>3.9425009856808551</v>
      </c>
    </row>
    <row r="71" spans="1:3" x14ac:dyDescent="0.75">
      <c r="A71" s="5">
        <v>2028</v>
      </c>
      <c r="B71" s="2">
        <f t="shared" si="2"/>
        <v>32513.995363156202</v>
      </c>
      <c r="C71" s="2">
        <f t="shared" si="1"/>
        <v>3.9425009856808542</v>
      </c>
    </row>
    <row r="72" spans="1:3" x14ac:dyDescent="0.75">
      <c r="A72" s="5">
        <v>2029</v>
      </c>
      <c r="B72" s="2">
        <f t="shared" si="2"/>
        <v>33795.859950832863</v>
      </c>
      <c r="C72" s="2">
        <f t="shared" si="1"/>
        <v>3.9425009856808542</v>
      </c>
    </row>
    <row r="73" spans="1:3" x14ac:dyDescent="0.75">
      <c r="A73" s="5">
        <v>2030</v>
      </c>
      <c r="B73" s="2">
        <f t="shared" si="2"/>
        <v>35128.262062513772</v>
      </c>
      <c r="C73" s="2">
        <f t="shared" si="1"/>
        <v>3.9425009856808613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56A4-A2B8-4B26-9671-DA9851D13B36}">
  <sheetPr>
    <tabColor theme="9" tint="0.79998168889431442"/>
  </sheetPr>
  <dimension ref="A1:AH106"/>
  <sheetViews>
    <sheetView zoomScale="55" zoomScaleNormal="55" workbookViewId="0">
      <selection activeCell="G29" sqref="G29"/>
    </sheetView>
  </sheetViews>
  <sheetFormatPr defaultRowHeight="14.75" x14ac:dyDescent="0.75"/>
  <cols>
    <col min="1" max="1" width="11.76953125" bestFit="1" customWidth="1"/>
    <col min="2" max="2" width="9.6328125" bestFit="1" customWidth="1"/>
    <col min="3" max="3" width="12.2265625" bestFit="1" customWidth="1"/>
    <col min="4" max="4" width="10.5" bestFit="1" customWidth="1"/>
    <col min="5" max="5" width="9" bestFit="1" customWidth="1"/>
    <col min="7" max="7" width="7.36328125" bestFit="1" customWidth="1"/>
    <col min="8" max="8" width="12.453125" bestFit="1" customWidth="1"/>
    <col min="9" max="9" width="11" bestFit="1" customWidth="1"/>
    <col min="30" max="30" width="9.953125" bestFit="1" customWidth="1"/>
    <col min="31" max="31" width="12.453125" bestFit="1" customWidth="1"/>
    <col min="32" max="32" width="10.7265625" bestFit="1" customWidth="1"/>
    <col min="33" max="33" width="9.1328125" bestFit="1" customWidth="1"/>
    <col min="34" max="34" width="16.31640625" bestFit="1" customWidth="1"/>
  </cols>
  <sheetData>
    <row r="1" spans="1:34" x14ac:dyDescent="0.75">
      <c r="A1" s="3" t="s">
        <v>7</v>
      </c>
      <c r="G1" s="4" t="s">
        <v>2</v>
      </c>
      <c r="H1" s="4" t="s">
        <v>3</v>
      </c>
      <c r="I1" s="4" t="s">
        <v>78</v>
      </c>
      <c r="AC1" s="4" t="s">
        <v>2</v>
      </c>
      <c r="AD1" s="4" t="s">
        <v>3</v>
      </c>
      <c r="AE1" s="4" t="s">
        <v>4</v>
      </c>
      <c r="AF1" s="4" t="s">
        <v>5</v>
      </c>
      <c r="AG1" s="4" t="s">
        <v>6</v>
      </c>
      <c r="AH1" s="4" t="s">
        <v>82</v>
      </c>
    </row>
    <row r="2" spans="1:34" x14ac:dyDescent="0.7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G2" s="5">
        <v>2011</v>
      </c>
      <c r="H2" s="2">
        <v>1830487</v>
      </c>
      <c r="I2" s="2" t="s">
        <v>60</v>
      </c>
      <c r="AC2" s="5">
        <v>2011</v>
      </c>
      <c r="AD2" s="2">
        <v>1830487</v>
      </c>
      <c r="AE2" s="2">
        <v>3030693</v>
      </c>
      <c r="AF2" s="2">
        <v>7226446</v>
      </c>
      <c r="AG2" s="2">
        <v>12087626</v>
      </c>
      <c r="AH2" s="2" t="s">
        <v>60</v>
      </c>
    </row>
    <row r="3" spans="1:34" x14ac:dyDescent="0.75">
      <c r="A3" s="5">
        <v>2011</v>
      </c>
      <c r="B3" s="2">
        <v>1830487</v>
      </c>
      <c r="C3" s="2">
        <v>3030693</v>
      </c>
      <c r="D3" s="2">
        <v>7226446</v>
      </c>
      <c r="E3" s="2">
        <v>12087626</v>
      </c>
      <c r="G3" s="5">
        <v>2012</v>
      </c>
      <c r="H3" s="2">
        <v>1839177</v>
      </c>
      <c r="I3" s="2">
        <f>100*(H3-H2)/H2</f>
        <v>0.47473705085040213</v>
      </c>
      <c r="AC3" s="5">
        <v>2012</v>
      </c>
      <c r="AD3" s="2">
        <v>1839177</v>
      </c>
      <c r="AE3" s="2">
        <v>3031099</v>
      </c>
      <c r="AF3" s="2">
        <v>7267257</v>
      </c>
      <c r="AG3" s="2">
        <v>12137533</v>
      </c>
      <c r="AH3" s="2">
        <f>100*(AG3-AG2)/AG2</f>
        <v>0.4128767716671578</v>
      </c>
    </row>
    <row r="4" spans="1:34" x14ac:dyDescent="0.75">
      <c r="A4" s="5">
        <v>2012</v>
      </c>
      <c r="B4" s="2">
        <v>1839177</v>
      </c>
      <c r="C4" s="2">
        <v>3031099</v>
      </c>
      <c r="D4" s="2">
        <v>7267257</v>
      </c>
      <c r="E4" s="2">
        <v>12137533</v>
      </c>
      <c r="G4" s="5">
        <v>2013</v>
      </c>
      <c r="H4" s="2">
        <v>1848062</v>
      </c>
      <c r="I4" s="2">
        <f t="shared" ref="I4:I11" si="0">100*(H4-H3)/H3</f>
        <v>0.48309651545229199</v>
      </c>
      <c r="AC4" s="5">
        <v>2013</v>
      </c>
      <c r="AD4" s="2">
        <v>1848062</v>
      </c>
      <c r="AE4" s="2">
        <v>3019905</v>
      </c>
      <c r="AF4" s="2">
        <v>7307914</v>
      </c>
      <c r="AG4" s="2">
        <v>12175881</v>
      </c>
      <c r="AH4" s="2">
        <f t="shared" ref="AH4:AH21" si="1">100*(AG4-AG3)/AG3</f>
        <v>0.31594558795432315</v>
      </c>
    </row>
    <row r="5" spans="1:34" x14ac:dyDescent="0.75">
      <c r="A5" s="5">
        <v>2013</v>
      </c>
      <c r="B5" s="2">
        <v>1848062</v>
      </c>
      <c r="C5" s="2">
        <v>3019905</v>
      </c>
      <c r="D5" s="2">
        <v>7307914</v>
      </c>
      <c r="E5" s="2">
        <v>12175881</v>
      </c>
      <c r="G5" s="5">
        <v>2014</v>
      </c>
      <c r="H5" s="2">
        <v>1859198</v>
      </c>
      <c r="I5" s="2">
        <f t="shared" si="0"/>
        <v>0.60257718626323142</v>
      </c>
      <c r="AC5" s="5">
        <v>2014</v>
      </c>
      <c r="AD5" s="2">
        <v>1859198</v>
      </c>
      <c r="AE5" s="2">
        <v>3010270</v>
      </c>
      <c r="AF5" s="2">
        <v>7352123</v>
      </c>
      <c r="AG5" s="2">
        <v>12221591</v>
      </c>
      <c r="AH5" s="2">
        <f t="shared" si="1"/>
        <v>0.37541431293554856</v>
      </c>
    </row>
    <row r="6" spans="1:34" x14ac:dyDescent="0.75">
      <c r="A6" s="5">
        <v>2014</v>
      </c>
      <c r="B6" s="2">
        <v>1859198</v>
      </c>
      <c r="C6" s="2">
        <v>3010270</v>
      </c>
      <c r="D6" s="2">
        <v>7352123</v>
      </c>
      <c r="E6" s="2">
        <v>12221591</v>
      </c>
      <c r="G6" s="5">
        <v>2015</v>
      </c>
      <c r="H6" s="2">
        <v>1872389</v>
      </c>
      <c r="I6" s="2">
        <f t="shared" si="0"/>
        <v>0.70949947235313293</v>
      </c>
      <c r="AC6" s="5">
        <v>2015</v>
      </c>
      <c r="AD6" s="2">
        <v>1872389</v>
      </c>
      <c r="AE6" s="2">
        <v>3006228</v>
      </c>
      <c r="AF6" s="2">
        <v>7394062</v>
      </c>
      <c r="AG6" s="2">
        <v>12272679</v>
      </c>
      <c r="AH6" s="2">
        <f t="shared" si="1"/>
        <v>0.41801431581207388</v>
      </c>
    </row>
    <row r="7" spans="1:34" x14ac:dyDescent="0.75">
      <c r="A7" s="5">
        <v>2015</v>
      </c>
      <c r="B7" s="2">
        <v>1872389</v>
      </c>
      <c r="C7" s="2">
        <v>3006228</v>
      </c>
      <c r="D7" s="2">
        <v>7394062</v>
      </c>
      <c r="E7" s="2">
        <v>12272679</v>
      </c>
      <c r="G7" s="5">
        <v>2016</v>
      </c>
      <c r="H7" s="2">
        <v>1888325</v>
      </c>
      <c r="I7" s="2">
        <f t="shared" si="0"/>
        <v>0.85110519235052118</v>
      </c>
      <c r="AC7" s="5">
        <v>2016</v>
      </c>
      <c r="AD7" s="2">
        <v>1888325</v>
      </c>
      <c r="AE7" s="2">
        <v>3007362</v>
      </c>
      <c r="AF7" s="2">
        <v>7435584</v>
      </c>
      <c r="AG7" s="2">
        <v>12331271</v>
      </c>
      <c r="AH7" s="2">
        <f t="shared" si="1"/>
        <v>0.47741817414111459</v>
      </c>
    </row>
    <row r="8" spans="1:34" x14ac:dyDescent="0.75">
      <c r="A8" s="5">
        <v>2016</v>
      </c>
      <c r="B8" s="2">
        <v>1888325</v>
      </c>
      <c r="C8" s="2">
        <v>3007362</v>
      </c>
      <c r="D8" s="2">
        <v>7435584</v>
      </c>
      <c r="E8" s="2">
        <v>12331271</v>
      </c>
      <c r="G8" s="5">
        <v>2017</v>
      </c>
      <c r="H8" s="2">
        <v>1904969</v>
      </c>
      <c r="I8" s="2">
        <f t="shared" si="0"/>
        <v>0.88141606979730713</v>
      </c>
      <c r="AC8" s="5">
        <v>2017</v>
      </c>
      <c r="AD8" s="2">
        <v>1904969</v>
      </c>
      <c r="AE8" s="2">
        <v>3011351</v>
      </c>
      <c r="AF8" s="2">
        <v>7476687</v>
      </c>
      <c r="AG8" s="2">
        <v>12393007</v>
      </c>
      <c r="AH8" s="2">
        <f t="shared" si="1"/>
        <v>0.50064587827159102</v>
      </c>
    </row>
    <row r="9" spans="1:34" x14ac:dyDescent="0.75">
      <c r="A9" s="5">
        <v>2017</v>
      </c>
      <c r="B9" s="2">
        <v>1904969</v>
      </c>
      <c r="C9" s="2">
        <v>3011351</v>
      </c>
      <c r="D9" s="2">
        <v>7476687</v>
      </c>
      <c r="E9" s="2">
        <v>12393007</v>
      </c>
      <c r="G9" s="5">
        <v>2018</v>
      </c>
      <c r="H9" s="2">
        <v>1920728</v>
      </c>
      <c r="I9" s="2">
        <f t="shared" si="0"/>
        <v>0.82725755642217802</v>
      </c>
      <c r="AC9" s="5">
        <v>2018</v>
      </c>
      <c r="AD9" s="2">
        <v>1920728</v>
      </c>
      <c r="AE9" s="2">
        <v>3021994</v>
      </c>
      <c r="AF9" s="2">
        <v>7520631</v>
      </c>
      <c r="AG9" s="2">
        <v>12463353</v>
      </c>
      <c r="AH9" s="2">
        <f t="shared" si="1"/>
        <v>0.56762656553006063</v>
      </c>
    </row>
    <row r="10" spans="1:34" x14ac:dyDescent="0.75">
      <c r="A10" s="5">
        <v>2018</v>
      </c>
      <c r="B10" s="2">
        <v>1920728</v>
      </c>
      <c r="C10" s="2">
        <v>3021994</v>
      </c>
      <c r="D10" s="2">
        <v>7520631</v>
      </c>
      <c r="E10" s="2">
        <v>12463353</v>
      </c>
      <c r="G10" s="5">
        <v>2019</v>
      </c>
      <c r="H10" s="2">
        <v>1936433</v>
      </c>
      <c r="I10" s="2">
        <f t="shared" si="0"/>
        <v>0.81765872106826165</v>
      </c>
      <c r="AC10" s="5">
        <v>2019</v>
      </c>
      <c r="AD10" s="2">
        <v>1936433</v>
      </c>
      <c r="AE10" s="2">
        <v>3043234</v>
      </c>
      <c r="AF10" s="2">
        <v>7569121</v>
      </c>
      <c r="AG10" s="2">
        <v>12548788</v>
      </c>
      <c r="AH10" s="2">
        <f t="shared" si="1"/>
        <v>0.68548969125724035</v>
      </c>
    </row>
    <row r="11" spans="1:34" x14ac:dyDescent="0.75">
      <c r="A11" s="5">
        <v>2019</v>
      </c>
      <c r="B11" s="2">
        <v>1936433</v>
      </c>
      <c r="C11" s="2">
        <v>3043234</v>
      </c>
      <c r="D11" s="2">
        <v>7569121</v>
      </c>
      <c r="E11" s="2">
        <v>12548788</v>
      </c>
      <c r="G11" s="5">
        <v>2020</v>
      </c>
      <c r="H11" s="2">
        <v>1943215</v>
      </c>
      <c r="I11" s="2">
        <f t="shared" si="0"/>
        <v>0.35023158560094775</v>
      </c>
      <c r="AC11" s="5">
        <v>2020</v>
      </c>
      <c r="AD11" s="2">
        <v>1943215</v>
      </c>
      <c r="AE11" s="2">
        <v>3020190</v>
      </c>
      <c r="AF11" s="2">
        <v>7606067</v>
      </c>
      <c r="AG11" s="2">
        <v>12569472</v>
      </c>
      <c r="AH11" s="2">
        <f t="shared" si="1"/>
        <v>0.16482866711908753</v>
      </c>
    </row>
    <row r="12" spans="1:34" x14ac:dyDescent="0.75">
      <c r="A12" s="5">
        <v>2020</v>
      </c>
      <c r="B12" s="2">
        <v>1943215</v>
      </c>
      <c r="C12" s="2">
        <v>3020190</v>
      </c>
      <c r="D12" s="2">
        <v>7606067</v>
      </c>
      <c r="E12" s="2">
        <v>12569472</v>
      </c>
      <c r="G12" s="5" t="s">
        <v>49</v>
      </c>
      <c r="H12" s="2"/>
      <c r="I12" s="2">
        <f>AVERAGE(I3:I11)</f>
        <v>0.6663977055731416</v>
      </c>
      <c r="AC12" s="5">
        <v>2021</v>
      </c>
      <c r="AD12" s="2">
        <f>AD11*(1+$I$12/100)</f>
        <v>1956164.5401743534</v>
      </c>
      <c r="AE12" s="2">
        <f>AE11*(1+$I$48/100)</f>
        <v>3019049.6652620966</v>
      </c>
      <c r="AF12" s="2">
        <f>AF11*(1+$I$84/100)</f>
        <v>7649460.0215024361</v>
      </c>
      <c r="AG12" s="2">
        <f>SUM(AD12:AF12)</f>
        <v>12624674.226938885</v>
      </c>
      <c r="AH12" s="2">
        <f t="shared" si="1"/>
        <v>0.43917697528491811</v>
      </c>
    </row>
    <row r="13" spans="1:34" x14ac:dyDescent="0.75">
      <c r="AC13" s="5">
        <v>2022</v>
      </c>
      <c r="AD13" s="2">
        <f t="shared" ref="AD13:AD21" si="2">AD12*(1+$I$12/100)</f>
        <v>1969200.375787311</v>
      </c>
      <c r="AE13" s="2">
        <f t="shared" ref="AE13:AE21" si="3">AE12*(1+$I$48/100)</f>
        <v>3017909.761080984</v>
      </c>
      <c r="AF13" s="2">
        <f t="shared" ref="AF13:AF21" si="4">AF12*(1+$I$84/100)</f>
        <v>7693100.6025274368</v>
      </c>
      <c r="AG13" s="2">
        <f t="shared" ref="AG13:AG21" si="5">SUM(AD13:AF13)</f>
        <v>12680210.739395732</v>
      </c>
      <c r="AH13" s="2">
        <f t="shared" si="1"/>
        <v>0.43990451918626133</v>
      </c>
    </row>
    <row r="14" spans="1:34" x14ac:dyDescent="0.75">
      <c r="G14" s="4" t="s">
        <v>2</v>
      </c>
      <c r="H14" s="4" t="s">
        <v>3</v>
      </c>
      <c r="I14" s="4" t="s">
        <v>78</v>
      </c>
      <c r="AC14" s="5">
        <v>2023</v>
      </c>
      <c r="AD14" s="2">
        <f t="shared" si="2"/>
        <v>1982323.0819096956</v>
      </c>
      <c r="AE14" s="2">
        <f t="shared" si="3"/>
        <v>3016770.2872940968</v>
      </c>
      <c r="AF14" s="2">
        <f t="shared" si="4"/>
        <v>7736990.1554153981</v>
      </c>
      <c r="AG14" s="2">
        <f t="shared" si="5"/>
        <v>12736083.524619192</v>
      </c>
      <c r="AH14" s="2">
        <f t="shared" si="1"/>
        <v>0.44062978425011895</v>
      </c>
    </row>
    <row r="15" spans="1:34" x14ac:dyDescent="0.75">
      <c r="G15" s="5">
        <v>2011</v>
      </c>
      <c r="H15" s="2">
        <v>1830487</v>
      </c>
      <c r="I15" s="2" t="s">
        <v>60</v>
      </c>
      <c r="AC15" s="5">
        <v>2024</v>
      </c>
      <c r="AD15" s="2">
        <f t="shared" si="2"/>
        <v>1995533.2374445889</v>
      </c>
      <c r="AE15" s="2">
        <f t="shared" si="3"/>
        <v>3015631.2437389307</v>
      </c>
      <c r="AF15" s="2">
        <f t="shared" si="4"/>
        <v>7781130.1005641958</v>
      </c>
      <c r="AG15" s="2">
        <f t="shared" si="5"/>
        <v>12792294.581747714</v>
      </c>
      <c r="AH15" s="2">
        <f t="shared" si="1"/>
        <v>0.44135276766884468</v>
      </c>
    </row>
    <row r="16" spans="1:34" x14ac:dyDescent="0.75">
      <c r="G16" s="5">
        <v>2012</v>
      </c>
      <c r="H16" s="2">
        <v>1839177</v>
      </c>
      <c r="I16" s="2">
        <v>0.47473705085040213</v>
      </c>
      <c r="AC16" s="5">
        <v>2025</v>
      </c>
      <c r="AD16" s="2">
        <f t="shared" si="2"/>
        <v>2008831.4251528692</v>
      </c>
      <c r="AE16" s="2">
        <f t="shared" si="3"/>
        <v>3014492.630253043</v>
      </c>
      <c r="AF16" s="2">
        <f t="shared" si="4"/>
        <v>7825521.8664751509</v>
      </c>
      <c r="AG16" s="2">
        <f t="shared" si="5"/>
        <v>12848845.921881063</v>
      </c>
      <c r="AH16" s="2">
        <f t="shared" si="1"/>
        <v>0.44207346674174458</v>
      </c>
    </row>
    <row r="17" spans="7:34" x14ac:dyDescent="0.75">
      <c r="G17" s="5">
        <v>2013</v>
      </c>
      <c r="H17" s="2">
        <v>1848062</v>
      </c>
      <c r="I17" s="2">
        <v>0.48309651545229199</v>
      </c>
      <c r="AC17" s="5">
        <v>2026</v>
      </c>
      <c r="AD17" s="2">
        <f t="shared" si="2"/>
        <v>2022218.2316789203</v>
      </c>
      <c r="AE17" s="2">
        <f t="shared" si="3"/>
        <v>3013354.4466740526</v>
      </c>
      <c r="AF17" s="2">
        <f t="shared" si="4"/>
        <v>7870166.8897992605</v>
      </c>
      <c r="AG17" s="2">
        <f t="shared" si="5"/>
        <v>12905739.568152234</v>
      </c>
      <c r="AH17" s="2">
        <f t="shared" si="1"/>
        <v>0.44279187887437799</v>
      </c>
    </row>
    <row r="18" spans="7:34" x14ac:dyDescent="0.75">
      <c r="G18" s="5">
        <v>2014</v>
      </c>
      <c r="H18" s="2">
        <v>1859198</v>
      </c>
      <c r="I18" s="2">
        <v>0.60257718626323142</v>
      </c>
      <c r="AC18" s="5">
        <v>2027</v>
      </c>
      <c r="AD18" s="2">
        <f t="shared" si="2"/>
        <v>2035694.2475765105</v>
      </c>
      <c r="AE18" s="2">
        <f t="shared" si="3"/>
        <v>3012216.6928396388</v>
      </c>
      <c r="AF18" s="2">
        <f t="shared" si="4"/>
        <v>7915066.6153836949</v>
      </c>
      <c r="AG18" s="2">
        <f t="shared" si="5"/>
        <v>12962977.555799846</v>
      </c>
      <c r="AH18" s="2">
        <f t="shared" si="1"/>
        <v>0.44350800157829806</v>
      </c>
    </row>
    <row r="19" spans="7:34" x14ac:dyDescent="0.75">
      <c r="G19" s="5">
        <v>2015</v>
      </c>
      <c r="H19" s="2">
        <v>1872389</v>
      </c>
      <c r="I19" s="2">
        <v>0.70949947235313293</v>
      </c>
      <c r="AC19" s="5">
        <v>2028</v>
      </c>
      <c r="AD19" s="2">
        <f t="shared" si="2"/>
        <v>2049260.067334845</v>
      </c>
      <c r="AE19" s="2">
        <f t="shared" si="3"/>
        <v>3011079.3685875428</v>
      </c>
      <c r="AF19" s="2">
        <f t="shared" si="4"/>
        <v>7960222.4963185545</v>
      </c>
      <c r="AG19" s="2">
        <f t="shared" si="5"/>
        <v>13020561.932240942</v>
      </c>
      <c r="AH19" s="2">
        <f t="shared" si="1"/>
        <v>0.44422183247037028</v>
      </c>
    </row>
    <row r="20" spans="7:34" x14ac:dyDescent="0.75">
      <c r="G20" s="5">
        <v>2016</v>
      </c>
      <c r="H20" s="2">
        <v>1888325</v>
      </c>
      <c r="I20" s="2">
        <v>0.85110519235052118</v>
      </c>
      <c r="AC20" s="5">
        <v>2029</v>
      </c>
      <c r="AD20" s="2">
        <f t="shared" si="2"/>
        <v>2062916.2894047911</v>
      </c>
      <c r="AE20" s="2">
        <f t="shared" si="3"/>
        <v>3009942.4737555669</v>
      </c>
      <c r="AF20" s="2">
        <f t="shared" si="4"/>
        <v>8005635.9939838955</v>
      </c>
      <c r="AG20" s="2">
        <f t="shared" si="5"/>
        <v>13078494.757144254</v>
      </c>
      <c r="AH20" s="2">
        <f t="shared" si="1"/>
        <v>0.44493336927233912</v>
      </c>
    </row>
    <row r="21" spans="7:34" x14ac:dyDescent="0.75">
      <c r="G21" s="5">
        <v>2017</v>
      </c>
      <c r="H21" s="2">
        <v>1904969</v>
      </c>
      <c r="I21" s="2">
        <v>0.88141606979730713</v>
      </c>
      <c r="AC21" s="5">
        <v>2030</v>
      </c>
      <c r="AD21" s="2">
        <f t="shared" si="2"/>
        <v>2076663.5162252793</v>
      </c>
      <c r="AE21" s="2">
        <f t="shared" si="3"/>
        <v>3008806.0081815748</v>
      </c>
      <c r="AF21" s="2">
        <f t="shared" si="4"/>
        <v>8051308.5780970287</v>
      </c>
      <c r="AG21" s="2">
        <f t="shared" si="5"/>
        <v>13136778.102503883</v>
      </c>
      <c r="AH21" s="2">
        <f t="shared" si="1"/>
        <v>0.44564260981020909</v>
      </c>
    </row>
    <row r="22" spans="7:34" x14ac:dyDescent="0.75">
      <c r="G22" s="5">
        <v>2018</v>
      </c>
      <c r="H22" s="2">
        <v>1920728</v>
      </c>
      <c r="I22" s="2">
        <v>0.82725755642217802</v>
      </c>
      <c r="AC22" s="5" t="s">
        <v>49</v>
      </c>
      <c r="AD22" s="2"/>
      <c r="AE22" s="2"/>
      <c r="AF22" s="2"/>
      <c r="AG22" s="2"/>
      <c r="AH22" s="2">
        <f>AVERAGE(AH3:AH21)</f>
        <v>0.43907869314871989</v>
      </c>
    </row>
    <row r="23" spans="7:34" x14ac:dyDescent="0.75">
      <c r="G23" s="5">
        <v>2019</v>
      </c>
      <c r="H23" s="2">
        <v>1936433</v>
      </c>
      <c r="I23" s="2">
        <v>0.81765872106826165</v>
      </c>
    </row>
    <row r="24" spans="7:34" x14ac:dyDescent="0.75">
      <c r="G24" s="5">
        <v>2020</v>
      </c>
      <c r="H24" s="2">
        <v>1943215</v>
      </c>
      <c r="I24" s="2">
        <v>0.35023158560094775</v>
      </c>
    </row>
    <row r="25" spans="7:34" x14ac:dyDescent="0.75">
      <c r="G25" s="5">
        <v>2021</v>
      </c>
      <c r="H25" s="2">
        <f>H24*(1+$I$12/100)</f>
        <v>1956164.5401743534</v>
      </c>
      <c r="I25" s="2">
        <v>0.6663977055731416</v>
      </c>
    </row>
    <row r="26" spans="7:34" x14ac:dyDescent="0.75">
      <c r="G26" s="5">
        <v>2022</v>
      </c>
      <c r="H26" s="2">
        <f t="shared" ref="H26:H34" si="6">H25*(1+$I$12/100)</f>
        <v>1969200.375787311</v>
      </c>
      <c r="I26" s="2">
        <v>0.6663977055731416</v>
      </c>
    </row>
    <row r="27" spans="7:34" x14ac:dyDescent="0.75">
      <c r="G27" s="5">
        <v>2023</v>
      </c>
      <c r="H27" s="2">
        <f t="shared" si="6"/>
        <v>1982323.0819096956</v>
      </c>
      <c r="I27" s="2">
        <v>0.6663977055731416</v>
      </c>
    </row>
    <row r="28" spans="7:34" x14ac:dyDescent="0.75">
      <c r="G28" s="5">
        <v>2024</v>
      </c>
      <c r="H28" s="2">
        <f t="shared" si="6"/>
        <v>1995533.2374445889</v>
      </c>
      <c r="I28" s="2">
        <v>0.6663977055731416</v>
      </c>
    </row>
    <row r="29" spans="7:34" x14ac:dyDescent="0.75">
      <c r="G29" s="5">
        <v>2025</v>
      </c>
      <c r="H29" s="2">
        <f t="shared" si="6"/>
        <v>2008831.4251528692</v>
      </c>
      <c r="I29" s="2">
        <v>0.6663977055731416</v>
      </c>
    </row>
    <row r="30" spans="7:34" x14ac:dyDescent="0.75">
      <c r="G30" s="5">
        <v>2026</v>
      </c>
      <c r="H30" s="2">
        <f t="shared" si="6"/>
        <v>2022218.2316789203</v>
      </c>
      <c r="I30" s="2">
        <v>0.6663977055731416</v>
      </c>
    </row>
    <row r="31" spans="7:34" x14ac:dyDescent="0.75">
      <c r="G31" s="5">
        <v>2027</v>
      </c>
      <c r="H31" s="2">
        <f t="shared" si="6"/>
        <v>2035694.2475765105</v>
      </c>
      <c r="I31" s="2">
        <v>0.6663977055731416</v>
      </c>
    </row>
    <row r="32" spans="7:34" x14ac:dyDescent="0.75">
      <c r="G32" s="5">
        <v>2028</v>
      </c>
      <c r="H32" s="2">
        <f t="shared" si="6"/>
        <v>2049260.067334845</v>
      </c>
      <c r="I32" s="2">
        <v>0.6663977055731416</v>
      </c>
    </row>
    <row r="33" spans="7:9" x14ac:dyDescent="0.75">
      <c r="G33" s="5">
        <v>2029</v>
      </c>
      <c r="H33" s="2">
        <f t="shared" si="6"/>
        <v>2062916.2894047911</v>
      </c>
      <c r="I33" s="2">
        <v>0.6663977055731416</v>
      </c>
    </row>
    <row r="34" spans="7:9" x14ac:dyDescent="0.75">
      <c r="G34" s="5">
        <v>2030</v>
      </c>
      <c r="H34" s="2">
        <f t="shared" si="6"/>
        <v>2076663.5162252793</v>
      </c>
      <c r="I34" s="2">
        <v>0.6663977055731416</v>
      </c>
    </row>
    <row r="37" spans="7:9" x14ac:dyDescent="0.75">
      <c r="G37" s="4" t="s">
        <v>2</v>
      </c>
      <c r="H37" s="4" t="s">
        <v>4</v>
      </c>
      <c r="I37" s="4" t="s">
        <v>78</v>
      </c>
    </row>
    <row r="38" spans="7:9" x14ac:dyDescent="0.75">
      <c r="G38" s="5">
        <v>2011</v>
      </c>
      <c r="H38" s="2">
        <v>3030693</v>
      </c>
      <c r="I38" s="2" t="s">
        <v>60</v>
      </c>
    </row>
    <row r="39" spans="7:9" x14ac:dyDescent="0.75">
      <c r="G39" s="5">
        <v>2012</v>
      </c>
      <c r="H39" s="2">
        <v>3031099</v>
      </c>
      <c r="I39" s="2">
        <f>100*(H39-H38)/H38</f>
        <v>1.3396276033237283E-2</v>
      </c>
    </row>
    <row r="40" spans="7:9" x14ac:dyDescent="0.75">
      <c r="G40" s="5">
        <v>2013</v>
      </c>
      <c r="H40" s="2">
        <v>3019905</v>
      </c>
      <c r="I40" s="2">
        <f t="shared" ref="I40:I47" si="7">100*(H40-H39)/H39</f>
        <v>-0.36930499465705341</v>
      </c>
    </row>
    <row r="41" spans="7:9" x14ac:dyDescent="0.75">
      <c r="G41" s="5">
        <v>2014</v>
      </c>
      <c r="H41" s="2">
        <v>3010270</v>
      </c>
      <c r="I41" s="2">
        <f t="shared" si="7"/>
        <v>-0.31904977143320734</v>
      </c>
    </row>
    <row r="42" spans="7:9" x14ac:dyDescent="0.75">
      <c r="G42" s="5">
        <v>2015</v>
      </c>
      <c r="H42" s="2">
        <v>3006228</v>
      </c>
      <c r="I42" s="2">
        <f t="shared" si="7"/>
        <v>-0.13427366980370531</v>
      </c>
    </row>
    <row r="43" spans="7:9" x14ac:dyDescent="0.75">
      <c r="G43" s="5">
        <v>2016</v>
      </c>
      <c r="H43" s="2">
        <v>3007362</v>
      </c>
      <c r="I43" s="2">
        <f t="shared" si="7"/>
        <v>3.7721689772033259E-2</v>
      </c>
    </row>
    <row r="44" spans="7:9" x14ac:dyDescent="0.75">
      <c r="G44" s="5">
        <v>2017</v>
      </c>
      <c r="H44" s="2">
        <v>3011351</v>
      </c>
      <c r="I44" s="2">
        <f t="shared" si="7"/>
        <v>0.13264116524715017</v>
      </c>
    </row>
    <row r="45" spans="7:9" x14ac:dyDescent="0.75">
      <c r="G45" s="5">
        <v>2018</v>
      </c>
      <c r="H45" s="2">
        <v>3021994</v>
      </c>
      <c r="I45" s="2">
        <f t="shared" si="7"/>
        <v>0.35342940759811792</v>
      </c>
    </row>
    <row r="46" spans="7:9" x14ac:dyDescent="0.75">
      <c r="G46" s="5">
        <v>2019</v>
      </c>
      <c r="H46" s="2">
        <v>3043234</v>
      </c>
      <c r="I46" s="2">
        <f t="shared" si="7"/>
        <v>0.70284719294611442</v>
      </c>
    </row>
    <row r="47" spans="7:9" x14ac:dyDescent="0.75">
      <c r="G47" s="5">
        <v>2020</v>
      </c>
      <c r="H47" s="2">
        <v>3020190</v>
      </c>
      <c r="I47" s="2">
        <f t="shared" si="7"/>
        <v>-0.75722077237570296</v>
      </c>
    </row>
    <row r="48" spans="7:9" x14ac:dyDescent="0.75">
      <c r="G48" s="5" t="s">
        <v>49</v>
      </c>
      <c r="H48" s="2"/>
      <c r="I48" s="2">
        <f>AVERAGE(I39:I47)</f>
        <v>-3.7757052963668443E-2</v>
      </c>
    </row>
    <row r="50" spans="7:9" x14ac:dyDescent="0.75">
      <c r="G50" s="4" t="s">
        <v>2</v>
      </c>
      <c r="H50" s="4" t="s">
        <v>4</v>
      </c>
      <c r="I50" s="4" t="s">
        <v>78</v>
      </c>
    </row>
    <row r="51" spans="7:9" x14ac:dyDescent="0.75">
      <c r="G51" s="5">
        <v>2011</v>
      </c>
      <c r="H51" s="2">
        <v>3030693</v>
      </c>
      <c r="I51" s="2" t="s">
        <v>60</v>
      </c>
    </row>
    <row r="52" spans="7:9" x14ac:dyDescent="0.75">
      <c r="G52" s="5">
        <v>2012</v>
      </c>
      <c r="H52" s="2">
        <v>3031099</v>
      </c>
      <c r="I52" s="2">
        <f>100*(H52-H51)/H51</f>
        <v>1.3396276033237283E-2</v>
      </c>
    </row>
    <row r="53" spans="7:9" x14ac:dyDescent="0.75">
      <c r="G53" s="5">
        <v>2013</v>
      </c>
      <c r="H53" s="2">
        <v>3019905</v>
      </c>
      <c r="I53" s="2">
        <f t="shared" ref="I53:I60" si="8">100*(H53-H52)/H52</f>
        <v>-0.36930499465705341</v>
      </c>
    </row>
    <row r="54" spans="7:9" x14ac:dyDescent="0.75">
      <c r="G54" s="5">
        <v>2014</v>
      </c>
      <c r="H54" s="2">
        <v>3010270</v>
      </c>
      <c r="I54" s="2">
        <f t="shared" si="8"/>
        <v>-0.31904977143320734</v>
      </c>
    </row>
    <row r="55" spans="7:9" x14ac:dyDescent="0.75">
      <c r="G55" s="5">
        <v>2015</v>
      </c>
      <c r="H55" s="2">
        <v>3006228</v>
      </c>
      <c r="I55" s="2">
        <f t="shared" si="8"/>
        <v>-0.13427366980370531</v>
      </c>
    </row>
    <row r="56" spans="7:9" x14ac:dyDescent="0.75">
      <c r="G56" s="5">
        <v>2016</v>
      </c>
      <c r="H56" s="2">
        <v>3007362</v>
      </c>
      <c r="I56" s="2">
        <f t="shared" si="8"/>
        <v>3.7721689772033259E-2</v>
      </c>
    </row>
    <row r="57" spans="7:9" x14ac:dyDescent="0.75">
      <c r="G57" s="5">
        <v>2017</v>
      </c>
      <c r="H57" s="2">
        <v>3011351</v>
      </c>
      <c r="I57" s="2">
        <f t="shared" si="8"/>
        <v>0.13264116524715017</v>
      </c>
    </row>
    <row r="58" spans="7:9" x14ac:dyDescent="0.75">
      <c r="G58" s="5">
        <v>2018</v>
      </c>
      <c r="H58" s="2">
        <v>3021994</v>
      </c>
      <c r="I58" s="2">
        <f t="shared" si="8"/>
        <v>0.35342940759811792</v>
      </c>
    </row>
    <row r="59" spans="7:9" x14ac:dyDescent="0.75">
      <c r="G59" s="5">
        <v>2019</v>
      </c>
      <c r="H59" s="2">
        <v>3043234</v>
      </c>
      <c r="I59" s="2">
        <f t="shared" si="8"/>
        <v>0.70284719294611442</v>
      </c>
    </row>
    <row r="60" spans="7:9" x14ac:dyDescent="0.75">
      <c r="G60" s="5">
        <v>2020</v>
      </c>
      <c r="H60" s="2">
        <v>3020190</v>
      </c>
      <c r="I60" s="2">
        <f t="shared" si="8"/>
        <v>-0.75722077237570296</v>
      </c>
    </row>
    <row r="61" spans="7:9" x14ac:dyDescent="0.75">
      <c r="G61" s="5">
        <v>2021</v>
      </c>
      <c r="H61" s="2">
        <f>H60*(1+$I$48/100)</f>
        <v>3019049.6652620966</v>
      </c>
      <c r="I61" s="2">
        <v>-3.7757052963668443E-2</v>
      </c>
    </row>
    <row r="62" spans="7:9" x14ac:dyDescent="0.75">
      <c r="G62" s="5">
        <v>2022</v>
      </c>
      <c r="H62" s="2">
        <f t="shared" ref="H62:H70" si="9">H61*(1+$I$48/100)</f>
        <v>3017909.761080984</v>
      </c>
      <c r="I62" s="2">
        <v>-3.7757052963668443E-2</v>
      </c>
    </row>
    <row r="63" spans="7:9" x14ac:dyDescent="0.75">
      <c r="G63" s="5">
        <v>2023</v>
      </c>
      <c r="H63" s="2">
        <f t="shared" si="9"/>
        <v>3016770.2872940968</v>
      </c>
      <c r="I63" s="2">
        <v>-3.7757052963668443E-2</v>
      </c>
    </row>
    <row r="64" spans="7:9" x14ac:dyDescent="0.75">
      <c r="G64" s="5">
        <v>2024</v>
      </c>
      <c r="H64" s="2">
        <f t="shared" si="9"/>
        <v>3015631.2437389307</v>
      </c>
      <c r="I64" s="2">
        <v>-3.7757052963668443E-2</v>
      </c>
    </row>
    <row r="65" spans="7:9" x14ac:dyDescent="0.75">
      <c r="G65" s="5">
        <v>2025</v>
      </c>
      <c r="H65" s="2">
        <f t="shared" si="9"/>
        <v>3014492.630253043</v>
      </c>
      <c r="I65" s="2">
        <v>-3.7757052963668443E-2</v>
      </c>
    </row>
    <row r="66" spans="7:9" x14ac:dyDescent="0.75">
      <c r="G66" s="5">
        <v>2026</v>
      </c>
      <c r="H66" s="2">
        <f t="shared" si="9"/>
        <v>3013354.4466740526</v>
      </c>
      <c r="I66" s="2">
        <v>-3.7757052963668443E-2</v>
      </c>
    </row>
    <row r="67" spans="7:9" x14ac:dyDescent="0.75">
      <c r="G67" s="5">
        <v>2027</v>
      </c>
      <c r="H67" s="2">
        <f t="shared" si="9"/>
        <v>3012216.6928396388</v>
      </c>
      <c r="I67" s="2">
        <v>-3.7757052963668443E-2</v>
      </c>
    </row>
    <row r="68" spans="7:9" x14ac:dyDescent="0.75">
      <c r="G68" s="5">
        <v>2028</v>
      </c>
      <c r="H68" s="2">
        <f t="shared" si="9"/>
        <v>3011079.3685875428</v>
      </c>
      <c r="I68" s="2">
        <v>-3.7757052963668443E-2</v>
      </c>
    </row>
    <row r="69" spans="7:9" x14ac:dyDescent="0.75">
      <c r="G69" s="5">
        <v>2029</v>
      </c>
      <c r="H69" s="2">
        <f t="shared" si="9"/>
        <v>3009942.4737555669</v>
      </c>
      <c r="I69" s="2">
        <v>-3.7757052963668443E-2</v>
      </c>
    </row>
    <row r="70" spans="7:9" x14ac:dyDescent="0.75">
      <c r="G70" s="5">
        <v>2030</v>
      </c>
      <c r="H70" s="2">
        <f t="shared" si="9"/>
        <v>3008806.0081815748</v>
      </c>
      <c r="I70" s="2">
        <v>-3.7757052963668443E-2</v>
      </c>
    </row>
    <row r="73" spans="7:9" x14ac:dyDescent="0.75">
      <c r="G73" s="4" t="s">
        <v>2</v>
      </c>
      <c r="H73" s="4" t="s">
        <v>5</v>
      </c>
      <c r="I73" s="4" t="s">
        <v>78</v>
      </c>
    </row>
    <row r="74" spans="7:9" x14ac:dyDescent="0.75">
      <c r="G74" s="5">
        <v>2011</v>
      </c>
      <c r="H74" s="2">
        <v>7226446</v>
      </c>
      <c r="I74" s="2" t="s">
        <v>60</v>
      </c>
    </row>
    <row r="75" spans="7:9" x14ac:dyDescent="0.75">
      <c r="G75" s="5">
        <v>2012</v>
      </c>
      <c r="H75" s="2">
        <v>7267257</v>
      </c>
      <c r="I75" s="2">
        <f>100*(H75-H74)/H74</f>
        <v>0.56474510430161662</v>
      </c>
    </row>
    <row r="76" spans="7:9" x14ac:dyDescent="0.75">
      <c r="G76" s="5">
        <v>2013</v>
      </c>
      <c r="H76" s="2">
        <v>7307914</v>
      </c>
      <c r="I76" s="2">
        <f t="shared" ref="I76:I83" si="10">100*(H76-H75)/H75</f>
        <v>0.55945455073351613</v>
      </c>
    </row>
    <row r="77" spans="7:9" x14ac:dyDescent="0.75">
      <c r="G77" s="5">
        <v>2014</v>
      </c>
      <c r="H77" s="2">
        <v>7352123</v>
      </c>
      <c r="I77" s="2">
        <f t="shared" si="10"/>
        <v>0.60494691097897435</v>
      </c>
    </row>
    <row r="78" spans="7:9" x14ac:dyDescent="0.75">
      <c r="G78" s="5">
        <v>2015</v>
      </c>
      <c r="H78" s="2">
        <v>7394062</v>
      </c>
      <c r="I78" s="2">
        <f t="shared" si="10"/>
        <v>0.57043387331795181</v>
      </c>
    </row>
    <row r="79" spans="7:9" x14ac:dyDescent="0.75">
      <c r="G79" s="5">
        <v>2016</v>
      </c>
      <c r="H79" s="2">
        <v>7435584</v>
      </c>
      <c r="I79" s="2">
        <f t="shared" si="10"/>
        <v>0.56155872103858473</v>
      </c>
    </row>
    <row r="80" spans="7:9" x14ac:dyDescent="0.75">
      <c r="G80" s="5">
        <v>2017</v>
      </c>
      <c r="H80" s="2">
        <v>7476687</v>
      </c>
      <c r="I80" s="2">
        <f t="shared" si="10"/>
        <v>0.55278778371678672</v>
      </c>
    </row>
    <row r="81" spans="7:9" x14ac:dyDescent="0.75">
      <c r="G81" s="5">
        <v>2018</v>
      </c>
      <c r="H81" s="2">
        <v>7520631</v>
      </c>
      <c r="I81" s="2">
        <f t="shared" si="10"/>
        <v>0.5877469526275475</v>
      </c>
    </row>
    <row r="82" spans="7:9" x14ac:dyDescent="0.75">
      <c r="G82" s="5">
        <v>2019</v>
      </c>
      <c r="H82" s="2">
        <v>7569121</v>
      </c>
      <c r="I82" s="2">
        <f t="shared" si="10"/>
        <v>0.64475972827280048</v>
      </c>
    </row>
    <row r="83" spans="7:9" x14ac:dyDescent="0.75">
      <c r="G83" s="5">
        <v>2020</v>
      </c>
      <c r="H83" s="2">
        <v>7606067</v>
      </c>
      <c r="I83" s="2">
        <f t="shared" si="10"/>
        <v>0.48811480223397141</v>
      </c>
    </row>
    <row r="84" spans="7:9" x14ac:dyDescent="0.75">
      <c r="G84" s="5" t="s">
        <v>49</v>
      </c>
      <c r="H84" s="2"/>
      <c r="I84" s="2">
        <f>AVERAGE(I75:I83)</f>
        <v>0.57050538080241664</v>
      </c>
    </row>
    <row r="86" spans="7:9" x14ac:dyDescent="0.75">
      <c r="G86" s="4" t="s">
        <v>2</v>
      </c>
      <c r="H86" s="4" t="s">
        <v>5</v>
      </c>
      <c r="I86" s="4" t="s">
        <v>78</v>
      </c>
    </row>
    <row r="87" spans="7:9" x14ac:dyDescent="0.75">
      <c r="G87" s="5">
        <v>2011</v>
      </c>
      <c r="H87" s="2">
        <v>7226446</v>
      </c>
      <c r="I87" s="2" t="s">
        <v>60</v>
      </c>
    </row>
    <row r="88" spans="7:9" x14ac:dyDescent="0.75">
      <c r="G88" s="5">
        <v>2012</v>
      </c>
      <c r="H88" s="2">
        <v>7267257</v>
      </c>
      <c r="I88" s="2">
        <f>100*(H88-H87)/H87</f>
        <v>0.56474510430161662</v>
      </c>
    </row>
    <row r="89" spans="7:9" x14ac:dyDescent="0.75">
      <c r="G89" s="5">
        <v>2013</v>
      </c>
      <c r="H89" s="2">
        <v>7307914</v>
      </c>
      <c r="I89" s="2">
        <f t="shared" ref="I89:I96" si="11">100*(H89-H88)/H88</f>
        <v>0.55945455073351613</v>
      </c>
    </row>
    <row r="90" spans="7:9" x14ac:dyDescent="0.75">
      <c r="G90" s="5">
        <v>2014</v>
      </c>
      <c r="H90" s="2">
        <v>7352123</v>
      </c>
      <c r="I90" s="2">
        <f t="shared" si="11"/>
        <v>0.60494691097897435</v>
      </c>
    </row>
    <row r="91" spans="7:9" x14ac:dyDescent="0.75">
      <c r="G91" s="5">
        <v>2015</v>
      </c>
      <c r="H91" s="2">
        <v>7394062</v>
      </c>
      <c r="I91" s="2">
        <f t="shared" si="11"/>
        <v>0.57043387331795181</v>
      </c>
    </row>
    <row r="92" spans="7:9" x14ac:dyDescent="0.75">
      <c r="G92" s="5">
        <v>2016</v>
      </c>
      <c r="H92" s="2">
        <v>7435584</v>
      </c>
      <c r="I92" s="2">
        <f t="shared" si="11"/>
        <v>0.56155872103858473</v>
      </c>
    </row>
    <row r="93" spans="7:9" x14ac:dyDescent="0.75">
      <c r="G93" s="5">
        <v>2017</v>
      </c>
      <c r="H93" s="2">
        <v>7476687</v>
      </c>
      <c r="I93" s="2">
        <f t="shared" si="11"/>
        <v>0.55278778371678672</v>
      </c>
    </row>
    <row r="94" spans="7:9" x14ac:dyDescent="0.75">
      <c r="G94" s="5">
        <v>2018</v>
      </c>
      <c r="H94" s="2">
        <v>7520631</v>
      </c>
      <c r="I94" s="2">
        <f t="shared" si="11"/>
        <v>0.5877469526275475</v>
      </c>
    </row>
    <row r="95" spans="7:9" x14ac:dyDescent="0.75">
      <c r="G95" s="5">
        <v>2019</v>
      </c>
      <c r="H95" s="2">
        <v>7569121</v>
      </c>
      <c r="I95" s="2">
        <f t="shared" si="11"/>
        <v>0.64475972827280048</v>
      </c>
    </row>
    <row r="96" spans="7:9" x14ac:dyDescent="0.75">
      <c r="G96" s="5">
        <v>2020</v>
      </c>
      <c r="H96" s="2">
        <v>7606067</v>
      </c>
      <c r="I96" s="2">
        <f t="shared" si="11"/>
        <v>0.48811480223397141</v>
      </c>
    </row>
    <row r="97" spans="7:9" x14ac:dyDescent="0.75">
      <c r="G97" s="5">
        <v>2021</v>
      </c>
      <c r="H97" s="2">
        <f>H96*(1+$I$84/100)</f>
        <v>7649460.0215024361</v>
      </c>
      <c r="I97" s="2">
        <v>0.57050538080241664</v>
      </c>
    </row>
    <row r="98" spans="7:9" x14ac:dyDescent="0.75">
      <c r="G98" s="5">
        <v>2022</v>
      </c>
      <c r="H98" s="2">
        <f t="shared" ref="H98:H106" si="12">H97*(1+$I$84/100)</f>
        <v>7693100.6025274368</v>
      </c>
      <c r="I98" s="2">
        <v>0.57050538080241664</v>
      </c>
    </row>
    <row r="99" spans="7:9" x14ac:dyDescent="0.75">
      <c r="G99" s="5">
        <v>2023</v>
      </c>
      <c r="H99" s="2">
        <f t="shared" si="12"/>
        <v>7736990.1554153981</v>
      </c>
      <c r="I99" s="2">
        <v>0.57050538080241664</v>
      </c>
    </row>
    <row r="100" spans="7:9" x14ac:dyDescent="0.75">
      <c r="G100" s="5">
        <v>2024</v>
      </c>
      <c r="H100" s="2">
        <f t="shared" si="12"/>
        <v>7781130.1005641958</v>
      </c>
      <c r="I100" s="2">
        <v>0.57050538080241664</v>
      </c>
    </row>
    <row r="101" spans="7:9" x14ac:dyDescent="0.75">
      <c r="G101" s="5">
        <v>2025</v>
      </c>
      <c r="H101" s="2">
        <f t="shared" si="12"/>
        <v>7825521.8664751509</v>
      </c>
      <c r="I101" s="2">
        <v>0.57050538080241664</v>
      </c>
    </row>
    <row r="102" spans="7:9" x14ac:dyDescent="0.75">
      <c r="G102" s="5">
        <v>2026</v>
      </c>
      <c r="H102" s="2">
        <f t="shared" si="12"/>
        <v>7870166.8897992605</v>
      </c>
      <c r="I102" s="2">
        <v>0.57050538080241664</v>
      </c>
    </row>
    <row r="103" spans="7:9" x14ac:dyDescent="0.75">
      <c r="G103" s="5">
        <v>2027</v>
      </c>
      <c r="H103" s="2">
        <f t="shared" si="12"/>
        <v>7915066.6153836949</v>
      </c>
      <c r="I103" s="2">
        <v>0.57050538080241664</v>
      </c>
    </row>
    <row r="104" spans="7:9" x14ac:dyDescent="0.75">
      <c r="G104" s="5">
        <v>2028</v>
      </c>
      <c r="H104" s="2">
        <f t="shared" si="12"/>
        <v>7960222.4963185545</v>
      </c>
      <c r="I104" s="2">
        <v>0.57050538080241664</v>
      </c>
    </row>
    <row r="105" spans="7:9" x14ac:dyDescent="0.75">
      <c r="G105" s="5">
        <v>2029</v>
      </c>
      <c r="H105" s="2">
        <f t="shared" si="12"/>
        <v>8005635.9939838955</v>
      </c>
      <c r="I105" s="2">
        <v>0.57050538080241664</v>
      </c>
    </row>
    <row r="106" spans="7:9" x14ac:dyDescent="0.75">
      <c r="G106" s="5">
        <v>2030</v>
      </c>
      <c r="H106" s="2">
        <f t="shared" si="12"/>
        <v>8051308.5780970287</v>
      </c>
      <c r="I106" s="2">
        <v>0.57050538080241664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82B7-EE1C-4B08-AE32-F439D5464A4D}">
  <sheetPr>
    <tabColor theme="9" tint="0.79998168889431442"/>
  </sheetPr>
  <dimension ref="A1:D25"/>
  <sheetViews>
    <sheetView zoomScale="55" zoomScaleNormal="55" workbookViewId="0">
      <selection activeCell="G29" sqref="G29"/>
    </sheetView>
  </sheetViews>
  <sheetFormatPr defaultRowHeight="14.75" x14ac:dyDescent="0.75"/>
  <cols>
    <col min="1" max="1" width="22.04296875" bestFit="1" customWidth="1"/>
    <col min="2" max="2" width="23.6328125" bestFit="1" customWidth="1"/>
    <col min="3" max="3" width="40.1328125" bestFit="1" customWidth="1"/>
    <col min="4" max="4" width="31.1796875" bestFit="1" customWidth="1"/>
    <col min="6" max="6" width="15.453125" bestFit="1" customWidth="1"/>
    <col min="7" max="7" width="54.76953125" bestFit="1" customWidth="1"/>
    <col min="8" max="8" width="48.6328125" bestFit="1" customWidth="1"/>
    <col min="9" max="9" width="21.08984375" bestFit="1" customWidth="1"/>
    <col min="10" max="10" width="10.453125" bestFit="1" customWidth="1"/>
    <col min="11" max="12" width="12.1328125" bestFit="1" customWidth="1"/>
  </cols>
  <sheetData>
    <row r="1" spans="1:4" x14ac:dyDescent="0.75">
      <c r="A1" s="4" t="s">
        <v>12</v>
      </c>
      <c r="B1" s="4" t="s">
        <v>83</v>
      </c>
      <c r="C1" s="4" t="s">
        <v>84</v>
      </c>
    </row>
    <row r="2" spans="1:4" x14ac:dyDescent="0.75">
      <c r="A2" s="5" t="s">
        <v>6</v>
      </c>
      <c r="B2" s="2">
        <v>28067</v>
      </c>
      <c r="C2" s="2">
        <v>0.43907869314871989</v>
      </c>
    </row>
    <row r="4" spans="1:4" x14ac:dyDescent="0.75">
      <c r="A4" s="4" t="s">
        <v>34</v>
      </c>
      <c r="B4" s="4" t="s">
        <v>42</v>
      </c>
      <c r="C4" s="4" t="s">
        <v>85</v>
      </c>
      <c r="D4" s="4" t="s">
        <v>86</v>
      </c>
    </row>
    <row r="5" spans="1:4" x14ac:dyDescent="0.75">
      <c r="A5" s="5" t="s">
        <v>13</v>
      </c>
      <c r="B5" s="2">
        <v>65800</v>
      </c>
      <c r="C5" s="2">
        <v>8</v>
      </c>
      <c r="D5" s="2">
        <v>30.4</v>
      </c>
    </row>
    <row r="6" spans="1:4" x14ac:dyDescent="0.75">
      <c r="A6" s="5" t="s">
        <v>14</v>
      </c>
      <c r="B6" s="2">
        <v>54269</v>
      </c>
      <c r="C6" s="2">
        <v>15</v>
      </c>
      <c r="D6" s="2">
        <v>26.38</v>
      </c>
    </row>
    <row r="7" spans="1:4" x14ac:dyDescent="0.75">
      <c r="A7" s="5" t="s">
        <v>15</v>
      </c>
      <c r="B7" s="2">
        <v>39282</v>
      </c>
      <c r="C7" s="2">
        <v>16</v>
      </c>
      <c r="D7" s="2">
        <v>20.71</v>
      </c>
    </row>
    <row r="8" spans="1:4" x14ac:dyDescent="0.75">
      <c r="A8" s="5" t="s">
        <v>16</v>
      </c>
      <c r="B8" s="2">
        <v>50091</v>
      </c>
      <c r="C8" s="2">
        <v>16</v>
      </c>
      <c r="D8" s="2">
        <v>95.64</v>
      </c>
    </row>
    <row r="9" spans="1:4" x14ac:dyDescent="0.75">
      <c r="A9" s="5" t="s">
        <v>17</v>
      </c>
      <c r="B9" s="2">
        <v>47517</v>
      </c>
      <c r="C9" s="2">
        <v>1</v>
      </c>
      <c r="D9" s="2">
        <v>49.54</v>
      </c>
    </row>
    <row r="10" spans="1:4" x14ac:dyDescent="0.75">
      <c r="A10" s="5" t="s">
        <v>18</v>
      </c>
      <c r="B10" s="2">
        <v>47700</v>
      </c>
      <c r="C10" s="2">
        <v>19</v>
      </c>
      <c r="D10" s="2">
        <v>8.59</v>
      </c>
    </row>
    <row r="11" spans="1:4" x14ac:dyDescent="0.75">
      <c r="A11" s="5" t="s">
        <v>19</v>
      </c>
      <c r="B11" s="2">
        <v>75000</v>
      </c>
      <c r="C11" s="2">
        <v>14</v>
      </c>
      <c r="D11" s="2">
        <v>28.1</v>
      </c>
    </row>
    <row r="12" spans="1:4" x14ac:dyDescent="0.75">
      <c r="A12" s="5" t="s">
        <v>20</v>
      </c>
      <c r="B12" s="2">
        <v>47299</v>
      </c>
      <c r="C12" s="2">
        <v>7</v>
      </c>
      <c r="D12" s="2">
        <v>43.4</v>
      </c>
    </row>
    <row r="13" spans="1:4" x14ac:dyDescent="0.75">
      <c r="A13" s="5" t="s">
        <v>21</v>
      </c>
      <c r="B13" s="2">
        <v>28276</v>
      </c>
      <c r="C13" s="2">
        <v>10</v>
      </c>
      <c r="D13" s="2">
        <v>18.72</v>
      </c>
    </row>
    <row r="14" spans="1:4" x14ac:dyDescent="0.75">
      <c r="A14" s="5" t="s">
        <v>22</v>
      </c>
      <c r="B14" s="2">
        <v>52871</v>
      </c>
      <c r="C14" s="2">
        <v>11</v>
      </c>
      <c r="D14" s="2">
        <v>49.4</v>
      </c>
    </row>
    <row r="15" spans="1:4" x14ac:dyDescent="0.75">
      <c r="A15" s="5" t="s">
        <v>23</v>
      </c>
      <c r="B15" s="2">
        <v>81154</v>
      </c>
      <c r="C15" s="2">
        <v>13</v>
      </c>
      <c r="D15" s="2">
        <v>42.15</v>
      </c>
    </row>
    <row r="16" spans="1:4" x14ac:dyDescent="0.75">
      <c r="A16" s="5" t="s">
        <v>24</v>
      </c>
      <c r="B16" s="2">
        <v>40564</v>
      </c>
      <c r="C16" s="2">
        <v>4</v>
      </c>
      <c r="D16" s="2">
        <v>57.33</v>
      </c>
    </row>
    <row r="17" spans="1:4" x14ac:dyDescent="0.75">
      <c r="A17" s="5" t="s">
        <v>25</v>
      </c>
      <c r="B17" s="2">
        <v>72400</v>
      </c>
      <c r="C17" s="2">
        <v>3</v>
      </c>
      <c r="D17" s="2">
        <v>78.040000000000006</v>
      </c>
    </row>
    <row r="18" spans="1:4" x14ac:dyDescent="0.75">
      <c r="A18" s="5" t="s">
        <v>26</v>
      </c>
      <c r="B18" s="2">
        <v>61146</v>
      </c>
      <c r="C18" s="2">
        <v>22</v>
      </c>
      <c r="D18" s="2">
        <v>52.37</v>
      </c>
    </row>
    <row r="19" spans="1:4" x14ac:dyDescent="0.75">
      <c r="A19" s="5" t="s">
        <v>27</v>
      </c>
      <c r="B19" s="2">
        <v>73956</v>
      </c>
      <c r="C19" s="2">
        <v>2</v>
      </c>
      <c r="D19" s="2">
        <v>65.73</v>
      </c>
    </row>
    <row r="20" spans="1:4" x14ac:dyDescent="0.75">
      <c r="A20" s="5" t="s">
        <v>28</v>
      </c>
      <c r="B20" s="2">
        <v>60282</v>
      </c>
      <c r="C20" s="2">
        <v>5</v>
      </c>
      <c r="D20" s="2">
        <v>62.43</v>
      </c>
    </row>
    <row r="21" spans="1:4" x14ac:dyDescent="0.75">
      <c r="A21" s="5" t="s">
        <v>29</v>
      </c>
      <c r="B21" s="2">
        <v>39777</v>
      </c>
      <c r="C21" s="2">
        <v>1</v>
      </c>
      <c r="D21" s="2">
        <v>46.29</v>
      </c>
    </row>
    <row r="22" spans="1:4" x14ac:dyDescent="0.75">
      <c r="A22" s="5" t="s">
        <v>30</v>
      </c>
      <c r="B22" s="2">
        <v>66984</v>
      </c>
      <c r="C22" s="2">
        <v>6</v>
      </c>
      <c r="D22" s="2">
        <v>69.319999999999993</v>
      </c>
    </row>
    <row r="23" spans="1:4" x14ac:dyDescent="0.75">
      <c r="A23" s="5" t="s">
        <v>31</v>
      </c>
      <c r="B23" s="2">
        <v>61211</v>
      </c>
      <c r="C23" s="2">
        <v>15</v>
      </c>
      <c r="D23" s="2">
        <v>26.61</v>
      </c>
    </row>
    <row r="24" spans="1:4" x14ac:dyDescent="0.75">
      <c r="A24" s="5" t="s">
        <v>32</v>
      </c>
      <c r="B24" s="2">
        <v>57098</v>
      </c>
      <c r="C24" s="2">
        <v>12</v>
      </c>
      <c r="D24" s="2">
        <v>30.17</v>
      </c>
    </row>
    <row r="25" spans="1:4" x14ac:dyDescent="0.75">
      <c r="A25" s="5" t="s">
        <v>6</v>
      </c>
      <c r="B25" s="2">
        <v>28067</v>
      </c>
      <c r="C25" s="2" t="s">
        <v>60</v>
      </c>
      <c r="D25" s="2">
        <v>24.63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7B53-3E20-4EA7-B786-8941F0216289}">
  <sheetPr>
    <tabColor theme="9" tint="0.79998168889431442"/>
  </sheetPr>
  <dimension ref="A1:I18"/>
  <sheetViews>
    <sheetView workbookViewId="0">
      <selection activeCell="G29" sqref="G29"/>
    </sheetView>
  </sheetViews>
  <sheetFormatPr defaultRowHeight="14.75" x14ac:dyDescent="0.75"/>
  <cols>
    <col min="1" max="1" width="18.953125" bestFit="1" customWidth="1"/>
    <col min="2" max="2" width="12.26953125" bestFit="1" customWidth="1"/>
    <col min="3" max="3" width="13.453125" bestFit="1" customWidth="1"/>
    <col min="4" max="4" width="12.26953125" bestFit="1" customWidth="1"/>
    <col min="5" max="5" width="11.6796875" bestFit="1" customWidth="1"/>
    <col min="6" max="6" width="12.40625" bestFit="1" customWidth="1"/>
    <col min="7" max="7" width="11.6796875" bestFit="1" customWidth="1"/>
    <col min="8" max="8" width="12.26953125" bestFit="1" customWidth="1"/>
    <col min="9" max="9" width="11.76953125" bestFit="1" customWidth="1"/>
  </cols>
  <sheetData>
    <row r="1" spans="1:9" x14ac:dyDescent="0.75">
      <c r="A1" t="s">
        <v>87</v>
      </c>
    </row>
    <row r="2" spans="1:9" ht="15.5" thickBot="1" x14ac:dyDescent="0.9"/>
    <row r="3" spans="1:9" x14ac:dyDescent="0.75">
      <c r="A3" s="16" t="s">
        <v>88</v>
      </c>
      <c r="B3" s="16"/>
    </row>
    <row r="4" spans="1:9" x14ac:dyDescent="0.75">
      <c r="A4" t="s">
        <v>89</v>
      </c>
      <c r="B4">
        <v>0.3975967130300988</v>
      </c>
    </row>
    <row r="5" spans="1:9" x14ac:dyDescent="0.75">
      <c r="A5" t="s">
        <v>90</v>
      </c>
      <c r="B5">
        <v>0.15808314621233874</v>
      </c>
    </row>
    <row r="6" spans="1:9" x14ac:dyDescent="0.75">
      <c r="A6" t="s">
        <v>91</v>
      </c>
      <c r="B6">
        <v>0.11130998766857979</v>
      </c>
    </row>
    <row r="7" spans="1:9" x14ac:dyDescent="0.75">
      <c r="A7" t="s">
        <v>92</v>
      </c>
      <c r="B7">
        <v>20.799780498782773</v>
      </c>
    </row>
    <row r="8" spans="1:9" ht="15.5" thickBot="1" x14ac:dyDescent="0.9">
      <c r="A8" s="17" t="s">
        <v>93</v>
      </c>
      <c r="B8" s="17">
        <v>20</v>
      </c>
    </row>
    <row r="10" spans="1:9" ht="15.5" thickBot="1" x14ac:dyDescent="0.9">
      <c r="A10" t="s">
        <v>94</v>
      </c>
    </row>
    <row r="11" spans="1:9" x14ac:dyDescent="0.75">
      <c r="A11" s="18"/>
      <c r="B11" s="18" t="s">
        <v>95</v>
      </c>
      <c r="C11" s="18" t="s">
        <v>96</v>
      </c>
      <c r="D11" s="18" t="s">
        <v>97</v>
      </c>
      <c r="E11" s="18" t="s">
        <v>98</v>
      </c>
      <c r="F11" s="18" t="s">
        <v>99</v>
      </c>
    </row>
    <row r="12" spans="1:9" x14ac:dyDescent="0.75">
      <c r="A12" t="s">
        <v>100</v>
      </c>
      <c r="B12">
        <v>1</v>
      </c>
      <c r="C12">
        <v>1462.1986416442032</v>
      </c>
      <c r="D12">
        <v>1462.1986416442032</v>
      </c>
      <c r="E12">
        <v>3.3797834299439695</v>
      </c>
      <c r="F12">
        <v>8.2560924114260636E-2</v>
      </c>
    </row>
    <row r="13" spans="1:9" x14ac:dyDescent="0.75">
      <c r="A13" t="s">
        <v>101</v>
      </c>
      <c r="B13">
        <v>18</v>
      </c>
      <c r="C13">
        <v>7787.3556383557952</v>
      </c>
      <c r="D13">
        <v>432.63086879754417</v>
      </c>
    </row>
    <row r="14" spans="1:9" ht="15.5" thickBot="1" x14ac:dyDescent="0.9">
      <c r="A14" s="17" t="s">
        <v>48</v>
      </c>
      <c r="B14" s="17">
        <v>19</v>
      </c>
      <c r="C14" s="17">
        <v>9249.5542799999985</v>
      </c>
      <c r="D14" s="17"/>
      <c r="E14" s="17"/>
      <c r="F14" s="17"/>
    </row>
    <row r="15" spans="1:9" ht="15.5" thickBot="1" x14ac:dyDescent="0.9"/>
    <row r="16" spans="1:9" x14ac:dyDescent="0.75">
      <c r="A16" s="18"/>
      <c r="B16" s="18" t="s">
        <v>102</v>
      </c>
      <c r="C16" s="18" t="s">
        <v>92</v>
      </c>
      <c r="D16" s="18" t="s">
        <v>103</v>
      </c>
      <c r="E16" s="18" t="s">
        <v>104</v>
      </c>
      <c r="F16" s="18" t="s">
        <v>105</v>
      </c>
      <c r="G16" s="18" t="s">
        <v>106</v>
      </c>
      <c r="H16" s="18" t="s">
        <v>107</v>
      </c>
      <c r="I16" s="18" t="s">
        <v>108</v>
      </c>
    </row>
    <row r="17" spans="1:9" x14ac:dyDescent="0.75">
      <c r="A17" t="s">
        <v>109</v>
      </c>
      <c r="B17">
        <v>59.103870619946093</v>
      </c>
      <c r="C17">
        <v>8.9407824292749947</v>
      </c>
      <c r="D17">
        <v>6.6105926508647643</v>
      </c>
      <c r="E17">
        <v>3.3075199775294596E-6</v>
      </c>
      <c r="F17">
        <v>40.319983757282451</v>
      </c>
      <c r="G17">
        <v>77.887757482609743</v>
      </c>
      <c r="H17">
        <v>40.319983757282451</v>
      </c>
      <c r="I17">
        <v>77.887757482609743</v>
      </c>
    </row>
    <row r="18" spans="1:9" ht="15.5" thickBot="1" x14ac:dyDescent="0.9">
      <c r="A18" s="17" t="s">
        <v>110</v>
      </c>
      <c r="B18" s="17">
        <v>-1.4037870619946093</v>
      </c>
      <c r="C18" s="17">
        <v>0.76358396399973771</v>
      </c>
      <c r="D18" s="17">
        <v>-1.8384187308510469</v>
      </c>
      <c r="E18" s="17">
        <v>8.2560924114260567E-2</v>
      </c>
      <c r="F18" s="17">
        <v>-3.0080174415362775</v>
      </c>
      <c r="G18" s="17">
        <v>0.2004433175470588</v>
      </c>
      <c r="H18" s="17">
        <v>-3.0080174415362775</v>
      </c>
      <c r="I18" s="17">
        <v>0.2004433175470588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7A86-E915-4C1A-B1E5-69BF364D40F4}">
  <sheetPr>
    <tabColor theme="8" tint="0.79998168889431442"/>
  </sheetPr>
  <dimension ref="A1:K12"/>
  <sheetViews>
    <sheetView tabSelected="1" zoomScale="40" zoomScaleNormal="40" workbookViewId="0">
      <selection activeCell="G25" sqref="G25"/>
    </sheetView>
  </sheetViews>
  <sheetFormatPr defaultRowHeight="14.75" x14ac:dyDescent="0.75"/>
  <cols>
    <col min="1" max="1" width="40.7265625" bestFit="1" customWidth="1"/>
    <col min="2" max="2" width="9.31640625" bestFit="1" customWidth="1"/>
    <col min="3" max="3" width="11.81640625" bestFit="1" customWidth="1"/>
    <col min="4" max="4" width="10.1796875" bestFit="1" customWidth="1"/>
    <col min="7" max="7" width="39.1328125" bestFit="1" customWidth="1"/>
    <col min="8" max="8" width="9.40625" bestFit="1" customWidth="1"/>
    <col min="9" max="9" width="11.90625" bestFit="1" customWidth="1"/>
    <col min="10" max="10" width="10.2265625" bestFit="1" customWidth="1"/>
  </cols>
  <sheetData>
    <row r="1" spans="1:11" x14ac:dyDescent="0.75">
      <c r="A1" s="1" t="s">
        <v>0</v>
      </c>
      <c r="B1" s="2"/>
      <c r="C1" s="2"/>
      <c r="D1" s="2"/>
      <c r="E1" s="2"/>
      <c r="G1" s="3" t="s">
        <v>1</v>
      </c>
    </row>
    <row r="2" spans="1:11" x14ac:dyDescent="0.7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</row>
    <row r="3" spans="1:11" x14ac:dyDescent="0.75">
      <c r="A3" s="5">
        <v>2011</v>
      </c>
      <c r="B3" s="2">
        <v>46119</v>
      </c>
      <c r="C3" s="2">
        <v>22581</v>
      </c>
      <c r="D3" s="2">
        <v>9445</v>
      </c>
      <c r="E3" s="2">
        <v>18292</v>
      </c>
      <c r="G3" s="5">
        <v>2011</v>
      </c>
      <c r="H3" s="2">
        <v>37890</v>
      </c>
      <c r="I3" s="2">
        <v>27534</v>
      </c>
      <c r="J3" s="2">
        <v>16652</v>
      </c>
      <c r="K3" s="2">
        <v>22596</v>
      </c>
    </row>
    <row r="4" spans="1:11" x14ac:dyDescent="0.75">
      <c r="A4" s="5">
        <v>2012</v>
      </c>
      <c r="B4" s="2">
        <v>47214</v>
      </c>
      <c r="C4" s="2">
        <v>22190</v>
      </c>
      <c r="D4" s="2">
        <v>9733</v>
      </c>
      <c r="E4" s="2">
        <v>18523</v>
      </c>
      <c r="G4" s="5">
        <v>2012</v>
      </c>
      <c r="H4" s="2">
        <v>38347</v>
      </c>
      <c r="I4" s="2">
        <v>26957</v>
      </c>
      <c r="J4" s="2">
        <v>17096</v>
      </c>
      <c r="K4" s="2">
        <v>22778</v>
      </c>
    </row>
    <row r="5" spans="1:11" x14ac:dyDescent="0.75">
      <c r="A5" s="5">
        <v>2013</v>
      </c>
      <c r="B5" s="2">
        <v>48159</v>
      </c>
      <c r="C5" s="2">
        <v>22123</v>
      </c>
      <c r="D5" s="2">
        <v>9977</v>
      </c>
      <c r="E5" s="2">
        <v>18785</v>
      </c>
      <c r="G5" s="5">
        <v>2013</v>
      </c>
      <c r="H5" s="2">
        <v>38662</v>
      </c>
      <c r="I5" s="2">
        <v>26806</v>
      </c>
      <c r="J5" s="2">
        <v>17509</v>
      </c>
      <c r="K5" s="2">
        <v>23026</v>
      </c>
    </row>
    <row r="6" spans="1:11" x14ac:dyDescent="0.75">
      <c r="A6" s="5">
        <v>2014</v>
      </c>
      <c r="B6" s="2">
        <v>49897</v>
      </c>
      <c r="C6" s="2">
        <v>22646</v>
      </c>
      <c r="D6" s="2">
        <v>10127</v>
      </c>
      <c r="E6" s="2">
        <v>19260</v>
      </c>
      <c r="G6" s="5">
        <v>2014</v>
      </c>
      <c r="H6" s="2">
        <v>39588</v>
      </c>
      <c r="I6" s="2">
        <v>27230</v>
      </c>
      <c r="J6" s="2">
        <v>17819</v>
      </c>
      <c r="K6" s="2">
        <v>23449</v>
      </c>
    </row>
    <row r="7" spans="1:11" x14ac:dyDescent="0.75">
      <c r="A7" s="5">
        <v>2015</v>
      </c>
      <c r="B7" s="2">
        <v>55404</v>
      </c>
      <c r="C7" s="2">
        <v>23866</v>
      </c>
      <c r="D7" s="2">
        <v>10741</v>
      </c>
      <c r="E7" s="2">
        <v>20770</v>
      </c>
      <c r="G7" s="5">
        <v>2015</v>
      </c>
      <c r="H7" s="2">
        <v>44427</v>
      </c>
      <c r="I7" s="2">
        <v>27950</v>
      </c>
      <c r="J7" s="2">
        <v>19082</v>
      </c>
      <c r="K7" s="2">
        <v>25121</v>
      </c>
    </row>
    <row r="8" spans="1:11" x14ac:dyDescent="0.75">
      <c r="A8" s="5">
        <v>2016</v>
      </c>
      <c r="B8" s="2">
        <v>58175</v>
      </c>
      <c r="C8" s="2">
        <v>24817</v>
      </c>
      <c r="D8" s="2">
        <v>11086</v>
      </c>
      <c r="E8" s="2">
        <v>21646</v>
      </c>
      <c r="G8" s="5">
        <v>2016</v>
      </c>
      <c r="H8" s="2">
        <v>44416</v>
      </c>
      <c r="I8" s="2">
        <v>28439</v>
      </c>
      <c r="J8" s="2">
        <v>19615</v>
      </c>
      <c r="K8" s="2">
        <v>25565</v>
      </c>
    </row>
    <row r="9" spans="1:11" x14ac:dyDescent="0.75">
      <c r="A9" s="5">
        <v>2017</v>
      </c>
      <c r="B9" s="2">
        <v>62042</v>
      </c>
      <c r="C9" s="2">
        <v>26405</v>
      </c>
      <c r="D9" s="2">
        <v>11759</v>
      </c>
      <c r="E9" s="2">
        <v>23047</v>
      </c>
      <c r="G9" s="5">
        <v>2017</v>
      </c>
      <c r="H9" s="2">
        <v>46270</v>
      </c>
      <c r="I9" s="2">
        <v>29667</v>
      </c>
      <c r="J9" s="2">
        <v>20870</v>
      </c>
      <c r="K9" s="2">
        <v>26912</v>
      </c>
    </row>
    <row r="10" spans="1:11" x14ac:dyDescent="0.75">
      <c r="A10" s="5">
        <v>2018</v>
      </c>
      <c r="B10" s="2">
        <v>63406</v>
      </c>
      <c r="C10" s="2">
        <v>27687</v>
      </c>
      <c r="D10" s="2">
        <v>12155</v>
      </c>
      <c r="E10" s="2">
        <v>23820</v>
      </c>
      <c r="G10" s="5">
        <v>2018</v>
      </c>
      <c r="H10" s="2">
        <v>47989</v>
      </c>
      <c r="I10" s="2">
        <v>30964</v>
      </c>
      <c r="J10" s="2">
        <v>21976</v>
      </c>
      <c r="K10" s="2">
        <v>28164</v>
      </c>
    </row>
    <row r="11" spans="1:11" x14ac:dyDescent="0.75">
      <c r="A11" s="5">
        <v>2019</v>
      </c>
      <c r="B11" s="2">
        <v>65046</v>
      </c>
      <c r="C11" s="2">
        <v>28839</v>
      </c>
      <c r="D11" s="2">
        <v>13013</v>
      </c>
      <c r="E11" s="2">
        <v>24880</v>
      </c>
      <c r="G11" s="5">
        <v>2019</v>
      </c>
      <c r="H11" s="2">
        <v>49322</v>
      </c>
      <c r="I11" s="2">
        <v>32042</v>
      </c>
      <c r="J11" s="2">
        <v>23614</v>
      </c>
      <c r="K11" s="2">
        <v>29625</v>
      </c>
    </row>
    <row r="12" spans="1:11" x14ac:dyDescent="0.75">
      <c r="A12" s="5">
        <v>2020</v>
      </c>
      <c r="B12" s="2">
        <v>63534</v>
      </c>
      <c r="C12" s="2">
        <v>27080</v>
      </c>
      <c r="D12" s="2">
        <v>12451</v>
      </c>
      <c r="E12" s="2">
        <v>23863</v>
      </c>
      <c r="G12" s="5">
        <v>2020</v>
      </c>
      <c r="H12" s="2">
        <v>46830</v>
      </c>
      <c r="I12" s="2">
        <v>30615</v>
      </c>
      <c r="J12" s="2">
        <v>22383</v>
      </c>
      <c r="K12" s="2">
        <v>28140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C323-9A65-4F80-BF9A-6F9415F14E4B}">
  <sheetPr>
    <tabColor theme="9" tint="0.79998168889431442"/>
  </sheetPr>
  <dimension ref="A1:Y106"/>
  <sheetViews>
    <sheetView zoomScale="40" zoomScaleNormal="40" workbookViewId="0">
      <selection activeCell="G29" sqref="G29"/>
    </sheetView>
  </sheetViews>
  <sheetFormatPr defaultRowHeight="14.75" x14ac:dyDescent="0.75"/>
  <cols>
    <col min="1" max="1" width="21.2265625" bestFit="1" customWidth="1"/>
    <col min="21" max="21" width="19.1328125" bestFit="1" customWidth="1"/>
    <col min="22" max="22" width="30.86328125" bestFit="1" customWidth="1"/>
    <col min="24" max="24" width="13.58984375" bestFit="1" customWidth="1"/>
    <col min="25" max="25" width="12.2265625" bestFit="1" customWidth="1"/>
  </cols>
  <sheetData>
    <row r="1" spans="1:25" x14ac:dyDescent="0.75">
      <c r="A1" s="4" t="s">
        <v>39</v>
      </c>
      <c r="B1" s="4" t="s">
        <v>52</v>
      </c>
      <c r="T1" s="4" t="s">
        <v>2</v>
      </c>
      <c r="U1" s="4" t="s">
        <v>111</v>
      </c>
      <c r="V1" s="4" t="s">
        <v>112</v>
      </c>
      <c r="X1" s="4" t="s">
        <v>113</v>
      </c>
      <c r="Y1" s="4" t="s">
        <v>102</v>
      </c>
    </row>
    <row r="2" spans="1:25" x14ac:dyDescent="0.75">
      <c r="A2" s="2">
        <v>93.87</v>
      </c>
      <c r="B2" s="2">
        <v>2190</v>
      </c>
      <c r="T2" s="2">
        <v>2016</v>
      </c>
      <c r="U2" s="2">
        <v>21646</v>
      </c>
      <c r="V2" s="2">
        <v>146.24</v>
      </c>
      <c r="X2" s="5" t="s">
        <v>109</v>
      </c>
      <c r="Y2" s="2">
        <v>209.64562388325785</v>
      </c>
    </row>
    <row r="3" spans="1:25" x14ac:dyDescent="0.75">
      <c r="A3" s="2">
        <v>295.5</v>
      </c>
      <c r="B3" s="2">
        <v>46054</v>
      </c>
      <c r="T3" s="2">
        <v>2017</v>
      </c>
      <c r="U3" s="2">
        <v>23047</v>
      </c>
      <c r="V3" s="2">
        <v>155.81</v>
      </c>
      <c r="X3" s="5" t="s">
        <v>114</v>
      </c>
      <c r="Y3" s="2">
        <v>2.2919483609830779E-3</v>
      </c>
    </row>
    <row r="4" spans="1:25" x14ac:dyDescent="0.75">
      <c r="A4" s="2">
        <v>263.39</v>
      </c>
      <c r="B4" s="2">
        <v>62050</v>
      </c>
      <c r="T4" s="2">
        <v>2018</v>
      </c>
      <c r="U4" s="2">
        <v>23820</v>
      </c>
      <c r="V4" s="2">
        <v>163.81</v>
      </c>
    </row>
    <row r="5" spans="1:25" x14ac:dyDescent="0.75">
      <c r="A5" s="2">
        <v>237.79999999999998</v>
      </c>
      <c r="B5" s="2">
        <v>31034</v>
      </c>
      <c r="T5" s="2">
        <v>2019</v>
      </c>
      <c r="U5" s="2">
        <v>24880</v>
      </c>
      <c r="V5" s="2">
        <v>183.93</v>
      </c>
    </row>
    <row r="6" spans="1:25" x14ac:dyDescent="0.75">
      <c r="A6" s="2">
        <v>283.35000000000002</v>
      </c>
      <c r="B6" s="2">
        <v>37074</v>
      </c>
      <c r="T6" s="2">
        <v>2020</v>
      </c>
      <c r="U6" s="2">
        <v>23863</v>
      </c>
      <c r="V6" s="2">
        <v>163.13</v>
      </c>
    </row>
    <row r="7" spans="1:25" x14ac:dyDescent="0.75">
      <c r="A7" s="2">
        <v>112.08</v>
      </c>
      <c r="B7" s="2">
        <v>8714</v>
      </c>
      <c r="T7" s="2">
        <v>2021</v>
      </c>
      <c r="U7" s="2">
        <v>24803.799010213021</v>
      </c>
      <c r="V7" s="2">
        <f>$Y$2+$Y$3*U7</f>
        <v>266.49465037086929</v>
      </c>
    </row>
    <row r="8" spans="1:25" x14ac:dyDescent="0.75">
      <c r="A8" s="2">
        <v>240.60999999999999</v>
      </c>
      <c r="B8" s="2">
        <v>42150</v>
      </c>
      <c r="T8" s="2">
        <v>2022</v>
      </c>
      <c r="U8" s="2">
        <v>25781.689030676967</v>
      </c>
      <c r="V8" s="2">
        <f t="shared" ref="V8:V16" si="0">$Y$2+$Y$3*U8</f>
        <v>268.73592380049331</v>
      </c>
    </row>
    <row r="9" spans="1:25" x14ac:dyDescent="0.75">
      <c r="A9" s="2">
        <v>200.87</v>
      </c>
      <c r="B9" s="2">
        <v>18594</v>
      </c>
      <c r="T9" s="2">
        <v>2023</v>
      </c>
      <c r="U9" s="2">
        <v>26798.132374836579</v>
      </c>
      <c r="V9" s="2">
        <f t="shared" si="0"/>
        <v>271.06555945717213</v>
      </c>
    </row>
    <row r="10" spans="1:25" x14ac:dyDescent="0.75">
      <c r="A10" s="2">
        <v>211.59</v>
      </c>
      <c r="B10" s="2">
        <v>45322</v>
      </c>
      <c r="T10" s="2">
        <v>2024</v>
      </c>
      <c r="U10" s="2">
        <v>27854.64900785857</v>
      </c>
      <c r="V10" s="2">
        <f t="shared" si="0"/>
        <v>273.48704102257824</v>
      </c>
    </row>
    <row r="11" spans="1:25" x14ac:dyDescent="0.75">
      <c r="A11" s="2">
        <v>239.99</v>
      </c>
      <c r="B11" s="2">
        <v>19998</v>
      </c>
      <c r="T11" s="2">
        <v>2025</v>
      </c>
      <c r="U11" s="2">
        <v>28952.818819551336</v>
      </c>
      <c r="V11" s="2">
        <f t="shared" si="0"/>
        <v>276.00398952256853</v>
      </c>
    </row>
    <row r="12" spans="1:25" x14ac:dyDescent="0.75">
      <c r="A12" s="2">
        <v>252.32</v>
      </c>
      <c r="B12" s="2">
        <v>12540</v>
      </c>
      <c r="T12" s="2">
        <v>2026</v>
      </c>
      <c r="U12" s="2">
        <v>30094.283986894538</v>
      </c>
      <c r="V12" s="2">
        <f t="shared" si="0"/>
        <v>278.62016874198008</v>
      </c>
    </row>
    <row r="13" spans="1:25" x14ac:dyDescent="0.75">
      <c r="A13" s="2">
        <v>420.77</v>
      </c>
      <c r="B13" s="2">
        <v>54719</v>
      </c>
      <c r="T13" s="2">
        <v>2027</v>
      </c>
      <c r="U13" s="2">
        <v>31280.75142971145</v>
      </c>
      <c r="V13" s="2">
        <f t="shared" si="0"/>
        <v>281.33949085290408</v>
      </c>
    </row>
    <row r="14" spans="1:25" x14ac:dyDescent="0.75">
      <c r="A14" s="2">
        <v>389.95</v>
      </c>
      <c r="B14" s="2">
        <v>26532</v>
      </c>
      <c r="T14" s="2">
        <v>2028</v>
      </c>
      <c r="U14" s="2">
        <v>32513.995363156202</v>
      </c>
      <c r="V14" s="2">
        <f t="shared" si="0"/>
        <v>284.16602226485509</v>
      </c>
    </row>
    <row r="15" spans="1:25" x14ac:dyDescent="0.75">
      <c r="A15" s="2">
        <v>136.17000000000002</v>
      </c>
      <c r="B15" s="2">
        <v>12460</v>
      </c>
      <c r="T15" s="2">
        <v>2029</v>
      </c>
      <c r="U15" s="2">
        <v>33795.859950832863</v>
      </c>
      <c r="V15" s="2">
        <f t="shared" si="0"/>
        <v>287.10398970558288</v>
      </c>
    </row>
    <row r="16" spans="1:25" x14ac:dyDescent="0.75">
      <c r="A16" s="2">
        <v>469.29</v>
      </c>
      <c r="B16" s="2">
        <v>42473</v>
      </c>
      <c r="T16" s="2">
        <v>2030</v>
      </c>
      <c r="U16" s="2">
        <v>35128.262062513772</v>
      </c>
      <c r="V16" s="2">
        <f t="shared" si="0"/>
        <v>290.15778654162034</v>
      </c>
    </row>
    <row r="17" spans="1:2" x14ac:dyDescent="0.75">
      <c r="A17" s="2">
        <v>335.55</v>
      </c>
      <c r="B17" s="2">
        <v>83156</v>
      </c>
    </row>
    <row r="18" spans="1:2" x14ac:dyDescent="0.75">
      <c r="A18" s="2">
        <v>368.13</v>
      </c>
      <c r="B18" s="2">
        <v>30971</v>
      </c>
    </row>
    <row r="19" spans="1:2" x14ac:dyDescent="0.75">
      <c r="A19" s="2">
        <v>405.85</v>
      </c>
      <c r="B19" s="2">
        <v>42026</v>
      </c>
    </row>
    <row r="20" spans="1:2" x14ac:dyDescent="0.75">
      <c r="A20" s="2">
        <v>160.41000000000003</v>
      </c>
      <c r="B20" s="2">
        <v>5000</v>
      </c>
    </row>
    <row r="21" spans="1:2" x14ac:dyDescent="0.75">
      <c r="A21" s="2">
        <v>143.56</v>
      </c>
      <c r="B21" s="2">
        <v>52017</v>
      </c>
    </row>
    <row r="22" spans="1:2" x14ac:dyDescent="0.75">
      <c r="A22" s="2">
        <v>146.24</v>
      </c>
      <c r="B22" s="2">
        <v>21646</v>
      </c>
    </row>
    <row r="23" spans="1:2" x14ac:dyDescent="0.75">
      <c r="A23" s="2">
        <v>137.35000000000002</v>
      </c>
      <c r="B23" s="2">
        <v>2643</v>
      </c>
    </row>
    <row r="24" spans="1:2" x14ac:dyDescent="0.75">
      <c r="A24" s="2">
        <v>295.43</v>
      </c>
      <c r="B24" s="2">
        <v>48604</v>
      </c>
    </row>
    <row r="25" spans="1:2" x14ac:dyDescent="0.75">
      <c r="A25" s="2">
        <v>315.69</v>
      </c>
      <c r="B25" s="2">
        <v>72082</v>
      </c>
    </row>
    <row r="26" spans="1:2" x14ac:dyDescent="0.75">
      <c r="A26" s="2">
        <v>261.60000000000002</v>
      </c>
      <c r="B26" s="2">
        <v>30333</v>
      </c>
    </row>
    <row r="27" spans="1:2" x14ac:dyDescent="0.75">
      <c r="A27" s="2">
        <v>263.55</v>
      </c>
      <c r="B27" s="2">
        <v>38724</v>
      </c>
    </row>
    <row r="28" spans="1:2" x14ac:dyDescent="0.75">
      <c r="A28" s="2">
        <v>103.38</v>
      </c>
      <c r="B28" s="2">
        <v>10731</v>
      </c>
    </row>
    <row r="29" spans="1:2" x14ac:dyDescent="0.75">
      <c r="A29" s="2">
        <v>237.68</v>
      </c>
      <c r="B29" s="2">
        <v>44587</v>
      </c>
    </row>
    <row r="30" spans="1:2" x14ac:dyDescent="0.75">
      <c r="A30" s="2">
        <v>247.92000000000002</v>
      </c>
      <c r="B30" s="2">
        <v>20657</v>
      </c>
    </row>
    <row r="31" spans="1:2" x14ac:dyDescent="0.75">
      <c r="A31" s="2">
        <v>291.84999999999997</v>
      </c>
      <c r="B31" s="2">
        <v>47359</v>
      </c>
    </row>
    <row r="32" spans="1:2" x14ac:dyDescent="0.75">
      <c r="A32" s="2">
        <v>253.08</v>
      </c>
      <c r="B32" s="2">
        <v>21459</v>
      </c>
    </row>
    <row r="33" spans="1:2" x14ac:dyDescent="0.75">
      <c r="A33" s="2">
        <v>299.43</v>
      </c>
      <c r="B33" s="2">
        <v>13643</v>
      </c>
    </row>
    <row r="34" spans="1:2" x14ac:dyDescent="0.75">
      <c r="A34" s="2">
        <v>400.3</v>
      </c>
      <c r="B34" s="2">
        <v>57668</v>
      </c>
    </row>
    <row r="35" spans="1:2" x14ac:dyDescent="0.75">
      <c r="A35" s="2">
        <v>407.23</v>
      </c>
      <c r="B35" s="2">
        <v>28129</v>
      </c>
    </row>
    <row r="36" spans="1:2" x14ac:dyDescent="0.75">
      <c r="A36" s="2">
        <v>174.44</v>
      </c>
      <c r="B36" s="2">
        <v>13879</v>
      </c>
    </row>
    <row r="37" spans="1:2" x14ac:dyDescent="0.75">
      <c r="A37" s="2">
        <v>457.14</v>
      </c>
      <c r="B37" s="2">
        <v>41720</v>
      </c>
    </row>
    <row r="38" spans="1:2" x14ac:dyDescent="0.75">
      <c r="A38" s="2">
        <v>345.92</v>
      </c>
      <c r="B38" s="2">
        <v>83435</v>
      </c>
    </row>
    <row r="39" spans="1:2" x14ac:dyDescent="0.75">
      <c r="A39" s="2">
        <v>441.34000000000003</v>
      </c>
      <c r="B39" s="2">
        <v>32359</v>
      </c>
    </row>
    <row r="40" spans="1:2" x14ac:dyDescent="0.75">
      <c r="A40" s="2">
        <v>439.49</v>
      </c>
      <c r="B40" s="2">
        <v>44133</v>
      </c>
    </row>
    <row r="41" spans="1:2" x14ac:dyDescent="0.75">
      <c r="A41" s="2">
        <v>166.41000000000003</v>
      </c>
      <c r="B41" s="2">
        <v>5400</v>
      </c>
    </row>
    <row r="42" spans="1:2" x14ac:dyDescent="0.75">
      <c r="A42" s="2">
        <v>169.58</v>
      </c>
      <c r="B42" s="2">
        <v>53845</v>
      </c>
    </row>
    <row r="43" spans="1:2" x14ac:dyDescent="0.75">
      <c r="A43" s="2">
        <v>155.81</v>
      </c>
      <c r="B43" s="2">
        <v>23047</v>
      </c>
    </row>
    <row r="44" spans="1:2" x14ac:dyDescent="0.75">
      <c r="A44" s="2">
        <v>147.94</v>
      </c>
      <c r="B44" s="2">
        <v>3100</v>
      </c>
    </row>
    <row r="45" spans="1:2" x14ac:dyDescent="0.75">
      <c r="A45" s="2">
        <v>316.52</v>
      </c>
      <c r="B45" s="2">
        <v>53072</v>
      </c>
    </row>
    <row r="46" spans="1:2" x14ac:dyDescent="0.75">
      <c r="A46" s="2">
        <v>327.33</v>
      </c>
      <c r="B46" s="2">
        <v>74544</v>
      </c>
    </row>
    <row r="47" spans="1:2" x14ac:dyDescent="0.75">
      <c r="A47" s="2">
        <v>317.51</v>
      </c>
      <c r="B47" s="2">
        <v>32602</v>
      </c>
    </row>
    <row r="48" spans="1:2" x14ac:dyDescent="0.75">
      <c r="A48" s="2">
        <v>293.11</v>
      </c>
      <c r="B48" s="2">
        <v>41614</v>
      </c>
    </row>
    <row r="49" spans="1:2" x14ac:dyDescent="0.75">
      <c r="A49" s="2">
        <v>95.4</v>
      </c>
      <c r="B49" s="2">
        <v>11299</v>
      </c>
    </row>
    <row r="50" spans="1:2" x14ac:dyDescent="0.75">
      <c r="A50" s="2">
        <v>253.89</v>
      </c>
      <c r="B50" s="2">
        <v>47998</v>
      </c>
    </row>
    <row r="51" spans="1:2" x14ac:dyDescent="0.75">
      <c r="A51" s="2">
        <v>204.66000000000003</v>
      </c>
      <c r="B51" s="2">
        <v>23443</v>
      </c>
    </row>
    <row r="52" spans="1:2" x14ac:dyDescent="0.75">
      <c r="A52" s="2">
        <v>265.74</v>
      </c>
      <c r="B52" s="2">
        <v>51513</v>
      </c>
    </row>
    <row r="53" spans="1:2" x14ac:dyDescent="0.75">
      <c r="A53" s="2">
        <v>306.57</v>
      </c>
      <c r="B53" s="2">
        <v>23575</v>
      </c>
    </row>
    <row r="54" spans="1:2" x14ac:dyDescent="0.75">
      <c r="A54" s="2">
        <v>287.59000000000003</v>
      </c>
      <c r="B54" s="2">
        <v>15243</v>
      </c>
    </row>
    <row r="55" spans="1:2" x14ac:dyDescent="0.75">
      <c r="A55" s="2">
        <v>470.90999999999997</v>
      </c>
      <c r="B55" s="2">
        <v>61654</v>
      </c>
    </row>
    <row r="56" spans="1:2" x14ac:dyDescent="0.75">
      <c r="A56" s="2">
        <v>431.7</v>
      </c>
      <c r="B56" s="2">
        <v>30380</v>
      </c>
    </row>
    <row r="57" spans="1:2" x14ac:dyDescent="0.75">
      <c r="A57" s="2">
        <v>207.87</v>
      </c>
      <c r="B57" s="2">
        <v>15484</v>
      </c>
    </row>
    <row r="58" spans="1:2" x14ac:dyDescent="0.75">
      <c r="A58" s="2">
        <v>447.46000000000004</v>
      </c>
      <c r="B58" s="2">
        <v>44504</v>
      </c>
    </row>
    <row r="59" spans="1:2" x14ac:dyDescent="0.75">
      <c r="A59" s="2">
        <v>309.60000000000002</v>
      </c>
      <c r="B59" s="2">
        <v>86475</v>
      </c>
    </row>
    <row r="60" spans="1:2" x14ac:dyDescent="0.75">
      <c r="A60" s="2">
        <v>428.06</v>
      </c>
      <c r="B60" s="2">
        <v>34640</v>
      </c>
    </row>
    <row r="61" spans="1:2" x14ac:dyDescent="0.75">
      <c r="A61" s="2">
        <v>486.83000000000004</v>
      </c>
      <c r="B61" s="2">
        <v>47567</v>
      </c>
    </row>
    <row r="62" spans="1:2" x14ac:dyDescent="0.75">
      <c r="A62" s="2">
        <v>178.01</v>
      </c>
      <c r="B62" s="2">
        <v>6076</v>
      </c>
    </row>
    <row r="63" spans="1:2" x14ac:dyDescent="0.75">
      <c r="A63" s="2">
        <v>186.66</v>
      </c>
      <c r="B63" s="2">
        <v>54644</v>
      </c>
    </row>
    <row r="64" spans="1:2" x14ac:dyDescent="0.75">
      <c r="A64" s="2">
        <v>163.81</v>
      </c>
      <c r="B64" s="2">
        <v>23820</v>
      </c>
    </row>
    <row r="65" spans="1:2" x14ac:dyDescent="0.75">
      <c r="A65" s="2">
        <v>193.31</v>
      </c>
      <c r="B65" s="2">
        <v>3666</v>
      </c>
    </row>
    <row r="66" spans="1:2" x14ac:dyDescent="0.75">
      <c r="A66" s="2">
        <v>337.11</v>
      </c>
      <c r="B66" s="2">
        <v>52529</v>
      </c>
    </row>
    <row r="67" spans="1:2" x14ac:dyDescent="0.75">
      <c r="A67" s="2">
        <v>317.2</v>
      </c>
      <c r="B67" s="2">
        <v>69010</v>
      </c>
    </row>
    <row r="68" spans="1:2" x14ac:dyDescent="0.75">
      <c r="A68" s="2">
        <v>449.32000000000005</v>
      </c>
      <c r="B68" s="2">
        <v>31975</v>
      </c>
    </row>
    <row r="69" spans="1:2" x14ac:dyDescent="0.75">
      <c r="A69" s="2">
        <v>343.19</v>
      </c>
      <c r="B69" s="2">
        <v>40619</v>
      </c>
    </row>
    <row r="70" spans="1:2" x14ac:dyDescent="0.75">
      <c r="A70" s="2">
        <v>102.87</v>
      </c>
      <c r="B70" s="2">
        <v>11509</v>
      </c>
    </row>
    <row r="71" spans="1:2" x14ac:dyDescent="0.75">
      <c r="A71" s="2">
        <v>265.39</v>
      </c>
      <c r="B71" s="2">
        <v>46842</v>
      </c>
    </row>
    <row r="72" spans="1:2" x14ac:dyDescent="0.75">
      <c r="A72" s="2">
        <v>272.23</v>
      </c>
      <c r="B72" s="2">
        <v>23684</v>
      </c>
    </row>
    <row r="73" spans="1:2" x14ac:dyDescent="0.75">
      <c r="A73" s="2">
        <v>299.26</v>
      </c>
      <c r="B73" s="2">
        <v>50165</v>
      </c>
    </row>
    <row r="74" spans="1:2" x14ac:dyDescent="0.75">
      <c r="A74" s="2">
        <v>360.76</v>
      </c>
      <c r="B74" s="2">
        <v>23354</v>
      </c>
    </row>
    <row r="75" spans="1:2" x14ac:dyDescent="0.75">
      <c r="A75" s="2">
        <v>339.37</v>
      </c>
      <c r="B75" s="2">
        <v>15327</v>
      </c>
    </row>
    <row r="76" spans="1:2" x14ac:dyDescent="0.75">
      <c r="A76" s="2">
        <v>475.72</v>
      </c>
      <c r="B76" s="2">
        <v>59836</v>
      </c>
    </row>
    <row r="77" spans="1:2" x14ac:dyDescent="0.75">
      <c r="A77" s="2">
        <v>521.65000000000009</v>
      </c>
      <c r="B77" s="2">
        <v>29585</v>
      </c>
    </row>
    <row r="78" spans="1:2" x14ac:dyDescent="0.75">
      <c r="A78" s="2">
        <v>252.99</v>
      </c>
      <c r="B78" s="2">
        <v>15748</v>
      </c>
    </row>
    <row r="79" spans="1:2" x14ac:dyDescent="0.75">
      <c r="A79" s="2">
        <v>475.63</v>
      </c>
      <c r="B79" s="2">
        <v>43969</v>
      </c>
    </row>
    <row r="80" spans="1:2" x14ac:dyDescent="0.75">
      <c r="A80" s="2">
        <v>311.59000000000003</v>
      </c>
      <c r="B80" s="2">
        <v>85420</v>
      </c>
    </row>
    <row r="81" spans="1:2" x14ac:dyDescent="0.75">
      <c r="A81" s="2">
        <v>506.65999999999997</v>
      </c>
      <c r="B81" s="2">
        <v>33675</v>
      </c>
    </row>
    <row r="82" spans="1:2" x14ac:dyDescent="0.75">
      <c r="A82" s="2">
        <v>489.37</v>
      </c>
      <c r="B82" s="2">
        <v>46638</v>
      </c>
    </row>
    <row r="83" spans="1:2" x14ac:dyDescent="0.75">
      <c r="A83" s="2">
        <v>238.75</v>
      </c>
      <c r="B83" s="2">
        <v>6126</v>
      </c>
    </row>
    <row r="84" spans="1:2" x14ac:dyDescent="0.75">
      <c r="A84" s="2">
        <v>223.67</v>
      </c>
      <c r="B84" s="2">
        <v>51991</v>
      </c>
    </row>
    <row r="85" spans="1:2" x14ac:dyDescent="0.75">
      <c r="A85" s="2">
        <v>183.93</v>
      </c>
      <c r="B85" s="2">
        <v>24880</v>
      </c>
    </row>
    <row r="86" spans="1:2" x14ac:dyDescent="0.75">
      <c r="A86" s="2">
        <v>155.73000000000002</v>
      </c>
      <c r="B86" s="2">
        <v>3731</v>
      </c>
    </row>
    <row r="87" spans="1:2" x14ac:dyDescent="0.75">
      <c r="A87" s="2">
        <v>302.27</v>
      </c>
      <c r="B87" s="2">
        <v>52450</v>
      </c>
    </row>
    <row r="88" spans="1:2" x14ac:dyDescent="0.75">
      <c r="A88" s="2">
        <v>315.09000000000003</v>
      </c>
      <c r="B88" s="2">
        <v>59329</v>
      </c>
    </row>
    <row r="89" spans="1:2" x14ac:dyDescent="0.75">
      <c r="A89" s="2">
        <v>426.70000000000005</v>
      </c>
      <c r="B89" s="2">
        <v>30498</v>
      </c>
    </row>
    <row r="90" spans="1:2" x14ac:dyDescent="0.75">
      <c r="A90" s="2">
        <v>291.31</v>
      </c>
      <c r="B90" s="2">
        <v>39069</v>
      </c>
    </row>
    <row r="91" spans="1:2" x14ac:dyDescent="0.75">
      <c r="A91" s="2">
        <v>135.69999999999999</v>
      </c>
      <c r="B91" s="2">
        <v>10137</v>
      </c>
    </row>
    <row r="92" spans="1:2" x14ac:dyDescent="0.75">
      <c r="A92" s="2">
        <v>254.48000000000002</v>
      </c>
      <c r="B92" s="2">
        <v>46255</v>
      </c>
    </row>
    <row r="93" spans="1:2" x14ac:dyDescent="0.75">
      <c r="A93" s="2">
        <v>225.67</v>
      </c>
      <c r="B93" s="2">
        <v>22955</v>
      </c>
    </row>
    <row r="94" spans="1:2" x14ac:dyDescent="0.75">
      <c r="A94" s="2">
        <v>253.39</v>
      </c>
      <c r="B94" s="2">
        <v>48635</v>
      </c>
    </row>
    <row r="95" spans="1:2" x14ac:dyDescent="0.75">
      <c r="A95" s="2">
        <v>332.71000000000004</v>
      </c>
      <c r="B95" s="2">
        <v>22198</v>
      </c>
    </row>
    <row r="96" spans="1:2" x14ac:dyDescent="0.75">
      <c r="A96" s="2">
        <v>335.38</v>
      </c>
      <c r="B96" s="2">
        <v>14148</v>
      </c>
    </row>
    <row r="97" spans="1:2" x14ac:dyDescent="0.75">
      <c r="A97" s="2">
        <v>433.65</v>
      </c>
      <c r="B97" s="2">
        <v>61124</v>
      </c>
    </row>
    <row r="98" spans="1:2" x14ac:dyDescent="0.75">
      <c r="A98" s="2">
        <v>441.52000000000004</v>
      </c>
      <c r="B98" s="2">
        <v>27090</v>
      </c>
    </row>
    <row r="99" spans="1:2" x14ac:dyDescent="0.75">
      <c r="A99" s="2">
        <v>216.25</v>
      </c>
      <c r="B99" s="2">
        <v>15737</v>
      </c>
    </row>
    <row r="100" spans="1:2" x14ac:dyDescent="0.75">
      <c r="A100" s="2">
        <v>385.77</v>
      </c>
      <c r="B100" s="2">
        <v>41965</v>
      </c>
    </row>
    <row r="101" spans="1:2" x14ac:dyDescent="0.75">
      <c r="A101" s="2">
        <v>269.14</v>
      </c>
      <c r="B101" s="2">
        <v>87184</v>
      </c>
    </row>
    <row r="102" spans="1:2" x14ac:dyDescent="0.75">
      <c r="A102" s="2">
        <v>438.70000000000005</v>
      </c>
      <c r="B102" s="2">
        <v>31746</v>
      </c>
    </row>
    <row r="103" spans="1:2" x14ac:dyDescent="0.75">
      <c r="A103" s="2">
        <v>444.16999999999996</v>
      </c>
      <c r="B103" s="2">
        <v>45205</v>
      </c>
    </row>
    <row r="104" spans="1:2" x14ac:dyDescent="0.75">
      <c r="A104" s="2">
        <v>164.82999999999998</v>
      </c>
      <c r="B104" s="2">
        <v>6086</v>
      </c>
    </row>
    <row r="105" spans="1:2" x14ac:dyDescent="0.75">
      <c r="A105" s="2">
        <v>200.35</v>
      </c>
      <c r="B105" s="2">
        <v>52327</v>
      </c>
    </row>
    <row r="106" spans="1:2" x14ac:dyDescent="0.75">
      <c r="A106" s="2">
        <v>163.13</v>
      </c>
      <c r="B106" s="2">
        <v>23863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AC97-DEE9-43B9-81FB-AA3F64FD6929}">
  <sheetPr>
    <tabColor theme="9" tint="0.79998168889431442"/>
  </sheetPr>
  <dimension ref="A1:I18"/>
  <sheetViews>
    <sheetView workbookViewId="0">
      <selection activeCell="G29" sqref="G29"/>
    </sheetView>
  </sheetViews>
  <sheetFormatPr defaultRowHeight="14.75" x14ac:dyDescent="0.75"/>
  <cols>
    <col min="1" max="1" width="16.86328125" bestFit="1" customWidth="1"/>
    <col min="2" max="2" width="11.6796875" bestFit="1" customWidth="1"/>
    <col min="3" max="3" width="13.453125" bestFit="1" customWidth="1"/>
    <col min="4" max="5" width="11.6796875" bestFit="1" customWidth="1"/>
    <col min="6" max="6" width="12.40625" bestFit="1" customWidth="1"/>
    <col min="7" max="7" width="11.6796875" bestFit="1" customWidth="1"/>
    <col min="8" max="8" width="11.7265625" bestFit="1" customWidth="1"/>
    <col min="9" max="9" width="11.76953125" bestFit="1" customWidth="1"/>
  </cols>
  <sheetData>
    <row r="1" spans="1:9" x14ac:dyDescent="0.75">
      <c r="A1" t="s">
        <v>87</v>
      </c>
    </row>
    <row r="2" spans="1:9" ht="15.5" thickBot="1" x14ac:dyDescent="0.9"/>
    <row r="3" spans="1:9" x14ac:dyDescent="0.75">
      <c r="A3" s="16" t="s">
        <v>88</v>
      </c>
      <c r="B3" s="16"/>
    </row>
    <row r="4" spans="1:9" x14ac:dyDescent="0.75">
      <c r="A4" t="s">
        <v>89</v>
      </c>
      <c r="B4">
        <v>0.43460369674733118</v>
      </c>
    </row>
    <row r="5" spans="1:9" x14ac:dyDescent="0.75">
      <c r="A5" t="s">
        <v>90</v>
      </c>
      <c r="B5">
        <v>0.18888037322644621</v>
      </c>
    </row>
    <row r="6" spans="1:9" x14ac:dyDescent="0.75">
      <c r="A6" t="s">
        <v>91</v>
      </c>
      <c r="B6">
        <v>0.18100542539369327</v>
      </c>
    </row>
    <row r="7" spans="1:9" x14ac:dyDescent="0.75">
      <c r="A7" t="s">
        <v>92</v>
      </c>
      <c r="B7">
        <v>99.956703517916381</v>
      </c>
    </row>
    <row r="8" spans="1:9" ht="15.5" thickBot="1" x14ac:dyDescent="0.9">
      <c r="A8" s="17" t="s">
        <v>93</v>
      </c>
      <c r="B8" s="17">
        <v>105</v>
      </c>
    </row>
    <row r="10" spans="1:9" ht="15.5" thickBot="1" x14ac:dyDescent="0.9">
      <c r="A10" t="s">
        <v>94</v>
      </c>
    </row>
    <row r="11" spans="1:9" x14ac:dyDescent="0.75">
      <c r="A11" s="18"/>
      <c r="B11" s="18" t="s">
        <v>95</v>
      </c>
      <c r="C11" s="18" t="s">
        <v>96</v>
      </c>
      <c r="D11" s="18" t="s">
        <v>97</v>
      </c>
      <c r="E11" s="18" t="s">
        <v>98</v>
      </c>
      <c r="F11" s="18" t="s">
        <v>99</v>
      </c>
    </row>
    <row r="12" spans="1:9" x14ac:dyDescent="0.75">
      <c r="A12" t="s">
        <v>100</v>
      </c>
      <c r="B12">
        <v>1</v>
      </c>
      <c r="C12">
        <v>239642.03386196319</v>
      </c>
      <c r="D12">
        <v>239642.03386196319</v>
      </c>
      <c r="E12">
        <v>23.984968184915179</v>
      </c>
      <c r="F12">
        <v>3.6139949985010673E-6</v>
      </c>
    </row>
    <row r="13" spans="1:9" x14ac:dyDescent="0.75">
      <c r="A13" t="s">
        <v>101</v>
      </c>
      <c r="B13">
        <v>103</v>
      </c>
      <c r="C13">
        <v>1029108.2855513698</v>
      </c>
      <c r="D13">
        <v>9991.3425781686383</v>
      </c>
    </row>
    <row r="14" spans="1:9" ht="15.5" thickBot="1" x14ac:dyDescent="0.9">
      <c r="A14" s="17" t="s">
        <v>48</v>
      </c>
      <c r="B14" s="17">
        <v>104</v>
      </c>
      <c r="C14" s="17">
        <v>1268750.319413333</v>
      </c>
      <c r="D14" s="17"/>
      <c r="E14" s="17"/>
      <c r="F14" s="17"/>
    </row>
    <row r="15" spans="1:9" ht="15.5" thickBot="1" x14ac:dyDescent="0.9"/>
    <row r="16" spans="1:9" x14ac:dyDescent="0.75">
      <c r="A16" s="18"/>
      <c r="B16" s="18" t="s">
        <v>102</v>
      </c>
      <c r="C16" s="18" t="s">
        <v>92</v>
      </c>
      <c r="D16" s="18" t="s">
        <v>103</v>
      </c>
      <c r="E16" s="18" t="s">
        <v>104</v>
      </c>
      <c r="F16" s="18" t="s">
        <v>105</v>
      </c>
      <c r="G16" s="18" t="s">
        <v>106</v>
      </c>
      <c r="H16" s="18" t="s">
        <v>107</v>
      </c>
      <c r="I16" s="18" t="s">
        <v>108</v>
      </c>
    </row>
    <row r="17" spans="1:9" x14ac:dyDescent="0.75">
      <c r="A17" t="s">
        <v>109</v>
      </c>
      <c r="B17">
        <v>209.64562388325785</v>
      </c>
      <c r="C17">
        <v>19.247192133517814</v>
      </c>
      <c r="D17">
        <v>10.89227054153903</v>
      </c>
      <c r="E17">
        <v>7.7043175249800727E-19</v>
      </c>
      <c r="F17">
        <v>171.47335783728619</v>
      </c>
      <c r="G17">
        <v>247.81788992922952</v>
      </c>
      <c r="H17">
        <v>171.47335783728619</v>
      </c>
      <c r="I17">
        <v>247.81788992922952</v>
      </c>
    </row>
    <row r="18" spans="1:9" ht="15.5" thickBot="1" x14ac:dyDescent="0.9">
      <c r="A18" s="17" t="s">
        <v>114</v>
      </c>
      <c r="B18" s="17">
        <v>2.2919483609830779E-3</v>
      </c>
      <c r="C18" s="17">
        <v>4.6798857967728438E-4</v>
      </c>
      <c r="D18" s="17">
        <v>4.8974450670645853</v>
      </c>
      <c r="E18" s="17">
        <v>3.6139949985009864E-6</v>
      </c>
      <c r="F18" s="17">
        <v>1.363803390745662E-3</v>
      </c>
      <c r="G18" s="17">
        <v>3.220093331220494E-3</v>
      </c>
      <c r="H18" s="17">
        <v>1.363803390745662E-3</v>
      </c>
      <c r="I18" s="17">
        <v>3.220093331220494E-3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12BD-1AC9-4A11-A7B8-FE46C5083107}">
  <sheetPr>
    <tabColor theme="9" tint="0.79998168889431442"/>
  </sheetPr>
  <dimension ref="A1:J22"/>
  <sheetViews>
    <sheetView zoomScale="85" zoomScaleNormal="85" workbookViewId="0">
      <selection activeCell="G29" sqref="G29"/>
    </sheetView>
  </sheetViews>
  <sheetFormatPr defaultRowHeight="14.75" x14ac:dyDescent="0.75"/>
  <cols>
    <col min="1" max="2" width="23.90625" bestFit="1" customWidth="1"/>
    <col min="3" max="3" width="39.76953125" bestFit="1" customWidth="1"/>
    <col min="4" max="4" width="26.86328125" bestFit="1" customWidth="1"/>
    <col min="6" max="6" width="11" bestFit="1" customWidth="1"/>
    <col min="7" max="7" width="11.86328125" bestFit="1" customWidth="1"/>
    <col min="9" max="9" width="11.58984375" bestFit="1" customWidth="1"/>
    <col min="10" max="10" width="12.453125" bestFit="1" customWidth="1"/>
  </cols>
  <sheetData>
    <row r="1" spans="1:10" x14ac:dyDescent="0.75">
      <c r="A1" s="4" t="s">
        <v>12</v>
      </c>
      <c r="B1" s="4" t="s">
        <v>115</v>
      </c>
      <c r="C1" s="4" t="s">
        <v>85</v>
      </c>
      <c r="D1" s="4" t="s">
        <v>54</v>
      </c>
      <c r="F1" s="4" t="s">
        <v>113</v>
      </c>
      <c r="G1" s="4" t="s">
        <v>102</v>
      </c>
      <c r="I1" s="4" t="s">
        <v>113</v>
      </c>
      <c r="J1" s="4" t="s">
        <v>102</v>
      </c>
    </row>
    <row r="2" spans="1:10" x14ac:dyDescent="0.75">
      <c r="A2" s="5" t="s">
        <v>13</v>
      </c>
      <c r="B2" s="2">
        <v>37.4</v>
      </c>
      <c r="C2" s="2">
        <v>8</v>
      </c>
      <c r="D2" s="2">
        <v>52.8</v>
      </c>
      <c r="F2" s="5" t="s">
        <v>109</v>
      </c>
      <c r="G2" s="2">
        <v>81.440916200593506</v>
      </c>
      <c r="I2" s="5" t="s">
        <v>109</v>
      </c>
      <c r="J2" s="2">
        <v>140.24725067385444</v>
      </c>
    </row>
    <row r="3" spans="1:10" x14ac:dyDescent="0.75">
      <c r="A3" s="5" t="s">
        <v>14</v>
      </c>
      <c r="B3" s="2">
        <v>75.900000000000006</v>
      </c>
      <c r="C3" s="2">
        <v>15</v>
      </c>
      <c r="D3" s="2">
        <v>156.63</v>
      </c>
      <c r="F3" s="5" t="s">
        <v>116</v>
      </c>
      <c r="G3" s="2">
        <v>0.66601345576270787</v>
      </c>
      <c r="I3" s="5" t="s">
        <v>117</v>
      </c>
      <c r="J3" s="2">
        <v>-6.8617250673854429</v>
      </c>
    </row>
    <row r="4" spans="1:10" x14ac:dyDescent="0.75">
      <c r="A4" s="5" t="s">
        <v>15</v>
      </c>
      <c r="B4" s="2">
        <v>8.8000000000000025</v>
      </c>
      <c r="C4" s="2">
        <v>16</v>
      </c>
      <c r="D4" s="2">
        <v>128.69999999999999</v>
      </c>
    </row>
    <row r="5" spans="1:10" x14ac:dyDescent="0.75">
      <c r="A5" s="5" t="s">
        <v>16</v>
      </c>
      <c r="B5" s="2">
        <v>2</v>
      </c>
      <c r="C5" s="2">
        <v>16</v>
      </c>
      <c r="D5" s="2">
        <v>107.9</v>
      </c>
    </row>
    <row r="6" spans="1:10" x14ac:dyDescent="0.75">
      <c r="A6" s="5" t="s">
        <v>17</v>
      </c>
      <c r="B6" s="2">
        <v>89.600000000000009</v>
      </c>
      <c r="C6" s="2">
        <v>1</v>
      </c>
      <c r="D6" s="2">
        <v>161</v>
      </c>
    </row>
    <row r="7" spans="1:10" x14ac:dyDescent="0.75">
      <c r="A7" s="5" t="s">
        <v>18</v>
      </c>
      <c r="B7" s="2">
        <v>3.1</v>
      </c>
      <c r="C7" s="2">
        <v>19</v>
      </c>
      <c r="D7" s="2">
        <v>100.2</v>
      </c>
    </row>
    <row r="8" spans="1:10" x14ac:dyDescent="0.75">
      <c r="A8" s="5" t="s">
        <v>19</v>
      </c>
      <c r="B8" s="2">
        <v>87.100000000000009</v>
      </c>
      <c r="C8" s="2">
        <v>14</v>
      </c>
      <c r="D8" s="2">
        <v>144.9</v>
      </c>
    </row>
    <row r="9" spans="1:10" x14ac:dyDescent="0.75">
      <c r="A9" s="5" t="s">
        <v>20</v>
      </c>
      <c r="B9" s="2">
        <v>7.8999999999999986</v>
      </c>
      <c r="C9" s="2">
        <v>7</v>
      </c>
      <c r="D9" s="2">
        <v>60.76</v>
      </c>
    </row>
    <row r="10" spans="1:10" x14ac:dyDescent="0.75">
      <c r="A10" s="5" t="s">
        <v>21</v>
      </c>
      <c r="B10" s="2">
        <v>9.3999999999999986</v>
      </c>
      <c r="C10" s="2">
        <v>10</v>
      </c>
      <c r="D10" s="2">
        <v>51.83</v>
      </c>
    </row>
    <row r="11" spans="1:10" x14ac:dyDescent="0.75">
      <c r="A11" s="5" t="s">
        <v>22</v>
      </c>
      <c r="B11" s="2">
        <v>91.7</v>
      </c>
      <c r="C11" s="2">
        <v>11</v>
      </c>
      <c r="D11" s="2">
        <v>144.63</v>
      </c>
    </row>
    <row r="12" spans="1:10" x14ac:dyDescent="0.75">
      <c r="A12" s="5" t="s">
        <v>23</v>
      </c>
      <c r="B12" s="2">
        <v>33</v>
      </c>
      <c r="C12" s="2">
        <v>13</v>
      </c>
      <c r="D12" s="2">
        <v>137.44999999999999</v>
      </c>
    </row>
    <row r="13" spans="1:10" x14ac:dyDescent="0.75">
      <c r="A13" s="5" t="s">
        <v>24</v>
      </c>
      <c r="B13" s="2">
        <v>93.2</v>
      </c>
      <c r="C13" s="2">
        <v>4</v>
      </c>
      <c r="D13" s="2">
        <v>184</v>
      </c>
    </row>
    <row r="14" spans="1:10" x14ac:dyDescent="0.75">
      <c r="A14" s="5" t="s">
        <v>25</v>
      </c>
      <c r="B14" s="2">
        <v>247.99999999999997</v>
      </c>
      <c r="C14" s="2">
        <v>3</v>
      </c>
      <c r="D14" s="2">
        <v>210.05</v>
      </c>
    </row>
    <row r="15" spans="1:10" x14ac:dyDescent="0.75">
      <c r="A15" s="5" t="s">
        <v>26</v>
      </c>
      <c r="B15" s="2">
        <v>37.6</v>
      </c>
      <c r="C15" s="2">
        <v>22</v>
      </c>
      <c r="D15" s="2">
        <v>88.73</v>
      </c>
    </row>
    <row r="16" spans="1:10" x14ac:dyDescent="0.75">
      <c r="A16" s="5" t="s">
        <v>27</v>
      </c>
      <c r="B16" s="2">
        <v>140.79999999999998</v>
      </c>
      <c r="C16" s="2">
        <v>2</v>
      </c>
      <c r="D16" s="2">
        <v>213.8</v>
      </c>
    </row>
    <row r="17" spans="1:4" x14ac:dyDescent="0.75">
      <c r="A17" s="5" t="s">
        <v>28</v>
      </c>
      <c r="B17" s="2">
        <v>76.400000000000006</v>
      </c>
      <c r="C17" s="2">
        <v>5</v>
      </c>
      <c r="D17" s="2">
        <v>112.37</v>
      </c>
    </row>
    <row r="18" spans="1:4" x14ac:dyDescent="0.75">
      <c r="A18" s="5" t="s">
        <v>29</v>
      </c>
      <c r="B18" s="2">
        <v>102.89999999999999</v>
      </c>
      <c r="C18" s="2">
        <v>1</v>
      </c>
      <c r="D18" s="2">
        <v>208.33</v>
      </c>
    </row>
    <row r="19" spans="1:4" x14ac:dyDescent="0.75">
      <c r="A19" s="5" t="s">
        <v>30</v>
      </c>
      <c r="B19" s="2">
        <v>251.5</v>
      </c>
      <c r="C19" s="2">
        <v>6</v>
      </c>
      <c r="D19" s="2">
        <v>231.07</v>
      </c>
    </row>
    <row r="20" spans="1:4" x14ac:dyDescent="0.75">
      <c r="A20" s="5" t="s">
        <v>31</v>
      </c>
      <c r="B20" s="2">
        <v>4.6999999999999993</v>
      </c>
      <c r="C20" s="2">
        <v>15</v>
      </c>
      <c r="D20" s="2">
        <v>68</v>
      </c>
    </row>
    <row r="21" spans="1:4" x14ac:dyDescent="0.75">
      <c r="A21" s="5" t="s">
        <v>32</v>
      </c>
      <c r="B21" s="2">
        <v>31.6</v>
      </c>
      <c r="C21" s="2">
        <v>12</v>
      </c>
      <c r="D21" s="2">
        <v>50.09</v>
      </c>
    </row>
    <row r="22" spans="1:4" x14ac:dyDescent="0.75">
      <c r="A22" s="5" t="s">
        <v>6</v>
      </c>
      <c r="B22" s="2">
        <v>35.9</v>
      </c>
      <c r="C22" s="2" t="s">
        <v>60</v>
      </c>
      <c r="D22" s="2">
        <v>75.06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DF50-EA95-4C41-B8E1-4EC563E3CBE6}">
  <sheetPr>
    <tabColor theme="9" tint="0.79998168889431442"/>
  </sheetPr>
  <dimension ref="A1:I18"/>
  <sheetViews>
    <sheetView workbookViewId="0">
      <selection activeCell="G29" sqref="G29"/>
    </sheetView>
  </sheetViews>
  <sheetFormatPr defaultRowHeight="14.75" x14ac:dyDescent="0.75"/>
  <cols>
    <col min="1" max="1" width="27.453125" bestFit="1" customWidth="1"/>
    <col min="2" max="2" width="11.6796875" bestFit="1" customWidth="1"/>
    <col min="3" max="3" width="13.453125" bestFit="1" customWidth="1"/>
    <col min="4" max="5" width="11.6796875" bestFit="1" customWidth="1"/>
    <col min="6" max="6" width="12.40625" bestFit="1" customWidth="1"/>
    <col min="7" max="7" width="11.6796875" bestFit="1" customWidth="1"/>
    <col min="8" max="8" width="11.7265625" bestFit="1" customWidth="1"/>
    <col min="9" max="9" width="11.76953125" bestFit="1" customWidth="1"/>
  </cols>
  <sheetData>
    <row r="1" spans="1:9" x14ac:dyDescent="0.75">
      <c r="A1" t="s">
        <v>87</v>
      </c>
    </row>
    <row r="2" spans="1:9" ht="15.5" thickBot="1" x14ac:dyDescent="0.9"/>
    <row r="3" spans="1:9" x14ac:dyDescent="0.75">
      <c r="A3" s="16" t="s">
        <v>88</v>
      </c>
      <c r="B3" s="16"/>
    </row>
    <row r="4" spans="1:9" x14ac:dyDescent="0.75">
      <c r="A4" t="s">
        <v>89</v>
      </c>
      <c r="B4">
        <v>0.81894830346081482</v>
      </c>
    </row>
    <row r="5" spans="1:9" x14ac:dyDescent="0.75">
      <c r="A5" t="s">
        <v>90</v>
      </c>
      <c r="B5">
        <v>0.67067632374134689</v>
      </c>
    </row>
    <row r="6" spans="1:9" x14ac:dyDescent="0.75">
      <c r="A6" t="s">
        <v>91</v>
      </c>
      <c r="B6">
        <v>0.653343498675102</v>
      </c>
    </row>
    <row r="7" spans="1:9" x14ac:dyDescent="0.75">
      <c r="A7" t="s">
        <v>92</v>
      </c>
      <c r="B7">
        <v>34.402029269857984</v>
      </c>
    </row>
    <row r="8" spans="1:9" ht="15.5" thickBot="1" x14ac:dyDescent="0.9">
      <c r="A8" s="17" t="s">
        <v>93</v>
      </c>
      <c r="B8" s="17">
        <v>21</v>
      </c>
    </row>
    <row r="10" spans="1:9" ht="15.5" thickBot="1" x14ac:dyDescent="0.9">
      <c r="A10" t="s">
        <v>94</v>
      </c>
    </row>
    <row r="11" spans="1:9" x14ac:dyDescent="0.75">
      <c r="A11" s="18"/>
      <c r="B11" s="18" t="s">
        <v>95</v>
      </c>
      <c r="C11" s="18" t="s">
        <v>96</v>
      </c>
      <c r="D11" s="18" t="s">
        <v>97</v>
      </c>
      <c r="E11" s="18" t="s">
        <v>98</v>
      </c>
      <c r="F11" s="18" t="s">
        <v>99</v>
      </c>
    </row>
    <row r="12" spans="1:9" x14ac:dyDescent="0.75">
      <c r="A12" t="s">
        <v>100</v>
      </c>
      <c r="B12">
        <v>1</v>
      </c>
      <c r="C12">
        <v>45794.333574486569</v>
      </c>
      <c r="D12">
        <v>45794.333574486569</v>
      </c>
      <c r="E12">
        <v>38.693999459295696</v>
      </c>
      <c r="F12">
        <v>5.6408553788757552E-6</v>
      </c>
    </row>
    <row r="13" spans="1:9" x14ac:dyDescent="0.75">
      <c r="A13" t="s">
        <v>101</v>
      </c>
      <c r="B13">
        <v>19</v>
      </c>
      <c r="C13">
        <v>22486.492739799149</v>
      </c>
      <c r="D13">
        <v>1183.4996178841657</v>
      </c>
    </row>
    <row r="14" spans="1:9" ht="15.5" thickBot="1" x14ac:dyDescent="0.9">
      <c r="A14" s="17" t="s">
        <v>48</v>
      </c>
      <c r="B14" s="17">
        <v>20</v>
      </c>
      <c r="C14" s="17">
        <v>68280.826314285718</v>
      </c>
      <c r="D14" s="17"/>
      <c r="E14" s="17"/>
      <c r="F14" s="17"/>
    </row>
    <row r="15" spans="1:9" ht="15.5" thickBot="1" x14ac:dyDescent="0.9"/>
    <row r="16" spans="1:9" x14ac:dyDescent="0.75">
      <c r="A16" s="18"/>
      <c r="B16" s="18" t="s">
        <v>102</v>
      </c>
      <c r="C16" s="18" t="s">
        <v>92</v>
      </c>
      <c r="D16" s="18" t="s">
        <v>103</v>
      </c>
      <c r="E16" s="18" t="s">
        <v>104</v>
      </c>
      <c r="F16" s="18" t="s">
        <v>105</v>
      </c>
      <c r="G16" s="18" t="s">
        <v>106</v>
      </c>
      <c r="H16" s="18" t="s">
        <v>107</v>
      </c>
      <c r="I16" s="18" t="s">
        <v>108</v>
      </c>
    </row>
    <row r="17" spans="1:9" x14ac:dyDescent="0.75">
      <c r="A17" t="s">
        <v>109</v>
      </c>
      <c r="B17">
        <v>81.440916200593506</v>
      </c>
      <c r="C17">
        <v>10.602563979781632</v>
      </c>
      <c r="D17">
        <v>7.6812473243166268</v>
      </c>
      <c r="E17">
        <v>3.0493349474742662E-7</v>
      </c>
      <c r="F17">
        <v>59.249494752507452</v>
      </c>
      <c r="G17">
        <v>103.63233764867957</v>
      </c>
      <c r="H17">
        <v>59.249494752507452</v>
      </c>
      <c r="I17">
        <v>103.63233764867957</v>
      </c>
    </row>
    <row r="18" spans="1:9" ht="15.5" thickBot="1" x14ac:dyDescent="0.9">
      <c r="A18" s="17" t="s">
        <v>118</v>
      </c>
      <c r="B18" s="17">
        <v>0.66601345576270787</v>
      </c>
      <c r="C18" s="17">
        <v>0.10706837044691681</v>
      </c>
      <c r="D18" s="17">
        <v>6.2204501010212834</v>
      </c>
      <c r="E18" s="17">
        <v>5.6408553788757552E-6</v>
      </c>
      <c r="F18" s="17">
        <v>0.44191678095101122</v>
      </c>
      <c r="G18" s="17">
        <v>0.89011013057440458</v>
      </c>
      <c r="H18" s="17">
        <v>0.44191678095101122</v>
      </c>
      <c r="I18" s="17">
        <v>0.89011013057440458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1FCC-35CE-4870-AEBD-0209FABF89C3}">
  <sheetPr>
    <tabColor theme="9" tint="0.79998168889431442"/>
  </sheetPr>
  <dimension ref="A1:I18"/>
  <sheetViews>
    <sheetView workbookViewId="0">
      <selection activeCell="G29" sqref="G29"/>
    </sheetView>
  </sheetViews>
  <sheetFormatPr defaultRowHeight="14.75" x14ac:dyDescent="0.75"/>
  <cols>
    <col min="1" max="1" width="18.953125" bestFit="1" customWidth="1"/>
    <col min="2" max="2" width="12.26953125" bestFit="1" customWidth="1"/>
    <col min="3" max="3" width="13.453125" bestFit="1" customWidth="1"/>
    <col min="4" max="4" width="12.26953125" bestFit="1" customWidth="1"/>
    <col min="5" max="5" width="11.6796875" bestFit="1" customWidth="1"/>
    <col min="6" max="6" width="12.40625" bestFit="1" customWidth="1"/>
    <col min="7" max="9" width="12.26953125" bestFit="1" customWidth="1"/>
  </cols>
  <sheetData>
    <row r="1" spans="1:9" x14ac:dyDescent="0.75">
      <c r="A1" t="s">
        <v>87</v>
      </c>
    </row>
    <row r="2" spans="1:9" ht="15.5" thickBot="1" x14ac:dyDescent="0.9"/>
    <row r="3" spans="1:9" x14ac:dyDescent="0.75">
      <c r="A3" s="16" t="s">
        <v>88</v>
      </c>
      <c r="B3" s="16"/>
    </row>
    <row r="4" spans="1:9" x14ac:dyDescent="0.75">
      <c r="A4" t="s">
        <v>89</v>
      </c>
      <c r="B4">
        <v>0.58517383175735371</v>
      </c>
    </row>
    <row r="5" spans="1:9" x14ac:dyDescent="0.75">
      <c r="A5" t="s">
        <v>90</v>
      </c>
      <c r="B5">
        <v>0.34242841337358365</v>
      </c>
    </row>
    <row r="6" spans="1:9" x14ac:dyDescent="0.75">
      <c r="A6" t="s">
        <v>91</v>
      </c>
      <c r="B6">
        <v>0.30589665856100495</v>
      </c>
    </row>
    <row r="7" spans="1:9" x14ac:dyDescent="0.75">
      <c r="A7" t="s">
        <v>92</v>
      </c>
      <c r="B7">
        <v>61.049995446316032</v>
      </c>
    </row>
    <row r="8" spans="1:9" ht="15.5" thickBot="1" x14ac:dyDescent="0.9">
      <c r="A8" s="17" t="s">
        <v>93</v>
      </c>
      <c r="B8" s="17">
        <v>20</v>
      </c>
    </row>
    <row r="10" spans="1:9" ht="15.5" thickBot="1" x14ac:dyDescent="0.9">
      <c r="A10" t="s">
        <v>94</v>
      </c>
    </row>
    <row r="11" spans="1:9" x14ac:dyDescent="0.75">
      <c r="A11" s="18"/>
      <c r="B11" s="18" t="s">
        <v>95</v>
      </c>
      <c r="C11" s="18" t="s">
        <v>96</v>
      </c>
      <c r="D11" s="18" t="s">
        <v>97</v>
      </c>
      <c r="E11" s="18" t="s">
        <v>98</v>
      </c>
      <c r="F11" s="18" t="s">
        <v>99</v>
      </c>
    </row>
    <row r="12" spans="1:9" x14ac:dyDescent="0.75">
      <c r="A12" t="s">
        <v>100</v>
      </c>
      <c r="B12">
        <v>1</v>
      </c>
      <c r="C12">
        <v>34935.787008086234</v>
      </c>
      <c r="D12">
        <v>34935.787008086234</v>
      </c>
      <c r="E12">
        <v>9.3734455169308752</v>
      </c>
      <c r="F12">
        <v>6.7200597845933924E-3</v>
      </c>
    </row>
    <row r="13" spans="1:9" x14ac:dyDescent="0.75">
      <c r="A13" t="s">
        <v>101</v>
      </c>
      <c r="B13">
        <v>18</v>
      </c>
      <c r="C13">
        <v>67087.83499191374</v>
      </c>
      <c r="D13">
        <v>3727.1019439952079</v>
      </c>
    </row>
    <row r="14" spans="1:9" ht="15.5" thickBot="1" x14ac:dyDescent="0.9">
      <c r="A14" s="17" t="s">
        <v>48</v>
      </c>
      <c r="B14" s="17">
        <v>19</v>
      </c>
      <c r="C14" s="17">
        <v>102023.62199999997</v>
      </c>
      <c r="D14" s="17"/>
      <c r="E14" s="17"/>
      <c r="F14" s="17"/>
    </row>
    <row r="15" spans="1:9" ht="15.5" thickBot="1" x14ac:dyDescent="0.9"/>
    <row r="16" spans="1:9" x14ac:dyDescent="0.75">
      <c r="A16" s="18"/>
      <c r="B16" s="18" t="s">
        <v>102</v>
      </c>
      <c r="C16" s="18" t="s">
        <v>92</v>
      </c>
      <c r="D16" s="18" t="s">
        <v>103</v>
      </c>
      <c r="E16" s="18" t="s">
        <v>104</v>
      </c>
      <c r="F16" s="18" t="s">
        <v>105</v>
      </c>
      <c r="G16" s="18" t="s">
        <v>106</v>
      </c>
      <c r="H16" s="18" t="s">
        <v>107</v>
      </c>
      <c r="I16" s="18" t="s">
        <v>108</v>
      </c>
    </row>
    <row r="17" spans="1:9" x14ac:dyDescent="0.75">
      <c r="A17" t="s">
        <v>109</v>
      </c>
      <c r="B17">
        <v>140.24725067385444</v>
      </c>
      <c r="C17">
        <v>26.242331096988433</v>
      </c>
      <c r="D17">
        <v>5.3443137408608186</v>
      </c>
      <c r="E17">
        <v>4.4336599897792957E-5</v>
      </c>
      <c r="F17">
        <v>85.114158884888667</v>
      </c>
      <c r="G17">
        <v>195.38034246282021</v>
      </c>
      <c r="H17">
        <v>85.114158884888667</v>
      </c>
      <c r="I17">
        <v>195.38034246282021</v>
      </c>
    </row>
    <row r="18" spans="1:9" ht="15.5" thickBot="1" x14ac:dyDescent="0.9">
      <c r="A18" s="17" t="s">
        <v>110</v>
      </c>
      <c r="B18" s="17">
        <v>-6.8617250673854429</v>
      </c>
      <c r="C18" s="17">
        <v>2.2412158401283127</v>
      </c>
      <c r="D18" s="17">
        <v>-3.0616083219332411</v>
      </c>
      <c r="E18" s="17">
        <v>6.7200597845933777E-3</v>
      </c>
      <c r="F18" s="17">
        <v>-11.570344822848348</v>
      </c>
      <c r="G18" s="17">
        <v>-2.1531053119225367</v>
      </c>
      <c r="H18" s="17">
        <v>-11.570344822848348</v>
      </c>
      <c r="I18" s="17">
        <v>-2.1531053119225367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73F8-D27E-42AF-B422-621F155079DC}">
  <sheetPr>
    <tabColor theme="9" tint="0.79998168889431442"/>
  </sheetPr>
  <dimension ref="A1:I25"/>
  <sheetViews>
    <sheetView zoomScale="85" zoomScaleNormal="85" workbookViewId="0">
      <selection activeCell="G29" sqref="G29"/>
    </sheetView>
  </sheetViews>
  <sheetFormatPr defaultRowHeight="14.75" x14ac:dyDescent="0.75"/>
  <cols>
    <col min="1" max="1" width="12.7265625" bestFit="1" customWidth="1"/>
    <col min="2" max="2" width="21.1328125" bestFit="1" customWidth="1"/>
    <col min="3" max="3" width="14" bestFit="1" customWidth="1"/>
    <col min="6" max="6" width="21.26953125" bestFit="1" customWidth="1"/>
    <col min="7" max="7" width="20.953125" bestFit="1" customWidth="1"/>
    <col min="8" max="8" width="23.6328125" bestFit="1" customWidth="1"/>
    <col min="9" max="9" width="15.58984375" bestFit="1" customWidth="1"/>
  </cols>
  <sheetData>
    <row r="1" spans="1:9" ht="44.25" x14ac:dyDescent="0.75">
      <c r="A1" s="4" t="s">
        <v>58</v>
      </c>
      <c r="B1" s="4" t="s">
        <v>6</v>
      </c>
      <c r="C1" s="4" t="s">
        <v>119</v>
      </c>
      <c r="F1" s="4" t="s">
        <v>34</v>
      </c>
      <c r="G1" s="19" t="s">
        <v>120</v>
      </c>
      <c r="H1" s="4" t="s">
        <v>42</v>
      </c>
      <c r="I1" s="4" t="s">
        <v>121</v>
      </c>
    </row>
    <row r="2" spans="1:9" x14ac:dyDescent="0.75">
      <c r="A2" s="5">
        <v>2016</v>
      </c>
      <c r="B2" s="2">
        <v>115.84</v>
      </c>
      <c r="C2" s="2" t="s">
        <v>60</v>
      </c>
      <c r="F2" s="5" t="s">
        <v>13</v>
      </c>
      <c r="G2" s="2">
        <v>151.12</v>
      </c>
      <c r="H2" s="2">
        <v>65800</v>
      </c>
      <c r="I2" s="2">
        <v>37.4</v>
      </c>
    </row>
    <row r="3" spans="1:9" x14ac:dyDescent="0.75">
      <c r="A3" s="5">
        <v>2017</v>
      </c>
      <c r="B3" s="2">
        <v>114.56</v>
      </c>
      <c r="C3" s="2">
        <f>100*(B3-B2)/B2</f>
        <v>-1.1049723756906087</v>
      </c>
      <c r="F3" s="5" t="s">
        <v>14</v>
      </c>
      <c r="G3" s="2">
        <v>252</v>
      </c>
      <c r="H3" s="2">
        <v>54269</v>
      </c>
      <c r="I3" s="2">
        <v>75.900000000000006</v>
      </c>
    </row>
    <row r="4" spans="1:9" x14ac:dyDescent="0.75">
      <c r="A4" s="5">
        <v>2018</v>
      </c>
      <c r="B4" s="2">
        <v>141.74</v>
      </c>
      <c r="C4" s="2">
        <f t="shared" ref="C4:C6" si="0">100*(B4-B3)/B3</f>
        <v>23.725558659217885</v>
      </c>
      <c r="F4" s="5" t="s">
        <v>15</v>
      </c>
      <c r="G4" s="2">
        <v>367.87</v>
      </c>
      <c r="H4" s="2">
        <v>39282</v>
      </c>
      <c r="I4" s="2">
        <v>8.8000000000000025</v>
      </c>
    </row>
    <row r="5" spans="1:9" x14ac:dyDescent="0.75">
      <c r="A5" s="5">
        <v>2019</v>
      </c>
      <c r="B5" s="2">
        <v>150.61000000000001</v>
      </c>
      <c r="C5" s="2">
        <f t="shared" si="0"/>
        <v>6.2579370678707518</v>
      </c>
      <c r="F5" s="5" t="s">
        <v>16</v>
      </c>
      <c r="G5" s="2">
        <v>414.24</v>
      </c>
      <c r="H5" s="2">
        <v>50091</v>
      </c>
      <c r="I5" s="2">
        <v>2</v>
      </c>
    </row>
    <row r="6" spans="1:9" x14ac:dyDescent="0.75">
      <c r="A6" s="5">
        <v>2020</v>
      </c>
      <c r="B6" s="2">
        <v>148.69</v>
      </c>
      <c r="C6" s="2">
        <f t="shared" si="0"/>
        <v>-1.2748157492862464</v>
      </c>
      <c r="F6" s="5" t="s">
        <v>17</v>
      </c>
      <c r="G6" s="2">
        <v>266.90999999999997</v>
      </c>
      <c r="H6" s="2">
        <v>47517</v>
      </c>
      <c r="I6" s="2">
        <v>89.600000000000009</v>
      </c>
    </row>
    <row r="7" spans="1:9" x14ac:dyDescent="0.75">
      <c r="A7" s="5" t="s">
        <v>49</v>
      </c>
      <c r="B7" s="2"/>
      <c r="C7" s="2">
        <f>AVERAGE(C3:C6)</f>
        <v>6.9009269005279457</v>
      </c>
      <c r="F7" s="5" t="s">
        <v>19</v>
      </c>
      <c r="G7" s="2">
        <v>237.60000000000002</v>
      </c>
      <c r="H7" s="2">
        <v>75000</v>
      </c>
      <c r="I7" s="2">
        <v>87.100000000000009</v>
      </c>
    </row>
    <row r="8" spans="1:9" x14ac:dyDescent="0.75">
      <c r="F8" s="5" t="s">
        <v>20</v>
      </c>
      <c r="G8" s="2">
        <v>276.62</v>
      </c>
      <c r="H8" s="2">
        <v>47299</v>
      </c>
      <c r="I8" s="2">
        <v>7.8999999999999986</v>
      </c>
    </row>
    <row r="9" spans="1:9" x14ac:dyDescent="0.75">
      <c r="F9" s="5" t="s">
        <v>21</v>
      </c>
      <c r="G9" s="2">
        <v>226.46</v>
      </c>
      <c r="H9" s="2">
        <v>28276</v>
      </c>
      <c r="I9" s="2">
        <v>9.3999999999999986</v>
      </c>
    </row>
    <row r="10" spans="1:9" x14ac:dyDescent="0.75">
      <c r="A10" s="4" t="s">
        <v>2</v>
      </c>
      <c r="B10" s="4" t="s">
        <v>122</v>
      </c>
      <c r="F10" s="5" t="s">
        <v>22</v>
      </c>
      <c r="G10" s="2">
        <v>272.53999999999996</v>
      </c>
      <c r="H10" s="2">
        <v>52871</v>
      </c>
      <c r="I10" s="2">
        <v>91.7</v>
      </c>
    </row>
    <row r="11" spans="1:9" x14ac:dyDescent="0.75">
      <c r="A11" s="5">
        <v>2016</v>
      </c>
      <c r="B11" s="2">
        <v>115.84</v>
      </c>
      <c r="F11" s="5" t="s">
        <v>23</v>
      </c>
      <c r="G11" s="2">
        <v>304.66000000000003</v>
      </c>
      <c r="H11" s="2">
        <v>81154</v>
      </c>
      <c r="I11" s="2">
        <v>33</v>
      </c>
    </row>
    <row r="12" spans="1:9" x14ac:dyDescent="0.75">
      <c r="A12" s="5">
        <v>2017</v>
      </c>
      <c r="B12" s="2">
        <v>114.56</v>
      </c>
      <c r="F12" s="5" t="s">
        <v>24</v>
      </c>
      <c r="G12" s="2">
        <v>358.9</v>
      </c>
      <c r="H12" s="2">
        <v>40564</v>
      </c>
      <c r="I12" s="2">
        <v>93.2</v>
      </c>
    </row>
    <row r="13" spans="1:9" x14ac:dyDescent="0.75">
      <c r="A13" s="5">
        <v>2018</v>
      </c>
      <c r="B13" s="2">
        <v>141.74</v>
      </c>
      <c r="F13" s="5" t="s">
        <v>25</v>
      </c>
      <c r="G13" s="2">
        <v>435.28000000000003</v>
      </c>
      <c r="H13" s="2">
        <v>72400</v>
      </c>
      <c r="I13" s="2">
        <v>247.99999999999997</v>
      </c>
    </row>
    <row r="14" spans="1:9" x14ac:dyDescent="0.75">
      <c r="A14" s="5">
        <v>2019</v>
      </c>
      <c r="B14" s="2">
        <v>150.61000000000001</v>
      </c>
      <c r="F14" s="5" t="s">
        <v>26</v>
      </c>
      <c r="G14" s="2">
        <v>173.92000000000002</v>
      </c>
      <c r="H14" s="2">
        <v>61146</v>
      </c>
      <c r="I14" s="2">
        <v>37.6</v>
      </c>
    </row>
    <row r="15" spans="1:9" x14ac:dyDescent="0.75">
      <c r="A15" s="5">
        <v>2020</v>
      </c>
      <c r="B15" s="2">
        <v>148.69</v>
      </c>
      <c r="F15" s="5" t="s">
        <v>27</v>
      </c>
      <c r="G15" s="2">
        <v>263.37</v>
      </c>
      <c r="H15" s="2">
        <v>73956</v>
      </c>
      <c r="I15" s="2">
        <v>140.79999999999998</v>
      </c>
    </row>
    <row r="16" spans="1:9" x14ac:dyDescent="0.75">
      <c r="A16" s="5">
        <v>2021</v>
      </c>
      <c r="B16" s="2">
        <f>B15*(1+$C$7/100)</f>
        <v>158.95098820839502</v>
      </c>
      <c r="F16" s="5" t="s">
        <v>28</v>
      </c>
      <c r="G16" s="2">
        <v>246.46</v>
      </c>
      <c r="H16" s="2">
        <v>60282</v>
      </c>
      <c r="I16" s="2">
        <v>76.400000000000006</v>
      </c>
    </row>
    <row r="17" spans="1:9" x14ac:dyDescent="0.75">
      <c r="A17" s="5">
        <v>2022</v>
      </c>
      <c r="B17" s="2">
        <f t="shared" ref="B17:B24" si="1">B16*(1+$C$7/100)</f>
        <v>169.92007971232314</v>
      </c>
      <c r="F17" s="5" t="s">
        <v>6</v>
      </c>
      <c r="G17" s="2">
        <v>148.69</v>
      </c>
      <c r="H17" s="2">
        <v>28067</v>
      </c>
      <c r="I17" s="2">
        <v>102.89999999999999</v>
      </c>
    </row>
    <row r="18" spans="1:9" x14ac:dyDescent="0.75">
      <c r="A18" s="5">
        <v>2023</v>
      </c>
      <c r="B18" s="2">
        <f t="shared" si="1"/>
        <v>181.64614020258938</v>
      </c>
      <c r="F18" s="5" t="s">
        <v>29</v>
      </c>
      <c r="G18" s="2">
        <v>361.98</v>
      </c>
      <c r="H18" s="2">
        <v>39777</v>
      </c>
      <c r="I18" s="2">
        <v>251.5</v>
      </c>
    </row>
    <row r="19" spans="1:9" x14ac:dyDescent="0.75">
      <c r="A19" s="5">
        <v>2024</v>
      </c>
      <c r="B19" s="2">
        <f t="shared" si="1"/>
        <v>194.18140755560057</v>
      </c>
      <c r="F19" s="5" t="s">
        <v>30</v>
      </c>
      <c r="G19" s="2">
        <v>395.71000000000004</v>
      </c>
      <c r="H19" s="2">
        <v>66984</v>
      </c>
      <c r="I19" s="2">
        <v>4.6999999999999993</v>
      </c>
    </row>
    <row r="20" spans="1:9" x14ac:dyDescent="0.75">
      <c r="A20" s="5">
        <v>2025</v>
      </c>
      <c r="B20" s="2">
        <f t="shared" si="1"/>
        <v>207.58172454542881</v>
      </c>
      <c r="F20" s="5" t="s">
        <v>31</v>
      </c>
      <c r="G20" s="2">
        <v>132.93</v>
      </c>
      <c r="H20" s="2">
        <v>61211</v>
      </c>
      <c r="I20" s="2">
        <v>31.6</v>
      </c>
    </row>
    <row r="21" spans="1:9" x14ac:dyDescent="0.75">
      <c r="A21" s="5">
        <v>2026</v>
      </c>
      <c r="B21" s="2">
        <f t="shared" si="1"/>
        <v>221.90678761516415</v>
      </c>
      <c r="F21" s="5" t="s">
        <v>32</v>
      </c>
      <c r="G21" s="2">
        <v>196.41000000000003</v>
      </c>
      <c r="H21" s="2">
        <v>57098</v>
      </c>
      <c r="I21" s="2">
        <v>35.9</v>
      </c>
    </row>
    <row r="22" spans="1:9" x14ac:dyDescent="0.75">
      <c r="A22" s="5">
        <v>2027</v>
      </c>
      <c r="B22" s="2">
        <f t="shared" si="1"/>
        <v>237.22041281579644</v>
      </c>
    </row>
    <row r="23" spans="1:9" x14ac:dyDescent="0.75">
      <c r="A23" s="5">
        <v>2028</v>
      </c>
      <c r="B23" s="2">
        <f t="shared" si="1"/>
        <v>253.59082009734519</v>
      </c>
    </row>
    <row r="24" spans="1:9" x14ac:dyDescent="0.75">
      <c r="A24" s="5">
        <v>2029</v>
      </c>
      <c r="B24" s="2">
        <f t="shared" si="1"/>
        <v>271.09093721871233</v>
      </c>
    </row>
    <row r="25" spans="1:9" x14ac:dyDescent="0.75">
      <c r="A25" s="5">
        <v>2030</v>
      </c>
      <c r="B25" s="2">
        <f>B24*(1+$C$7/100)</f>
        <v>289.7987246301318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0B4B-15F3-44D8-8EEF-990F724F3F6E}">
  <sheetPr>
    <tabColor theme="9" tint="0.79998168889431442"/>
  </sheetPr>
  <dimension ref="A1:B32"/>
  <sheetViews>
    <sheetView zoomScale="55" zoomScaleNormal="55" workbookViewId="0">
      <selection activeCell="G29" sqref="G29"/>
    </sheetView>
  </sheetViews>
  <sheetFormatPr defaultRowHeight="14.75" x14ac:dyDescent="0.75"/>
  <cols>
    <col min="1" max="1" width="7.31640625" bestFit="1" customWidth="1"/>
    <col min="2" max="2" width="17.86328125" bestFit="1" customWidth="1"/>
    <col min="16" max="16" width="9.5" bestFit="1" customWidth="1"/>
    <col min="17" max="17" width="20.36328125" bestFit="1" customWidth="1"/>
    <col min="18" max="18" width="18.2265625" bestFit="1" customWidth="1"/>
  </cols>
  <sheetData>
    <row r="1" spans="1:2" x14ac:dyDescent="0.75">
      <c r="A1" s="4" t="s">
        <v>2</v>
      </c>
      <c r="B1" s="4" t="s">
        <v>11</v>
      </c>
    </row>
    <row r="2" spans="1:2" x14ac:dyDescent="0.75">
      <c r="A2" s="5">
        <v>1991</v>
      </c>
      <c r="B2" s="2">
        <v>9.7299999999999998E-2</v>
      </c>
    </row>
    <row r="3" spans="1:2" x14ac:dyDescent="0.75">
      <c r="A3" s="5">
        <v>1992</v>
      </c>
      <c r="B3" s="2">
        <v>8.0399999999999999E-2</v>
      </c>
    </row>
    <row r="4" spans="1:2" x14ac:dyDescent="0.75">
      <c r="A4" s="5">
        <v>1993</v>
      </c>
      <c r="B4" s="2">
        <v>7.0000000000000007E-2</v>
      </c>
    </row>
    <row r="5" spans="1:2" x14ac:dyDescent="0.75">
      <c r="A5" s="5">
        <v>1994</v>
      </c>
      <c r="B5" s="2">
        <v>4.8000000000000001E-2</v>
      </c>
    </row>
    <row r="6" spans="1:2" x14ac:dyDescent="0.75">
      <c r="A6" s="5">
        <v>1995</v>
      </c>
      <c r="B6" s="2">
        <v>3.3500000000000002E-2</v>
      </c>
    </row>
    <row r="7" spans="1:2" x14ac:dyDescent="0.75">
      <c r="A7" s="5">
        <v>1996</v>
      </c>
      <c r="B7" s="2">
        <v>3.5200000000000002E-2</v>
      </c>
    </row>
    <row r="8" spans="1:2" x14ac:dyDescent="0.75">
      <c r="A8" s="5">
        <v>1997</v>
      </c>
      <c r="B8" s="2">
        <v>5.0900000000000001E-2</v>
      </c>
    </row>
    <row r="9" spans="1:2" x14ac:dyDescent="0.75">
      <c r="A9" s="5">
        <v>1998</v>
      </c>
      <c r="B9" s="2">
        <v>2.58E-2</v>
      </c>
    </row>
    <row r="10" spans="1:2" x14ac:dyDescent="0.75">
      <c r="A10" s="5">
        <v>1999</v>
      </c>
      <c r="B10" s="2">
        <v>1.7899999999999999E-2</v>
      </c>
    </row>
    <row r="11" spans="1:2" x14ac:dyDescent="0.75">
      <c r="A11" s="5">
        <v>2000</v>
      </c>
      <c r="B11" s="2">
        <v>3.0200000000000001E-2</v>
      </c>
    </row>
    <row r="12" spans="1:2" x14ac:dyDescent="0.75">
      <c r="A12" s="5">
        <v>2001</v>
      </c>
      <c r="B12" s="2">
        <v>2.9499999999999998E-2</v>
      </c>
    </row>
    <row r="13" spans="1:2" x14ac:dyDescent="0.75">
      <c r="A13" s="5">
        <v>2002</v>
      </c>
      <c r="B13" s="2">
        <v>1.37E-2</v>
      </c>
    </row>
    <row r="14" spans="1:2" x14ac:dyDescent="0.75">
      <c r="A14" s="5">
        <v>2003</v>
      </c>
      <c r="B14" s="2">
        <v>2.2800000000000001E-2</v>
      </c>
    </row>
    <row r="15" spans="1:2" x14ac:dyDescent="0.75">
      <c r="A15" s="5">
        <v>2004</v>
      </c>
      <c r="B15" s="2">
        <v>3.3399999999999999E-2</v>
      </c>
    </row>
    <row r="16" spans="1:2" x14ac:dyDescent="0.75">
      <c r="A16" s="5">
        <v>2005</v>
      </c>
      <c r="B16" s="2">
        <v>3.5200000000000002E-2</v>
      </c>
    </row>
    <row r="17" spans="1:2" x14ac:dyDescent="0.75">
      <c r="A17" s="5">
        <v>2006</v>
      </c>
      <c r="B17" s="2">
        <v>3.9600000000000003E-2</v>
      </c>
    </row>
    <row r="18" spans="1:2" x14ac:dyDescent="0.75">
      <c r="A18" s="5">
        <v>2007</v>
      </c>
      <c r="B18" s="2">
        <v>4.0300000000000002E-2</v>
      </c>
    </row>
    <row r="19" spans="1:2" x14ac:dyDescent="0.75">
      <c r="A19" s="5">
        <v>2008</v>
      </c>
      <c r="B19" s="2">
        <v>6.4100000000000004E-2</v>
      </c>
    </row>
    <row r="20" spans="1:2" x14ac:dyDescent="0.75">
      <c r="A20" s="5">
        <v>2009</v>
      </c>
      <c r="B20" s="2">
        <v>-1.4200000000000001E-2</v>
      </c>
    </row>
    <row r="21" spans="1:2" x14ac:dyDescent="0.75">
      <c r="A21" s="5">
        <v>2010</v>
      </c>
      <c r="B21" s="2">
        <v>1.38E-2</v>
      </c>
    </row>
    <row r="22" spans="1:2" x14ac:dyDescent="0.75">
      <c r="A22" s="5">
        <v>2011</v>
      </c>
      <c r="B22" s="2">
        <v>3.7600000000000001E-2</v>
      </c>
    </row>
    <row r="23" spans="1:2" x14ac:dyDescent="0.75">
      <c r="A23" s="5">
        <v>2012</v>
      </c>
      <c r="B23" s="2">
        <v>3.09E-2</v>
      </c>
    </row>
    <row r="24" spans="1:2" x14ac:dyDescent="0.75">
      <c r="A24" s="5">
        <v>2013</v>
      </c>
      <c r="B24" s="2">
        <v>2.6499999999999999E-2</v>
      </c>
    </row>
    <row r="25" spans="1:2" x14ac:dyDescent="0.75">
      <c r="A25" s="5">
        <v>2014</v>
      </c>
      <c r="B25" s="2">
        <v>4.7899999999999998E-2</v>
      </c>
    </row>
    <row r="26" spans="1:2" x14ac:dyDescent="0.75">
      <c r="A26" s="5">
        <v>2015</v>
      </c>
      <c r="B26" s="2">
        <v>1.2999999999999999E-2</v>
      </c>
    </row>
    <row r="27" spans="1:2" x14ac:dyDescent="0.75">
      <c r="A27" s="5">
        <v>2016</v>
      </c>
      <c r="B27" s="2">
        <v>1.23E-2</v>
      </c>
    </row>
    <row r="28" spans="1:2" x14ac:dyDescent="0.75">
      <c r="A28" s="5">
        <v>2017</v>
      </c>
      <c r="B28" s="2">
        <v>3.2899999999999999E-2</v>
      </c>
    </row>
    <row r="29" spans="1:2" x14ac:dyDescent="0.75">
      <c r="A29" s="5">
        <v>2018</v>
      </c>
      <c r="B29" s="2">
        <v>4.2299999999999997E-2</v>
      </c>
    </row>
    <row r="30" spans="1:2" x14ac:dyDescent="0.75">
      <c r="A30" s="5">
        <v>2019</v>
      </c>
      <c r="B30" s="2">
        <v>0.03</v>
      </c>
    </row>
    <row r="31" spans="1:2" x14ac:dyDescent="0.75">
      <c r="A31" s="5">
        <v>2020</v>
      </c>
      <c r="B31" s="2">
        <v>1.32E-2</v>
      </c>
    </row>
    <row r="32" spans="1:2" x14ac:dyDescent="0.75">
      <c r="A32" s="5" t="s">
        <v>49</v>
      </c>
      <c r="B32" s="2">
        <f>AVERAGE(B2:B31)*100</f>
        <v>3.5133333333333341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E3A3-6C58-438D-A8CE-968C96DE87B4}">
  <sheetPr>
    <tabColor theme="5" tint="-0.499984740745262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4B94-7433-4019-9829-121BF5DFF78A}">
  <sheetPr>
    <tabColor theme="5" tint="0.39997558519241921"/>
  </sheetPr>
  <dimension ref="A1:AB124"/>
  <sheetViews>
    <sheetView topLeftCell="M1" zoomScale="40" zoomScaleNormal="40" workbookViewId="0">
      <selection activeCell="K56" sqref="K56"/>
    </sheetView>
  </sheetViews>
  <sheetFormatPr defaultRowHeight="14.75" x14ac:dyDescent="0.75"/>
  <cols>
    <col min="1" max="1" width="45.6328125" bestFit="1" customWidth="1"/>
    <col min="2" max="2" width="37" bestFit="1" customWidth="1"/>
    <col min="3" max="3" width="37.90625" customWidth="1"/>
    <col min="4" max="4" width="23.6796875" bestFit="1" customWidth="1"/>
    <col min="5" max="5" width="10.40625" bestFit="1" customWidth="1"/>
    <col min="6" max="6" width="21.40625" bestFit="1" customWidth="1"/>
    <col min="7" max="7" width="12.26953125" bestFit="1" customWidth="1"/>
    <col min="8" max="8" width="11.90625" customWidth="1"/>
    <col min="9" max="9" width="12.7265625" bestFit="1" customWidth="1"/>
    <col min="10" max="10" width="10.2265625" customWidth="1"/>
    <col min="11" max="11" width="43.58984375" bestFit="1" customWidth="1"/>
    <col min="12" max="12" width="22" bestFit="1" customWidth="1"/>
    <col min="13" max="13" width="23.6796875" bestFit="1" customWidth="1"/>
    <col min="14" max="14" width="22.08984375" bestFit="1" customWidth="1"/>
    <col min="15" max="15" width="15.453125" bestFit="1" customWidth="1"/>
    <col min="16" max="16" width="37.5" bestFit="1" customWidth="1"/>
    <col min="17" max="17" width="33.7265625" bestFit="1" customWidth="1"/>
    <col min="18" max="18" width="21.08984375" bestFit="1" customWidth="1"/>
    <col min="19" max="19" width="16.04296875" bestFit="1" customWidth="1"/>
    <col min="20" max="20" width="31.31640625" bestFit="1" customWidth="1"/>
    <col min="21" max="21" width="16.04296875" bestFit="1" customWidth="1"/>
    <col min="22" max="22" width="15.90625" bestFit="1" customWidth="1"/>
    <col min="23" max="24" width="12.2265625" bestFit="1" customWidth="1"/>
    <col min="25" max="25" width="14.58984375" bestFit="1" customWidth="1"/>
    <col min="27" max="27" width="12.1796875" bestFit="1" customWidth="1"/>
    <col min="28" max="28" width="16.6328125" bestFit="1" customWidth="1"/>
  </cols>
  <sheetData>
    <row r="1" spans="1:28" x14ac:dyDescent="0.75">
      <c r="A1" s="27" t="s">
        <v>123</v>
      </c>
      <c r="B1" s="27"/>
      <c r="C1" s="27"/>
    </row>
    <row r="2" spans="1:28" x14ac:dyDescent="0.75">
      <c r="A2" s="5" t="s">
        <v>124</v>
      </c>
      <c r="B2" s="2">
        <v>3.9425009856808475</v>
      </c>
      <c r="C2" s="2">
        <v>3.9425009856808475</v>
      </c>
    </row>
    <row r="3" spans="1:28" x14ac:dyDescent="0.75">
      <c r="A3" s="5" t="s">
        <v>125</v>
      </c>
      <c r="B3" s="2">
        <v>0.6663977055731416</v>
      </c>
      <c r="C3" s="2">
        <v>0.6663977055731416</v>
      </c>
    </row>
    <row r="4" spans="1:28" x14ac:dyDescent="0.75">
      <c r="A4" s="5" t="s">
        <v>126</v>
      </c>
      <c r="B4" s="2">
        <v>-3.7757052963668443E-2</v>
      </c>
      <c r="C4" s="2">
        <v>-3.7757052963668443E-2</v>
      </c>
    </row>
    <row r="5" spans="1:28" x14ac:dyDescent="0.75">
      <c r="A5" s="5" t="s">
        <v>127</v>
      </c>
      <c r="B5" s="2">
        <v>0.57050538080241664</v>
      </c>
      <c r="C5" s="2">
        <v>0.57050538080241664</v>
      </c>
      <c r="Q5" s="4" t="s">
        <v>128</v>
      </c>
      <c r="R5" s="4" t="s">
        <v>102</v>
      </c>
    </row>
    <row r="6" spans="1:28" x14ac:dyDescent="0.75">
      <c r="A6" s="5" t="s">
        <v>129</v>
      </c>
      <c r="B6" s="2">
        <v>3.5133333333333341</v>
      </c>
      <c r="C6" s="2">
        <v>3.5133333333333341</v>
      </c>
      <c r="Q6" s="5" t="s">
        <v>109</v>
      </c>
      <c r="R6" s="2">
        <v>209.64562388325785</v>
      </c>
    </row>
    <row r="7" spans="1:28" x14ac:dyDescent="0.75">
      <c r="A7" s="5" t="s">
        <v>130</v>
      </c>
      <c r="B7" s="2">
        <v>8.1999999999999993</v>
      </c>
      <c r="C7" s="2"/>
      <c r="Q7" s="5" t="s">
        <v>131</v>
      </c>
      <c r="R7" s="2">
        <v>2.2919483609830779E-3</v>
      </c>
    </row>
    <row r="9" spans="1:28" x14ac:dyDescent="0.75">
      <c r="A9" s="7"/>
    </row>
    <row r="10" spans="1:28" x14ac:dyDescent="0.75">
      <c r="A10" s="3" t="s">
        <v>132</v>
      </c>
      <c r="E10" s="3" t="s">
        <v>133</v>
      </c>
    </row>
    <row r="11" spans="1:28" x14ac:dyDescent="0.75">
      <c r="A11" s="4" t="s">
        <v>2</v>
      </c>
      <c r="B11" s="4" t="s">
        <v>6</v>
      </c>
      <c r="C11" s="4" t="s">
        <v>134</v>
      </c>
      <c r="E11" s="4" t="s">
        <v>2</v>
      </c>
      <c r="F11" s="4" t="s">
        <v>3</v>
      </c>
      <c r="G11" s="4" t="s">
        <v>78</v>
      </c>
      <c r="H11" s="4" t="s">
        <v>4</v>
      </c>
      <c r="I11" s="4" t="s">
        <v>78</v>
      </c>
      <c r="J11" s="4" t="s">
        <v>5</v>
      </c>
      <c r="K11" s="4" t="s">
        <v>78</v>
      </c>
      <c r="L11" s="4" t="s">
        <v>6</v>
      </c>
      <c r="M11" s="4" t="s">
        <v>78</v>
      </c>
      <c r="O11" s="4" t="s">
        <v>2</v>
      </c>
      <c r="P11" s="4" t="s">
        <v>111</v>
      </c>
      <c r="Q11" s="4" t="s">
        <v>112</v>
      </c>
      <c r="R11" s="4" t="s">
        <v>133</v>
      </c>
      <c r="S11" s="4" t="s">
        <v>135</v>
      </c>
      <c r="T11" s="4" t="s">
        <v>136</v>
      </c>
      <c r="U11" s="4" t="s">
        <v>58</v>
      </c>
      <c r="V11" s="4" t="s">
        <v>137</v>
      </c>
      <c r="W11" s="4" t="s">
        <v>138</v>
      </c>
      <c r="X11" s="4" t="s">
        <v>139</v>
      </c>
      <c r="Y11" s="4" t="s">
        <v>140</v>
      </c>
    </row>
    <row r="12" spans="1:28" x14ac:dyDescent="0.75">
      <c r="A12" s="5">
        <v>2011</v>
      </c>
      <c r="B12" s="2">
        <v>18292</v>
      </c>
      <c r="C12" s="2" t="s">
        <v>60</v>
      </c>
      <c r="E12" s="5">
        <v>2011</v>
      </c>
      <c r="F12" s="2">
        <v>1830487</v>
      </c>
      <c r="G12" s="2" t="s">
        <v>60</v>
      </c>
      <c r="H12" s="2">
        <v>3030693</v>
      </c>
      <c r="I12" s="2" t="s">
        <v>60</v>
      </c>
      <c r="J12" s="2">
        <v>7226446</v>
      </c>
      <c r="K12" s="2" t="s">
        <v>60</v>
      </c>
      <c r="L12" s="2">
        <v>12087626</v>
      </c>
      <c r="M12" s="2" t="s">
        <v>60</v>
      </c>
      <c r="O12" s="5">
        <v>2016</v>
      </c>
      <c r="P12" s="2">
        <f>B17</f>
        <v>21646</v>
      </c>
      <c r="Q12" s="2">
        <v>146.24</v>
      </c>
      <c r="R12" s="2">
        <f>L17</f>
        <v>12331271</v>
      </c>
      <c r="S12" s="2">
        <f>Q12*R12</f>
        <v>1803325071.0400002</v>
      </c>
      <c r="T12" s="2">
        <f>B106</f>
        <v>115.84</v>
      </c>
      <c r="U12" s="2">
        <f>R12*T12</f>
        <v>1428454432.6400001</v>
      </c>
      <c r="V12" s="2">
        <f>S12-U12</f>
        <v>374870638.4000001</v>
      </c>
      <c r="W12" s="2"/>
      <c r="X12" s="2"/>
      <c r="Y12" s="2"/>
    </row>
    <row r="13" spans="1:28" x14ac:dyDescent="0.75">
      <c r="A13" s="5">
        <v>2012</v>
      </c>
      <c r="B13" s="2">
        <v>18523</v>
      </c>
      <c r="C13" s="2">
        <f>100*(B13-B12)/B12</f>
        <v>1.2628471462934616</v>
      </c>
      <c r="E13" s="5">
        <v>2012</v>
      </c>
      <c r="F13" s="2">
        <v>1839177</v>
      </c>
      <c r="G13" s="2">
        <v>0.47473705085040213</v>
      </c>
      <c r="H13" s="2">
        <v>3031099</v>
      </c>
      <c r="I13" s="2">
        <f>100*(H13-H12)/H12</f>
        <v>1.3396276033237283E-2</v>
      </c>
      <c r="J13" s="2">
        <v>7267257</v>
      </c>
      <c r="K13" s="2">
        <f>100*(J13-J12)/J12</f>
        <v>0.56474510430161662</v>
      </c>
      <c r="L13" s="2">
        <v>12137533</v>
      </c>
      <c r="M13" s="2">
        <f>100*(L13-L12)/L12</f>
        <v>0.4128767716671578</v>
      </c>
      <c r="O13" s="5">
        <v>2017</v>
      </c>
      <c r="P13" s="2">
        <f t="shared" ref="P13:P26" si="0">B18</f>
        <v>23047</v>
      </c>
      <c r="Q13" s="2">
        <v>155.81</v>
      </c>
      <c r="R13" s="2">
        <f t="shared" ref="R13:R26" si="1">L18</f>
        <v>12393007</v>
      </c>
      <c r="S13" s="2">
        <f t="shared" ref="S13:S26" si="2">Q13*R13</f>
        <v>1930954420.6700001</v>
      </c>
      <c r="T13" s="2">
        <f t="shared" ref="T13:T16" si="3">B107</f>
        <v>114.56</v>
      </c>
      <c r="U13" s="2">
        <f t="shared" ref="U13:U26" si="4">R13*T13</f>
        <v>1419742881.9200001</v>
      </c>
      <c r="V13" s="2">
        <f t="shared" ref="V13:V25" si="5">S13-U13</f>
        <v>511211538.75</v>
      </c>
      <c r="W13" s="2"/>
      <c r="X13" s="2"/>
      <c r="Y13" s="2" t="e">
        <f>V13/((1+$B$6/100)^(W17)*(1+#REF!/100)^(W17))</f>
        <v>#REF!</v>
      </c>
    </row>
    <row r="14" spans="1:28" x14ac:dyDescent="0.75">
      <c r="A14" s="5">
        <v>2013</v>
      </c>
      <c r="B14" s="2">
        <v>18785</v>
      </c>
      <c r="C14" s="2">
        <f t="shared" ref="C14:C21" si="6">100*(B14-B13)/B13</f>
        <v>1.4144577012363009</v>
      </c>
      <c r="E14" s="5">
        <v>2013</v>
      </c>
      <c r="F14" s="2">
        <v>1848062</v>
      </c>
      <c r="G14" s="2">
        <v>0.48309651545229199</v>
      </c>
      <c r="H14" s="2">
        <v>3019905</v>
      </c>
      <c r="I14" s="2">
        <f t="shared" ref="I14:I21" si="7">100*(H14-H13)/H13</f>
        <v>-0.36930499465705341</v>
      </c>
      <c r="J14" s="2">
        <v>7307914</v>
      </c>
      <c r="K14" s="2">
        <f t="shared" ref="K14:K21" si="8">100*(J14-J13)/J13</f>
        <v>0.55945455073351613</v>
      </c>
      <c r="L14" s="2">
        <v>12175881</v>
      </c>
      <c r="M14" s="2">
        <f t="shared" ref="M14:M21" si="9">100*(L14-L13)/L13</f>
        <v>0.31594558795432315</v>
      </c>
      <c r="O14" s="5">
        <v>2018</v>
      </c>
      <c r="P14" s="2">
        <f t="shared" si="0"/>
        <v>23820</v>
      </c>
      <c r="Q14" s="2">
        <v>163.81</v>
      </c>
      <c r="R14" s="2">
        <f t="shared" si="1"/>
        <v>12463353</v>
      </c>
      <c r="S14" s="2">
        <f t="shared" si="2"/>
        <v>2041621854.9300001</v>
      </c>
      <c r="T14" s="2">
        <f t="shared" si="3"/>
        <v>141.74</v>
      </c>
      <c r="U14" s="2">
        <f t="shared" si="4"/>
        <v>1766555654.22</v>
      </c>
      <c r="V14" s="2">
        <f t="shared" si="5"/>
        <v>275066200.71000004</v>
      </c>
      <c r="W14" s="2"/>
      <c r="X14" s="2"/>
      <c r="Y14" s="2" t="e">
        <f>V14/((1+$B$6/100)^(W18)*(1+#REF!/100)^(W18))</f>
        <v>#REF!</v>
      </c>
    </row>
    <row r="15" spans="1:28" x14ac:dyDescent="0.75">
      <c r="A15" s="5">
        <v>2014</v>
      </c>
      <c r="B15" s="2">
        <v>19260</v>
      </c>
      <c r="C15" s="2">
        <f t="shared" si="6"/>
        <v>2.5286132552568539</v>
      </c>
      <c r="E15" s="5">
        <v>2014</v>
      </c>
      <c r="F15" s="2">
        <v>1859198</v>
      </c>
      <c r="G15" s="2">
        <v>0.60257718626323142</v>
      </c>
      <c r="H15" s="2">
        <v>3010270</v>
      </c>
      <c r="I15" s="2">
        <f t="shared" si="7"/>
        <v>-0.31904977143320734</v>
      </c>
      <c r="J15" s="2">
        <v>7352123</v>
      </c>
      <c r="K15" s="2">
        <f t="shared" si="8"/>
        <v>0.60494691097897435</v>
      </c>
      <c r="L15" s="2">
        <v>12221591</v>
      </c>
      <c r="M15" s="2">
        <f t="shared" si="9"/>
        <v>0.37541431293554856</v>
      </c>
      <c r="O15" s="5">
        <v>2019</v>
      </c>
      <c r="P15" s="2">
        <f t="shared" si="0"/>
        <v>24880</v>
      </c>
      <c r="Q15" s="2">
        <v>183.93</v>
      </c>
      <c r="R15" s="2">
        <f t="shared" si="1"/>
        <v>12548788</v>
      </c>
      <c r="S15" s="2">
        <f t="shared" si="2"/>
        <v>2308098576.8400002</v>
      </c>
      <c r="T15" s="2">
        <f t="shared" si="3"/>
        <v>150.61000000000001</v>
      </c>
      <c r="U15" s="2">
        <f t="shared" si="4"/>
        <v>1889972960.6800001</v>
      </c>
      <c r="V15" s="2">
        <f t="shared" si="5"/>
        <v>418125616.16000009</v>
      </c>
      <c r="W15" s="2"/>
      <c r="X15" s="2"/>
      <c r="Y15" s="2" t="e">
        <f>V15/((1+$B$6/100)^(W19)*(1+#REF!/100)^(W19))</f>
        <v>#REF!</v>
      </c>
    </row>
    <row r="16" spans="1:28" x14ac:dyDescent="0.75">
      <c r="A16" s="5">
        <v>2015</v>
      </c>
      <c r="B16" s="2">
        <v>20770</v>
      </c>
      <c r="C16" s="2">
        <f t="shared" si="6"/>
        <v>7.8400830737279339</v>
      </c>
      <c r="E16" s="5">
        <v>2015</v>
      </c>
      <c r="F16" s="2">
        <v>1872389</v>
      </c>
      <c r="G16" s="2">
        <v>0.70949947235313293</v>
      </c>
      <c r="H16" s="2">
        <v>3006228</v>
      </c>
      <c r="I16" s="2">
        <f t="shared" si="7"/>
        <v>-0.13427366980370531</v>
      </c>
      <c r="J16" s="2">
        <v>7394062</v>
      </c>
      <c r="K16" s="2">
        <f t="shared" si="8"/>
        <v>0.57043387331795181</v>
      </c>
      <c r="L16" s="2">
        <v>12272679</v>
      </c>
      <c r="M16" s="2">
        <f t="shared" si="9"/>
        <v>0.41801431581207388</v>
      </c>
      <c r="O16" s="5">
        <v>2020</v>
      </c>
      <c r="P16" s="2">
        <f t="shared" si="0"/>
        <v>23863</v>
      </c>
      <c r="Q16" s="2">
        <v>163.13</v>
      </c>
      <c r="R16" s="2">
        <f t="shared" si="1"/>
        <v>12569472</v>
      </c>
      <c r="S16" s="20">
        <f t="shared" si="2"/>
        <v>2050457967.3599999</v>
      </c>
      <c r="T16" s="2">
        <f t="shared" si="3"/>
        <v>148.69</v>
      </c>
      <c r="U16" s="2">
        <f t="shared" si="4"/>
        <v>1868954791.6800001</v>
      </c>
      <c r="V16" s="2">
        <f t="shared" si="5"/>
        <v>181503175.67999983</v>
      </c>
      <c r="W16" s="2"/>
      <c r="X16" s="2"/>
      <c r="Y16" s="2" t="e">
        <f>V16/((1+$B$6/100)^(W20)*(1+#REF!/100)^(W20))</f>
        <v>#REF!</v>
      </c>
      <c r="AB16" s="21">
        <f>SUM(Y17:Y26)</f>
        <v>6428166851.5265274</v>
      </c>
    </row>
    <row r="17" spans="1:25" x14ac:dyDescent="0.75">
      <c r="A17" s="5">
        <v>2016</v>
      </c>
      <c r="B17" s="2">
        <v>21646</v>
      </c>
      <c r="C17" s="2">
        <f t="shared" si="6"/>
        <v>4.2176215695714969</v>
      </c>
      <c r="E17" s="5">
        <v>2016</v>
      </c>
      <c r="F17" s="2">
        <v>1888325</v>
      </c>
      <c r="G17" s="2">
        <v>0.85110519235052118</v>
      </c>
      <c r="H17" s="2">
        <v>3007362</v>
      </c>
      <c r="I17" s="2">
        <f t="shared" si="7"/>
        <v>3.7721689772033259E-2</v>
      </c>
      <c r="J17" s="2">
        <v>7435584</v>
      </c>
      <c r="K17" s="2">
        <f t="shared" si="8"/>
        <v>0.56155872103858473</v>
      </c>
      <c r="L17" s="2">
        <v>12331271</v>
      </c>
      <c r="M17" s="2">
        <f t="shared" si="9"/>
        <v>0.47741817414111459</v>
      </c>
      <c r="O17" s="5">
        <v>2021</v>
      </c>
      <c r="P17" s="2">
        <f t="shared" si="0"/>
        <v>24803.799010213021</v>
      </c>
      <c r="Q17" s="2">
        <f t="shared" ref="Q17:Q26" si="10">$R$6+B22*$R$7</f>
        <v>266.49465037086929</v>
      </c>
      <c r="R17" s="2">
        <f t="shared" si="1"/>
        <v>12624674.226938885</v>
      </c>
      <c r="S17" s="20">
        <f t="shared" si="2"/>
        <v>3364408144.1542025</v>
      </c>
      <c r="T17" s="20">
        <f>B115</f>
        <v>158.95098820839502</v>
      </c>
      <c r="U17" s="20">
        <f t="shared" si="4"/>
        <v>2006704444.1809912</v>
      </c>
      <c r="V17" s="20">
        <f t="shared" si="5"/>
        <v>1357703699.9732113</v>
      </c>
      <c r="W17" s="2">
        <v>1</v>
      </c>
      <c r="X17" s="2">
        <v>1.4E-3</v>
      </c>
      <c r="Y17" s="2">
        <f t="shared" ref="Y17:Y26" si="11">V17/((1+$B$6/100)^(W17)*(1+X17)^(W17))</f>
        <v>1309788341.7648325</v>
      </c>
    </row>
    <row r="18" spans="1:25" x14ac:dyDescent="0.75">
      <c r="A18" s="5">
        <v>2017</v>
      </c>
      <c r="B18" s="2">
        <v>23047</v>
      </c>
      <c r="C18" s="2">
        <f t="shared" si="6"/>
        <v>6.4723274507992237</v>
      </c>
      <c r="E18" s="5">
        <v>2017</v>
      </c>
      <c r="F18" s="2">
        <v>1904969</v>
      </c>
      <c r="G18" s="2">
        <v>0.88141606979730713</v>
      </c>
      <c r="H18" s="2">
        <v>3011351</v>
      </c>
      <c r="I18" s="2">
        <f t="shared" si="7"/>
        <v>0.13264116524715017</v>
      </c>
      <c r="J18" s="2">
        <v>7476687</v>
      </c>
      <c r="K18" s="2">
        <f t="shared" si="8"/>
        <v>0.55278778371678672</v>
      </c>
      <c r="L18" s="2">
        <v>12393007</v>
      </c>
      <c r="M18" s="2">
        <f t="shared" si="9"/>
        <v>0.50064587827159102</v>
      </c>
      <c r="O18" s="5">
        <v>2022</v>
      </c>
      <c r="P18" s="2">
        <f t="shared" si="0"/>
        <v>25781.689030676967</v>
      </c>
      <c r="Q18" s="2">
        <f t="shared" si="10"/>
        <v>268.73592380049331</v>
      </c>
      <c r="R18" s="2">
        <f t="shared" si="1"/>
        <v>12680210.739395732</v>
      </c>
      <c r="S18" s="20">
        <f t="shared" si="2"/>
        <v>3407628147.0364485</v>
      </c>
      <c r="T18" s="20">
        <f t="shared" ref="T18:T26" si="12">B116</f>
        <v>169.92007971232314</v>
      </c>
      <c r="U18" s="20">
        <f t="shared" si="4"/>
        <v>2154622419.6071787</v>
      </c>
      <c r="V18" s="20">
        <f t="shared" si="5"/>
        <v>1253005727.4292698</v>
      </c>
      <c r="W18" s="2">
        <v>2</v>
      </c>
      <c r="X18" s="2">
        <v>1.9E-3</v>
      </c>
      <c r="Y18" s="2">
        <f t="shared" si="11"/>
        <v>1164961881.240082</v>
      </c>
    </row>
    <row r="19" spans="1:25" x14ac:dyDescent="0.75">
      <c r="A19" s="5">
        <v>2018</v>
      </c>
      <c r="B19" s="2">
        <v>23820</v>
      </c>
      <c r="C19" s="2">
        <f t="shared" si="6"/>
        <v>3.3540157070334535</v>
      </c>
      <c r="E19" s="5">
        <v>2018</v>
      </c>
      <c r="F19" s="2">
        <v>1920728</v>
      </c>
      <c r="G19" s="2">
        <v>0.82725755642217802</v>
      </c>
      <c r="H19" s="2">
        <v>3021994</v>
      </c>
      <c r="I19" s="2">
        <f t="shared" si="7"/>
        <v>0.35342940759811792</v>
      </c>
      <c r="J19" s="2">
        <v>7520631</v>
      </c>
      <c r="K19" s="2">
        <f t="shared" si="8"/>
        <v>0.5877469526275475</v>
      </c>
      <c r="L19" s="2">
        <v>12463353</v>
      </c>
      <c r="M19" s="2">
        <f t="shared" si="9"/>
        <v>0.56762656553006063</v>
      </c>
      <c r="O19" s="5">
        <v>2023</v>
      </c>
      <c r="P19" s="2">
        <f t="shared" si="0"/>
        <v>26798.132374836579</v>
      </c>
      <c r="Q19" s="2">
        <f t="shared" si="10"/>
        <v>271.06555945717213</v>
      </c>
      <c r="R19" s="2">
        <f t="shared" si="1"/>
        <v>12736083.524619192</v>
      </c>
      <c r="S19" s="20">
        <f t="shared" si="2"/>
        <v>3452313605.8941741</v>
      </c>
      <c r="T19" s="20">
        <f t="shared" si="12"/>
        <v>181.64614020258938</v>
      </c>
      <c r="U19" s="20">
        <f t="shared" si="4"/>
        <v>2313460413.5448666</v>
      </c>
      <c r="V19" s="20">
        <f t="shared" si="5"/>
        <v>1138853192.3493075</v>
      </c>
      <c r="W19" s="2">
        <v>3</v>
      </c>
      <c r="X19" s="2">
        <v>3.7000000000000002E-3</v>
      </c>
      <c r="Y19" s="2">
        <f t="shared" si="11"/>
        <v>1015469980.4483253</v>
      </c>
    </row>
    <row r="20" spans="1:25" x14ac:dyDescent="0.75">
      <c r="A20" s="5">
        <v>2019</v>
      </c>
      <c r="B20" s="2">
        <v>24880</v>
      </c>
      <c r="C20" s="2">
        <f t="shared" si="6"/>
        <v>4.4500419815281278</v>
      </c>
      <c r="E20" s="5">
        <v>2019</v>
      </c>
      <c r="F20" s="2">
        <v>1936433</v>
      </c>
      <c r="G20" s="2">
        <v>0.81765872106826165</v>
      </c>
      <c r="H20" s="2">
        <v>3043234</v>
      </c>
      <c r="I20" s="2">
        <f t="shared" si="7"/>
        <v>0.70284719294611442</v>
      </c>
      <c r="J20" s="2">
        <v>7569121</v>
      </c>
      <c r="K20" s="2">
        <f t="shared" si="8"/>
        <v>0.64475972827280048</v>
      </c>
      <c r="L20" s="2">
        <v>12548788</v>
      </c>
      <c r="M20" s="2">
        <f t="shared" si="9"/>
        <v>0.68548969125724035</v>
      </c>
      <c r="O20" s="5">
        <v>2024</v>
      </c>
      <c r="P20" s="2">
        <f t="shared" si="0"/>
        <v>27854.64900785857</v>
      </c>
      <c r="Q20" s="2">
        <f t="shared" si="10"/>
        <v>273.48704102257824</v>
      </c>
      <c r="R20" s="2">
        <f t="shared" si="1"/>
        <v>12792294.581747714</v>
      </c>
      <c r="S20" s="20">
        <f t="shared" si="2"/>
        <v>3498526793.0513425</v>
      </c>
      <c r="T20" s="20">
        <f t="shared" si="12"/>
        <v>194.18140755560057</v>
      </c>
      <c r="U20" s="20">
        <f t="shared" si="4"/>
        <v>2484025767.7496538</v>
      </c>
      <c r="V20" s="20">
        <f t="shared" si="5"/>
        <v>1014501025.3016887</v>
      </c>
      <c r="W20" s="2">
        <v>4</v>
      </c>
      <c r="X20" s="2">
        <v>6.1000000000000004E-3</v>
      </c>
      <c r="Y20" s="2">
        <f t="shared" si="11"/>
        <v>862388027.30385005</v>
      </c>
    </row>
    <row r="21" spans="1:25" x14ac:dyDescent="0.75">
      <c r="A21" s="5">
        <v>2020</v>
      </c>
      <c r="B21" s="2">
        <v>23863</v>
      </c>
      <c r="C21" s="2">
        <f t="shared" si="6"/>
        <v>-4.087620578778135</v>
      </c>
      <c r="E21" s="5">
        <v>2020</v>
      </c>
      <c r="F21" s="2">
        <v>1943215</v>
      </c>
      <c r="G21" s="2">
        <v>0.35023158560094775</v>
      </c>
      <c r="H21" s="2">
        <v>3020190</v>
      </c>
      <c r="I21" s="2">
        <f t="shared" si="7"/>
        <v>-0.75722077237570296</v>
      </c>
      <c r="J21" s="2">
        <v>7606067</v>
      </c>
      <c r="K21" s="2">
        <f t="shared" si="8"/>
        <v>0.48811480223397141</v>
      </c>
      <c r="L21" s="2">
        <v>12569472</v>
      </c>
      <c r="M21" s="2">
        <f t="shared" si="9"/>
        <v>0.16482866711908753</v>
      </c>
      <c r="O21" s="5">
        <v>2025</v>
      </c>
      <c r="P21" s="2">
        <f t="shared" si="0"/>
        <v>28952.818819551336</v>
      </c>
      <c r="Q21" s="2">
        <f t="shared" si="10"/>
        <v>276.00398952256853</v>
      </c>
      <c r="R21" s="2">
        <f t="shared" si="1"/>
        <v>12848845.921881063</v>
      </c>
      <c r="S21" s="20">
        <f t="shared" si="2"/>
        <v>3546332735.1999583</v>
      </c>
      <c r="T21" s="20">
        <f t="shared" si="12"/>
        <v>207.58172454542881</v>
      </c>
      <c r="U21" s="20">
        <f t="shared" si="4"/>
        <v>2667185594.8825712</v>
      </c>
      <c r="V21" s="20">
        <f t="shared" si="5"/>
        <v>879147140.3173871</v>
      </c>
      <c r="W21" s="2">
        <v>5</v>
      </c>
      <c r="X21" s="2">
        <v>8.6999999999999994E-3</v>
      </c>
      <c r="Y21" s="2">
        <f t="shared" si="11"/>
        <v>708386039.71149468</v>
      </c>
    </row>
    <row r="22" spans="1:25" x14ac:dyDescent="0.75">
      <c r="A22" s="5">
        <v>2021</v>
      </c>
      <c r="B22" s="2">
        <f>B21*(1+C22/100)</f>
        <v>24803.799010213021</v>
      </c>
      <c r="C22" s="2">
        <f t="shared" ref="C22:C31" si="13">$B$2</f>
        <v>3.9425009856808475</v>
      </c>
      <c r="E22" s="5">
        <v>2021</v>
      </c>
      <c r="F22" s="2">
        <f>F21*(1+G22/100)</f>
        <v>1956164.5401743534</v>
      </c>
      <c r="G22" s="2">
        <f t="shared" ref="G22:G31" si="14">$B$3</f>
        <v>0.6663977055731416</v>
      </c>
      <c r="H22" s="2">
        <f>H21*(1+I22/100)</f>
        <v>3019049.6652620966</v>
      </c>
      <c r="I22" s="2">
        <f t="shared" ref="I22:I31" si="15">$B$4</f>
        <v>-3.7757052963668443E-2</v>
      </c>
      <c r="J22" s="2">
        <f>J21*(1+K22/100)</f>
        <v>7649460.0215024361</v>
      </c>
      <c r="K22" s="2">
        <f t="shared" ref="K22:K31" si="16">$B$5</f>
        <v>0.57050538080241664</v>
      </c>
      <c r="L22" s="2">
        <f>SUM(F22,H22,J22)</f>
        <v>12624674.226938885</v>
      </c>
      <c r="M22" s="2">
        <f>(L22-L21)/L22</f>
        <v>4.3725664477814912E-3</v>
      </c>
      <c r="O22" s="5">
        <v>2026</v>
      </c>
      <c r="P22" s="2">
        <f t="shared" si="0"/>
        <v>30094.283986894538</v>
      </c>
      <c r="Q22" s="2">
        <f t="shared" si="10"/>
        <v>278.62016874198008</v>
      </c>
      <c r="R22" s="2">
        <f t="shared" si="1"/>
        <v>12905739.568152234</v>
      </c>
      <c r="S22" s="20">
        <f t="shared" si="2"/>
        <v>3595799336.2186246</v>
      </c>
      <c r="T22" s="20">
        <f t="shared" si="12"/>
        <v>221.90678761516415</v>
      </c>
      <c r="U22" s="20">
        <f t="shared" si="4"/>
        <v>2863871209.3665781</v>
      </c>
      <c r="V22" s="20">
        <f t="shared" si="5"/>
        <v>731928126.85204649</v>
      </c>
      <c r="W22" s="2">
        <v>6</v>
      </c>
      <c r="X22" s="2">
        <v>1.12E-2</v>
      </c>
      <c r="Y22" s="22">
        <f t="shared" si="11"/>
        <v>556504021.96288347</v>
      </c>
    </row>
    <row r="23" spans="1:25" x14ac:dyDescent="0.75">
      <c r="A23" s="5">
        <v>2022</v>
      </c>
      <c r="B23" s="2">
        <f t="shared" ref="B23:B31" si="17">B22*(1+C23/100)</f>
        <v>25781.689030676967</v>
      </c>
      <c r="C23" s="2">
        <f t="shared" si="13"/>
        <v>3.9425009856808475</v>
      </c>
      <c r="E23" s="5">
        <v>2022</v>
      </c>
      <c r="F23" s="2">
        <f t="shared" ref="F23:F31" si="18">F22*(1+G23/100)</f>
        <v>1969200.375787311</v>
      </c>
      <c r="G23" s="2">
        <f t="shared" si="14"/>
        <v>0.6663977055731416</v>
      </c>
      <c r="H23" s="2">
        <f t="shared" ref="H23:H31" si="19">H22*(1+I23/100)</f>
        <v>3017909.761080984</v>
      </c>
      <c r="I23" s="2">
        <f t="shared" si="15"/>
        <v>-3.7757052963668443E-2</v>
      </c>
      <c r="J23" s="2">
        <f t="shared" ref="J23:J31" si="20">J22*(1+K23/100)</f>
        <v>7693100.6025274368</v>
      </c>
      <c r="K23" s="2">
        <f t="shared" si="16"/>
        <v>0.57050538080241664</v>
      </c>
      <c r="L23" s="2">
        <f t="shared" ref="L23:L31" si="21">SUM(F23,H23,J23)</f>
        <v>12680210.739395732</v>
      </c>
      <c r="M23" s="2">
        <f>100*(L23-L22)/L22</f>
        <v>0.43990451918626133</v>
      </c>
      <c r="O23" s="5">
        <v>2027</v>
      </c>
      <c r="P23" s="2">
        <f t="shared" si="0"/>
        <v>31280.75142971145</v>
      </c>
      <c r="Q23" s="2">
        <f t="shared" si="10"/>
        <v>281.33949085290408</v>
      </c>
      <c r="R23" s="2">
        <f t="shared" si="1"/>
        <v>12962977.555799846</v>
      </c>
      <c r="S23" s="20">
        <f t="shared" si="2"/>
        <v>3646997505.4863515</v>
      </c>
      <c r="T23" s="20">
        <f t="shared" si="12"/>
        <v>237.22041281579644</v>
      </c>
      <c r="U23" s="20">
        <f t="shared" si="4"/>
        <v>3075082887.1087432</v>
      </c>
      <c r="V23" s="20">
        <f t="shared" si="5"/>
        <v>571914618.3776083</v>
      </c>
      <c r="W23" s="2">
        <v>7</v>
      </c>
      <c r="X23" s="2">
        <v>1.3299999999999999E-2</v>
      </c>
      <c r="Y23" s="2">
        <f t="shared" si="11"/>
        <v>409440539.91796827</v>
      </c>
    </row>
    <row r="24" spans="1:25" x14ac:dyDescent="0.75">
      <c r="A24" s="5">
        <v>2023</v>
      </c>
      <c r="B24" s="2">
        <f t="shared" si="17"/>
        <v>26798.132374836579</v>
      </c>
      <c r="C24" s="2">
        <f t="shared" si="13"/>
        <v>3.9425009856808475</v>
      </c>
      <c r="E24" s="5">
        <v>2023</v>
      </c>
      <c r="F24" s="2">
        <f t="shared" si="18"/>
        <v>1982323.0819096956</v>
      </c>
      <c r="G24" s="2">
        <f t="shared" si="14"/>
        <v>0.6663977055731416</v>
      </c>
      <c r="H24" s="2">
        <f t="shared" si="19"/>
        <v>3016770.2872940968</v>
      </c>
      <c r="I24" s="2">
        <f t="shared" si="15"/>
        <v>-3.7757052963668443E-2</v>
      </c>
      <c r="J24" s="2">
        <f t="shared" si="20"/>
        <v>7736990.1554153981</v>
      </c>
      <c r="K24" s="2">
        <f t="shared" si="16"/>
        <v>0.57050538080241664</v>
      </c>
      <c r="L24" s="2">
        <f t="shared" si="21"/>
        <v>12736083.524619192</v>
      </c>
      <c r="M24" s="2">
        <f t="shared" ref="M24:M31" si="22">100*(L24-L23)/L23</f>
        <v>0.44062978425011895</v>
      </c>
      <c r="O24" s="5">
        <v>2028</v>
      </c>
      <c r="P24" s="2">
        <f t="shared" si="0"/>
        <v>32513.995363156202</v>
      </c>
      <c r="Q24" s="2">
        <f t="shared" si="10"/>
        <v>284.16602226485509</v>
      </c>
      <c r="R24" s="2">
        <f t="shared" si="1"/>
        <v>13020561.932240942</v>
      </c>
      <c r="S24" s="20">
        <f t="shared" si="2"/>
        <v>3700001291.9381042</v>
      </c>
      <c r="T24" s="20">
        <f t="shared" si="12"/>
        <v>253.59082009734519</v>
      </c>
      <c r="U24" s="20">
        <f t="shared" si="4"/>
        <v>3301894978.5252542</v>
      </c>
      <c r="V24" s="20">
        <f t="shared" si="5"/>
        <v>398106313.4128499</v>
      </c>
      <c r="W24" s="2">
        <v>8</v>
      </c>
      <c r="X24" s="2">
        <v>1.55E-2</v>
      </c>
      <c r="Y24" s="2">
        <f t="shared" si="11"/>
        <v>267047976.42973837</v>
      </c>
    </row>
    <row r="25" spans="1:25" x14ac:dyDescent="0.75">
      <c r="A25" s="5">
        <v>2024</v>
      </c>
      <c r="B25" s="2">
        <f t="shared" si="17"/>
        <v>27854.64900785857</v>
      </c>
      <c r="C25" s="2">
        <f t="shared" si="13"/>
        <v>3.9425009856808475</v>
      </c>
      <c r="E25" s="5">
        <v>2024</v>
      </c>
      <c r="F25" s="2">
        <f t="shared" si="18"/>
        <v>1995533.2374445889</v>
      </c>
      <c r="G25" s="2">
        <f t="shared" si="14"/>
        <v>0.6663977055731416</v>
      </c>
      <c r="H25" s="2">
        <f t="shared" si="19"/>
        <v>3015631.2437389307</v>
      </c>
      <c r="I25" s="2">
        <f t="shared" si="15"/>
        <v>-3.7757052963668443E-2</v>
      </c>
      <c r="J25" s="2">
        <f t="shared" si="20"/>
        <v>7781130.1005641958</v>
      </c>
      <c r="K25" s="2">
        <f t="shared" si="16"/>
        <v>0.57050538080241664</v>
      </c>
      <c r="L25" s="2">
        <f t="shared" si="21"/>
        <v>12792294.581747714</v>
      </c>
      <c r="M25" s="2">
        <f t="shared" si="22"/>
        <v>0.44135276766884468</v>
      </c>
      <c r="O25" s="5">
        <v>2029</v>
      </c>
      <c r="P25" s="2">
        <f t="shared" si="0"/>
        <v>33795.859950832863</v>
      </c>
      <c r="Q25" s="2">
        <f t="shared" si="10"/>
        <v>287.10398970558288</v>
      </c>
      <c r="R25" s="2">
        <f t="shared" si="1"/>
        <v>13078494.757144254</v>
      </c>
      <c r="S25" s="20">
        <f t="shared" si="2"/>
        <v>3754888024.1196632</v>
      </c>
      <c r="T25" s="20">
        <f t="shared" si="12"/>
        <v>271.09093721871233</v>
      </c>
      <c r="U25" s="20">
        <f t="shared" si="4"/>
        <v>3545461401.1242514</v>
      </c>
      <c r="V25" s="20">
        <f t="shared" si="5"/>
        <v>209426622.99541187</v>
      </c>
      <c r="W25" s="2">
        <v>9</v>
      </c>
      <c r="X25" s="2">
        <v>1.7399999999999999E-2</v>
      </c>
      <c r="Y25" s="2">
        <f t="shared" si="11"/>
        <v>131413397.83257537</v>
      </c>
    </row>
    <row r="26" spans="1:25" x14ac:dyDescent="0.75">
      <c r="A26" s="5">
        <v>2025</v>
      </c>
      <c r="B26" s="2">
        <f t="shared" si="17"/>
        <v>28952.818819551336</v>
      </c>
      <c r="C26" s="2">
        <f t="shared" si="13"/>
        <v>3.9425009856808475</v>
      </c>
      <c r="E26" s="5">
        <v>2025</v>
      </c>
      <c r="F26" s="2">
        <f t="shared" si="18"/>
        <v>2008831.4251528692</v>
      </c>
      <c r="G26" s="2">
        <f t="shared" si="14"/>
        <v>0.6663977055731416</v>
      </c>
      <c r="H26" s="2">
        <f t="shared" si="19"/>
        <v>3014492.630253043</v>
      </c>
      <c r="I26" s="2">
        <f t="shared" si="15"/>
        <v>-3.7757052963668443E-2</v>
      </c>
      <c r="J26" s="2">
        <f t="shared" si="20"/>
        <v>7825521.8664751509</v>
      </c>
      <c r="K26" s="2">
        <f t="shared" si="16"/>
        <v>0.57050538080241664</v>
      </c>
      <c r="L26" s="2">
        <f t="shared" si="21"/>
        <v>12848845.921881063</v>
      </c>
      <c r="M26" s="2">
        <f t="shared" si="22"/>
        <v>0.44207346674174458</v>
      </c>
      <c r="O26" s="5">
        <v>2030</v>
      </c>
      <c r="P26" s="2">
        <f t="shared" si="0"/>
        <v>35128.262062513772</v>
      </c>
      <c r="Q26" s="2">
        <f t="shared" si="10"/>
        <v>290.15778654162034</v>
      </c>
      <c r="R26" s="2">
        <f t="shared" si="1"/>
        <v>13136778.102503883</v>
      </c>
      <c r="S26" s="20">
        <f t="shared" si="2"/>
        <v>3811738456.5109539</v>
      </c>
      <c r="T26" s="20">
        <f t="shared" si="12"/>
        <v>289.7987246301318</v>
      </c>
      <c r="U26" s="20">
        <f t="shared" si="4"/>
        <v>3807021539.8546681</v>
      </c>
      <c r="V26" s="20">
        <f>S26-U26</f>
        <v>4716916.6562857628</v>
      </c>
      <c r="W26" s="2">
        <v>10</v>
      </c>
      <c r="X26" s="2">
        <v>1.9E-2</v>
      </c>
      <c r="Y26" s="2">
        <f t="shared" si="11"/>
        <v>2766644.9147782265</v>
      </c>
    </row>
    <row r="27" spans="1:25" x14ac:dyDescent="0.75">
      <c r="A27" s="5">
        <v>2026</v>
      </c>
      <c r="B27" s="2">
        <f t="shared" si="17"/>
        <v>30094.283986894538</v>
      </c>
      <c r="C27" s="2">
        <f t="shared" si="13"/>
        <v>3.9425009856808475</v>
      </c>
      <c r="E27" s="5">
        <v>2026</v>
      </c>
      <c r="F27" s="2">
        <f t="shared" si="18"/>
        <v>2022218.2316789203</v>
      </c>
      <c r="G27" s="2">
        <f t="shared" si="14"/>
        <v>0.6663977055731416</v>
      </c>
      <c r="H27" s="2">
        <f t="shared" si="19"/>
        <v>3013354.4466740526</v>
      </c>
      <c r="I27" s="2">
        <f t="shared" si="15"/>
        <v>-3.7757052963668443E-2</v>
      </c>
      <c r="J27" s="2">
        <f t="shared" si="20"/>
        <v>7870166.8897992605</v>
      </c>
      <c r="K27" s="2">
        <f t="shared" si="16"/>
        <v>0.57050538080241664</v>
      </c>
      <c r="L27" s="2">
        <f t="shared" si="21"/>
        <v>12905739.568152234</v>
      </c>
      <c r="M27" s="2">
        <f t="shared" si="22"/>
        <v>0.44279187887437799</v>
      </c>
    </row>
    <row r="28" spans="1:25" x14ac:dyDescent="0.75">
      <c r="A28" s="5">
        <v>2027</v>
      </c>
      <c r="B28" s="2">
        <f t="shared" si="17"/>
        <v>31280.75142971145</v>
      </c>
      <c r="C28" s="2">
        <f t="shared" si="13"/>
        <v>3.9425009856808475</v>
      </c>
      <c r="E28" s="5">
        <v>2027</v>
      </c>
      <c r="F28" s="2">
        <f t="shared" si="18"/>
        <v>2035694.2475765105</v>
      </c>
      <c r="G28" s="2">
        <f t="shared" si="14"/>
        <v>0.6663977055731416</v>
      </c>
      <c r="H28" s="2">
        <f t="shared" si="19"/>
        <v>3012216.6928396388</v>
      </c>
      <c r="I28" s="2">
        <f t="shared" si="15"/>
        <v>-3.7757052963668443E-2</v>
      </c>
      <c r="J28" s="2">
        <f t="shared" si="20"/>
        <v>7915066.6153836949</v>
      </c>
      <c r="K28" s="2">
        <f t="shared" si="16"/>
        <v>0.57050538080241664</v>
      </c>
      <c r="L28" s="2">
        <f t="shared" si="21"/>
        <v>12962977.555799846</v>
      </c>
      <c r="M28" s="2">
        <f t="shared" si="22"/>
        <v>0.44350800157829806</v>
      </c>
    </row>
    <row r="29" spans="1:25" x14ac:dyDescent="0.75">
      <c r="A29" s="5">
        <v>2028</v>
      </c>
      <c r="B29" s="2">
        <f t="shared" si="17"/>
        <v>32513.995363156202</v>
      </c>
      <c r="C29" s="2">
        <f t="shared" si="13"/>
        <v>3.9425009856808475</v>
      </c>
      <c r="E29" s="5">
        <v>2028</v>
      </c>
      <c r="F29" s="2">
        <f t="shared" si="18"/>
        <v>2049260.067334845</v>
      </c>
      <c r="G29" s="2">
        <f t="shared" si="14"/>
        <v>0.6663977055731416</v>
      </c>
      <c r="H29" s="2">
        <f t="shared" si="19"/>
        <v>3011079.3685875428</v>
      </c>
      <c r="I29" s="2">
        <f t="shared" si="15"/>
        <v>-3.7757052963668443E-2</v>
      </c>
      <c r="J29" s="2">
        <f t="shared" si="20"/>
        <v>7960222.4963185545</v>
      </c>
      <c r="K29" s="2">
        <f t="shared" si="16"/>
        <v>0.57050538080241664</v>
      </c>
      <c r="L29" s="2">
        <f t="shared" si="21"/>
        <v>13020561.932240942</v>
      </c>
      <c r="M29" s="2">
        <f t="shared" si="22"/>
        <v>0.44422183247037028</v>
      </c>
    </row>
    <row r="30" spans="1:25" x14ac:dyDescent="0.75">
      <c r="A30" s="5">
        <v>2029</v>
      </c>
      <c r="B30" s="2">
        <f t="shared" si="17"/>
        <v>33795.859950832863</v>
      </c>
      <c r="C30" s="2">
        <f t="shared" si="13"/>
        <v>3.9425009856808475</v>
      </c>
      <c r="E30" s="5">
        <v>2029</v>
      </c>
      <c r="F30" s="2">
        <f t="shared" si="18"/>
        <v>2062916.2894047911</v>
      </c>
      <c r="G30" s="2">
        <f t="shared" si="14"/>
        <v>0.6663977055731416</v>
      </c>
      <c r="H30" s="2">
        <f t="shared" si="19"/>
        <v>3009942.4737555669</v>
      </c>
      <c r="I30" s="2">
        <f t="shared" si="15"/>
        <v>-3.7757052963668443E-2</v>
      </c>
      <c r="J30" s="2">
        <f t="shared" si="20"/>
        <v>8005635.9939838955</v>
      </c>
      <c r="K30" s="2">
        <f t="shared" si="16"/>
        <v>0.57050538080241664</v>
      </c>
      <c r="L30" s="2">
        <f t="shared" si="21"/>
        <v>13078494.757144254</v>
      </c>
      <c r="M30" s="2">
        <f t="shared" si="22"/>
        <v>0.44493336927233912</v>
      </c>
    </row>
    <row r="31" spans="1:25" x14ac:dyDescent="0.75">
      <c r="A31" s="5">
        <v>2030</v>
      </c>
      <c r="B31" s="2">
        <f t="shared" si="17"/>
        <v>35128.262062513772</v>
      </c>
      <c r="C31" s="2">
        <f t="shared" si="13"/>
        <v>3.9425009856808475</v>
      </c>
      <c r="E31" s="5">
        <v>2030</v>
      </c>
      <c r="F31" s="2">
        <f t="shared" si="18"/>
        <v>2076663.5162252793</v>
      </c>
      <c r="G31" s="2">
        <f t="shared" si="14"/>
        <v>0.6663977055731416</v>
      </c>
      <c r="H31" s="2">
        <f t="shared" si="19"/>
        <v>3008806.0081815748</v>
      </c>
      <c r="I31" s="2">
        <f t="shared" si="15"/>
        <v>-3.7757052963668443E-2</v>
      </c>
      <c r="J31" s="2">
        <f t="shared" si="20"/>
        <v>8051308.5780970287</v>
      </c>
      <c r="K31" s="2">
        <f t="shared" si="16"/>
        <v>0.57050538080241664</v>
      </c>
      <c r="L31" s="2">
        <f t="shared" si="21"/>
        <v>13136778.102503883</v>
      </c>
      <c r="M31" s="2">
        <f t="shared" si="22"/>
        <v>0.44564260981020909</v>
      </c>
    </row>
    <row r="32" spans="1:25" x14ac:dyDescent="0.75">
      <c r="M32">
        <f>AVERAGE(M13:M31)</f>
        <v>0.4161942505783443</v>
      </c>
    </row>
    <row r="33" spans="1:22" x14ac:dyDescent="0.75">
      <c r="A33" s="3" t="s">
        <v>141</v>
      </c>
    </row>
    <row r="34" spans="1:22" x14ac:dyDescent="0.75">
      <c r="A34" s="4" t="s">
        <v>2</v>
      </c>
      <c r="B34" s="4" t="s">
        <v>142</v>
      </c>
      <c r="C34" s="4" t="s">
        <v>143</v>
      </c>
      <c r="D34" s="4" t="s">
        <v>144</v>
      </c>
    </row>
    <row r="35" spans="1:22" x14ac:dyDescent="0.75">
      <c r="A35" s="5">
        <v>2020</v>
      </c>
      <c r="B35" s="2">
        <v>24.63</v>
      </c>
      <c r="C35" s="2">
        <v>28067</v>
      </c>
      <c r="D35" s="2">
        <v>691290.21</v>
      </c>
      <c r="F35" s="4" t="s">
        <v>113</v>
      </c>
      <c r="G35" s="4" t="s">
        <v>102</v>
      </c>
    </row>
    <row r="36" spans="1:22" x14ac:dyDescent="0.75">
      <c r="A36" s="5">
        <v>2021</v>
      </c>
      <c r="B36" s="2">
        <f>G36+B7*G37</f>
        <v>47.592816711590295</v>
      </c>
      <c r="C36" s="2">
        <f>C35*(1+$M$32/100)</f>
        <v>28183.813240309824</v>
      </c>
      <c r="D36" s="2">
        <v>1626578.9852280994</v>
      </c>
      <c r="F36" s="5" t="s">
        <v>109</v>
      </c>
      <c r="G36" s="2">
        <v>59.103870619946093</v>
      </c>
    </row>
    <row r="37" spans="1:22" x14ac:dyDescent="0.75">
      <c r="A37" s="5">
        <v>2022</v>
      </c>
      <c r="B37" s="2">
        <f>$B$36</f>
        <v>47.592816711590295</v>
      </c>
      <c r="C37" s="2">
        <f t="shared" ref="C37:C45" si="23">C36*(1+$M$32/100)</f>
        <v>28301.112650609735</v>
      </c>
      <c r="D37" s="2">
        <v>1633720.9469794706</v>
      </c>
      <c r="F37" s="5" t="s">
        <v>145</v>
      </c>
      <c r="G37" s="2">
        <v>-1.4037870619946093</v>
      </c>
    </row>
    <row r="38" spans="1:22" x14ac:dyDescent="0.75">
      <c r="A38" s="5">
        <v>2023</v>
      </c>
      <c r="B38" s="2">
        <f t="shared" ref="B38:B45" si="24">$B$36</f>
        <v>47.592816711590295</v>
      </c>
      <c r="C38" s="2">
        <f t="shared" si="23"/>
        <v>28418.900254311277</v>
      </c>
      <c r="D38" s="2">
        <v>1640894.2675631647</v>
      </c>
    </row>
    <row r="39" spans="1:22" x14ac:dyDescent="0.75">
      <c r="A39" s="5">
        <v>2024</v>
      </c>
      <c r="B39" s="2">
        <f t="shared" si="24"/>
        <v>47.592816711590295</v>
      </c>
      <c r="C39" s="2">
        <f t="shared" si="23"/>
        <v>28537.178083247316</v>
      </c>
      <c r="D39" s="2">
        <v>1648099.0846691332</v>
      </c>
    </row>
    <row r="40" spans="1:22" x14ac:dyDescent="0.75">
      <c r="A40" s="5">
        <v>2025</v>
      </c>
      <c r="B40" s="2">
        <f t="shared" si="24"/>
        <v>47.592816711590295</v>
      </c>
      <c r="C40" s="2">
        <f t="shared" si="23"/>
        <v>28655.948177707098</v>
      </c>
      <c r="D40" s="2">
        <v>1655335.5365918945</v>
      </c>
    </row>
    <row r="41" spans="1:22" x14ac:dyDescent="0.75">
      <c r="A41" s="5">
        <v>2026</v>
      </c>
      <c r="B41" s="2">
        <f t="shared" si="24"/>
        <v>47.592816711590295</v>
      </c>
      <c r="C41" s="2">
        <f t="shared" si="23"/>
        <v>28775.212586471425</v>
      </c>
      <c r="D41" s="2">
        <v>1662603.7622331886</v>
      </c>
      <c r="K41" s="3" t="s">
        <v>146</v>
      </c>
    </row>
    <row r="42" spans="1:22" x14ac:dyDescent="0.75">
      <c r="A42" s="5">
        <v>2027</v>
      </c>
      <c r="B42" s="2">
        <f t="shared" si="24"/>
        <v>47.592816711590295</v>
      </c>
      <c r="C42" s="2">
        <f t="shared" si="23"/>
        <v>28894.973366848018</v>
      </c>
      <c r="D42" s="2">
        <v>1669903.9011046435</v>
      </c>
      <c r="K42" s="4" t="s">
        <v>2</v>
      </c>
      <c r="L42" s="4" t="s">
        <v>144</v>
      </c>
      <c r="M42" s="4" t="s">
        <v>147</v>
      </c>
      <c r="N42" s="4" t="s">
        <v>148</v>
      </c>
      <c r="O42" s="4" t="s">
        <v>135</v>
      </c>
      <c r="P42" s="4" t="s">
        <v>58</v>
      </c>
      <c r="Q42" s="4" t="s">
        <v>137</v>
      </c>
      <c r="R42" s="4" t="s">
        <v>138</v>
      </c>
      <c r="S42" s="4" t="s">
        <v>139</v>
      </c>
      <c r="T42" s="4" t="s">
        <v>140</v>
      </c>
    </row>
    <row r="43" spans="1:22" x14ac:dyDescent="0.75">
      <c r="A43" s="5">
        <v>2028</v>
      </c>
      <c r="B43" s="2">
        <f t="shared" si="24"/>
        <v>47.592816711590295</v>
      </c>
      <c r="C43" s="2">
        <f t="shared" si="23"/>
        <v>29015.232584706984</v>
      </c>
      <c r="D43" s="2">
        <v>1677236.0933304531</v>
      </c>
      <c r="K43" s="5">
        <v>2020</v>
      </c>
      <c r="L43" s="2">
        <f>D35</f>
        <v>691290.21</v>
      </c>
      <c r="M43" s="2">
        <f>D70</f>
        <v>943464568.32000005</v>
      </c>
      <c r="N43" s="2">
        <f>D92</f>
        <v>797407303.67999995</v>
      </c>
      <c r="O43" s="2">
        <f>SUM(L43:N43)</f>
        <v>1741563162.21</v>
      </c>
      <c r="P43" s="2">
        <f>D114</f>
        <v>1868954791.6800001</v>
      </c>
      <c r="Q43" s="2">
        <f>O43-P43</f>
        <v>-127391629.47000003</v>
      </c>
      <c r="R43" s="2"/>
      <c r="S43" s="2"/>
      <c r="T43" s="2"/>
    </row>
    <row r="44" spans="1:22" x14ac:dyDescent="0.75">
      <c r="A44" s="5">
        <v>2029</v>
      </c>
      <c r="B44" s="2">
        <f t="shared" si="24"/>
        <v>47.592816711590295</v>
      </c>
      <c r="C44" s="2">
        <f t="shared" si="23"/>
        <v>29135.992314516472</v>
      </c>
      <c r="D44" s="2">
        <v>1684600.4796500672</v>
      </c>
      <c r="K44" s="5">
        <v>2021</v>
      </c>
      <c r="L44" s="2">
        <f t="shared" ref="L44:L53" si="25">D36</f>
        <v>1626578.9852280994</v>
      </c>
      <c r="M44" s="2">
        <f t="shared" ref="M44:M53" si="26">D71</f>
        <v>1734295208.2218099</v>
      </c>
      <c r="N44" s="2">
        <f t="shared" ref="N44:N53" si="27">D93</f>
        <v>834690891.29460025</v>
      </c>
      <c r="O44" s="2">
        <f t="shared" ref="O44:O53" si="28">SUM(L44:N44)</f>
        <v>2570612678.5016384</v>
      </c>
      <c r="P44" s="2">
        <f t="shared" ref="P44:P53" si="29">D115</f>
        <v>2006704444.1809912</v>
      </c>
      <c r="Q44" s="2">
        <f t="shared" ref="Q44:Q53" si="30">O44-P44</f>
        <v>563908234.32064724</v>
      </c>
      <c r="R44" s="2">
        <v>1</v>
      </c>
      <c r="S44" s="2">
        <v>1.4E-3</v>
      </c>
      <c r="T44" s="2">
        <f t="shared" ref="T44:T53" si="31">Q44/((1+$B$6/100)^(R44)*(1+S44)^(R44))</f>
        <v>544007084.27983832</v>
      </c>
    </row>
    <row r="45" spans="1:22" x14ac:dyDescent="0.75">
      <c r="A45" s="5">
        <v>2030</v>
      </c>
      <c r="B45" s="2">
        <f t="shared" si="24"/>
        <v>47.592816711590295</v>
      </c>
      <c r="C45" s="2">
        <f t="shared" si="23"/>
        <v>29257.25463937844</v>
      </c>
      <c r="D45" s="2">
        <v>1691997.2014208916</v>
      </c>
      <c r="K45" s="5">
        <v>2022</v>
      </c>
      <c r="L45" s="2">
        <f t="shared" si="25"/>
        <v>1633720.9469794706</v>
      </c>
      <c r="M45" s="2">
        <f t="shared" si="26"/>
        <v>1741924451.2188084</v>
      </c>
      <c r="N45" s="2">
        <f t="shared" si="27"/>
        <v>873724039.76477921</v>
      </c>
      <c r="O45" s="2">
        <f t="shared" si="28"/>
        <v>2617282211.9305673</v>
      </c>
      <c r="P45" s="2">
        <f t="shared" si="29"/>
        <v>2154622419.6071787</v>
      </c>
      <c r="Q45" s="2">
        <f t="shared" si="30"/>
        <v>462659792.32338858</v>
      </c>
      <c r="R45" s="2">
        <v>2</v>
      </c>
      <c r="S45" s="2">
        <v>1.9E-3</v>
      </c>
      <c r="T45" s="2">
        <f t="shared" si="31"/>
        <v>430150485.54087716</v>
      </c>
    </row>
    <row r="46" spans="1:22" x14ac:dyDescent="0.75">
      <c r="K46" s="5">
        <v>2023</v>
      </c>
      <c r="L46" s="2">
        <f t="shared" si="25"/>
        <v>1640894.2675631647</v>
      </c>
      <c r="M46" s="2">
        <f t="shared" si="26"/>
        <v>1749599889.1700139</v>
      </c>
      <c r="N46" s="2">
        <f t="shared" si="27"/>
        <v>914589122.7559036</v>
      </c>
      <c r="O46" s="2">
        <f t="shared" si="28"/>
        <v>2665829906.1934805</v>
      </c>
      <c r="P46" s="2">
        <f t="shared" si="29"/>
        <v>2313460413.5448666</v>
      </c>
      <c r="Q46" s="2">
        <f t="shared" si="30"/>
        <v>352369492.64861393</v>
      </c>
      <c r="R46" s="2">
        <v>3</v>
      </c>
      <c r="S46" s="2">
        <v>3.7000000000000002E-3</v>
      </c>
      <c r="T46" s="2">
        <f t="shared" si="31"/>
        <v>314193826.04735589</v>
      </c>
    </row>
    <row r="47" spans="1:22" x14ac:dyDescent="0.75">
      <c r="A47" s="3" t="s">
        <v>149</v>
      </c>
      <c r="K47" s="5">
        <v>2024</v>
      </c>
      <c r="L47" s="2">
        <f t="shared" si="25"/>
        <v>1648099.0846691332</v>
      </c>
      <c r="M47" s="2">
        <f t="shared" si="26"/>
        <v>1757321796.7039969</v>
      </c>
      <c r="N47" s="2">
        <f t="shared" si="27"/>
        <v>957372404.13018918</v>
      </c>
      <c r="O47" s="2">
        <f t="shared" si="28"/>
        <v>2716342299.9188552</v>
      </c>
      <c r="P47" s="2">
        <f t="shared" si="29"/>
        <v>2484025767.7496538</v>
      </c>
      <c r="Q47" s="2">
        <f t="shared" si="30"/>
        <v>232316532.16920137</v>
      </c>
      <c r="R47" s="2">
        <v>4</v>
      </c>
      <c r="S47" s="2">
        <v>6.1000000000000004E-3</v>
      </c>
      <c r="T47" s="2">
        <f t="shared" si="31"/>
        <v>197483285.7639454</v>
      </c>
      <c r="V47" s="23">
        <f>SUM(T44:T53)</f>
        <v>379346421.37512201</v>
      </c>
    </row>
    <row r="48" spans="1:22" x14ac:dyDescent="0.75">
      <c r="A48" s="4" t="s">
        <v>2</v>
      </c>
      <c r="B48" s="4" t="s">
        <v>142</v>
      </c>
      <c r="C48" s="4" t="s">
        <v>133</v>
      </c>
      <c r="D48" s="4" t="s">
        <v>144</v>
      </c>
      <c r="K48" s="5">
        <v>2025</v>
      </c>
      <c r="L48" s="2">
        <f t="shared" si="25"/>
        <v>1655335.5365918945</v>
      </c>
      <c r="M48" s="2">
        <f t="shared" si="26"/>
        <v>1765090450.0924945</v>
      </c>
      <c r="N48" s="2">
        <f t="shared" si="27"/>
        <v>1002164222.1758398</v>
      </c>
      <c r="O48" s="2">
        <f t="shared" si="28"/>
        <v>2768910007.8049264</v>
      </c>
      <c r="P48" s="2">
        <f t="shared" si="29"/>
        <v>2667185594.8825712</v>
      </c>
      <c r="Q48" s="2">
        <f t="shared" si="30"/>
        <v>101724412.92235518</v>
      </c>
      <c r="R48" s="2">
        <v>5</v>
      </c>
      <c r="S48" s="2">
        <v>8.6999999999999994E-3</v>
      </c>
      <c r="T48" s="2">
        <f t="shared" si="31"/>
        <v>81965976.691943765</v>
      </c>
    </row>
    <row r="49" spans="1:22" x14ac:dyDescent="0.75">
      <c r="A49" s="5">
        <v>2020</v>
      </c>
      <c r="B49" s="2">
        <v>24.63</v>
      </c>
      <c r="C49" s="2">
        <f>L21</f>
        <v>12569472</v>
      </c>
      <c r="D49" s="2">
        <f>B49*C49</f>
        <v>309586095.36000001</v>
      </c>
      <c r="F49" s="4" t="s">
        <v>113</v>
      </c>
      <c r="G49" s="4" t="s">
        <v>102</v>
      </c>
      <c r="K49" s="5">
        <v>2026</v>
      </c>
      <c r="L49" s="2">
        <f t="shared" si="25"/>
        <v>1662603.7622331886</v>
      </c>
      <c r="M49" s="2">
        <f t="shared" si="26"/>
        <v>1772906127.2602913</v>
      </c>
      <c r="N49" s="2">
        <f t="shared" si="27"/>
        <v>1049059182.5826752</v>
      </c>
      <c r="O49" s="2">
        <f t="shared" si="28"/>
        <v>2823627913.6051998</v>
      </c>
      <c r="P49" s="2">
        <f t="shared" si="29"/>
        <v>2863871209.3665781</v>
      </c>
      <c r="Q49" s="2">
        <f t="shared" si="30"/>
        <v>-40243295.761378288</v>
      </c>
      <c r="R49" s="2">
        <v>6</v>
      </c>
      <c r="S49" s="2">
        <v>1.12E-2</v>
      </c>
      <c r="T49" s="2">
        <f t="shared" si="31"/>
        <v>-30598026.126649953</v>
      </c>
    </row>
    <row r="50" spans="1:22" x14ac:dyDescent="0.75">
      <c r="A50" s="5">
        <v>2021</v>
      </c>
      <c r="B50" s="2">
        <f>$G$50+B7*G51</f>
        <v>47.592816711590295</v>
      </c>
      <c r="C50" s="2">
        <f t="shared" ref="C50:C59" si="32">L22</f>
        <v>12624674.226938885</v>
      </c>
      <c r="D50" s="2">
        <f t="shared" ref="D50:D59" si="33">B50*C50</f>
        <v>600843806.52624023</v>
      </c>
      <c r="F50" s="5" t="s">
        <v>109</v>
      </c>
      <c r="G50" s="2">
        <v>59.103870619946093</v>
      </c>
      <c r="K50" s="5">
        <v>2027</v>
      </c>
      <c r="L50" s="2">
        <f t="shared" si="25"/>
        <v>1669903.9011046435</v>
      </c>
      <c r="M50" s="2">
        <f t="shared" si="26"/>
        <v>1780769107.7951627</v>
      </c>
      <c r="N50" s="2">
        <f t="shared" si="27"/>
        <v>1098156360.5804393</v>
      </c>
      <c r="O50" s="2">
        <f t="shared" si="28"/>
        <v>2880595372.2767067</v>
      </c>
      <c r="P50" s="2">
        <f t="shared" si="29"/>
        <v>3075082887.1087432</v>
      </c>
      <c r="Q50" s="2">
        <f t="shared" si="30"/>
        <v>-194487514.8320365</v>
      </c>
      <c r="R50" s="2">
        <v>7</v>
      </c>
      <c r="S50" s="2">
        <v>1.3299999999999999E-2</v>
      </c>
      <c r="T50" s="2">
        <f t="shared" si="31"/>
        <v>-139235946.27818421</v>
      </c>
    </row>
    <row r="51" spans="1:22" x14ac:dyDescent="0.75">
      <c r="A51" s="5">
        <v>2022</v>
      </c>
      <c r="B51" s="2">
        <f>$B$50</f>
        <v>47.592816711590295</v>
      </c>
      <c r="C51" s="2">
        <f t="shared" si="32"/>
        <v>12680210.739395732</v>
      </c>
      <c r="D51" s="2">
        <f t="shared" si="33"/>
        <v>603486945.58439994</v>
      </c>
      <c r="F51" s="5" t="s">
        <v>145</v>
      </c>
      <c r="G51" s="2">
        <v>-1.4037870619946093</v>
      </c>
      <c r="K51" s="5">
        <v>2028</v>
      </c>
      <c r="L51" s="2">
        <f t="shared" si="25"/>
        <v>1677236.0933304531</v>
      </c>
      <c r="M51" s="2">
        <f t="shared" si="26"/>
        <v>1788679672.9578764</v>
      </c>
      <c r="N51" s="2">
        <f t="shared" si="27"/>
        <v>1149559512.6758156</v>
      </c>
      <c r="O51" s="2">
        <f t="shared" si="28"/>
        <v>2939916421.7270222</v>
      </c>
      <c r="P51" s="2">
        <f t="shared" si="29"/>
        <v>3301894978.5252542</v>
      </c>
      <c r="Q51" s="2">
        <f t="shared" si="30"/>
        <v>-361978556.79823208</v>
      </c>
      <c r="R51" s="2">
        <v>8</v>
      </c>
      <c r="S51" s="2">
        <v>1.55E-2</v>
      </c>
      <c r="T51" s="2">
        <f t="shared" si="31"/>
        <v>-242813635.06958356</v>
      </c>
    </row>
    <row r="52" spans="1:22" x14ac:dyDescent="0.75">
      <c r="A52" s="5">
        <v>2023</v>
      </c>
      <c r="B52" s="2">
        <f t="shared" ref="B52:B59" si="34">$B$50</f>
        <v>47.592816711590295</v>
      </c>
      <c r="C52" s="2">
        <f t="shared" si="32"/>
        <v>12736083.524619192</v>
      </c>
      <c r="D52" s="2">
        <f t="shared" si="33"/>
        <v>606146088.81070614</v>
      </c>
      <c r="K52" s="5">
        <v>2029</v>
      </c>
      <c r="L52" s="2">
        <f t="shared" si="25"/>
        <v>1684600.4796500672</v>
      </c>
      <c r="M52" s="2">
        <f t="shared" si="26"/>
        <v>1796638105.6922574</v>
      </c>
      <c r="N52" s="2">
        <f t="shared" si="27"/>
        <v>1203377298.444979</v>
      </c>
      <c r="O52" s="2">
        <f t="shared" si="28"/>
        <v>3001700004.6168861</v>
      </c>
      <c r="P52" s="2">
        <f t="shared" si="29"/>
        <v>3545461401.1242514</v>
      </c>
      <c r="Q52" s="2">
        <f t="shared" si="30"/>
        <v>-543761396.50736523</v>
      </c>
      <c r="R52" s="2">
        <v>9</v>
      </c>
      <c r="S52" s="2">
        <v>1.7399999999999999E-2</v>
      </c>
      <c r="T52" s="2">
        <f t="shared" si="31"/>
        <v>-341205581.71242934</v>
      </c>
    </row>
    <row r="53" spans="1:22" x14ac:dyDescent="0.75">
      <c r="A53" s="5">
        <v>2024</v>
      </c>
      <c r="B53" s="2">
        <f t="shared" si="34"/>
        <v>47.592816711590295</v>
      </c>
      <c r="C53" s="2">
        <f t="shared" si="32"/>
        <v>12792294.581747714</v>
      </c>
      <c r="D53" s="2">
        <f t="shared" si="33"/>
        <v>608821331.34978867</v>
      </c>
      <c r="K53" s="5">
        <v>2030</v>
      </c>
      <c r="L53" s="2">
        <f t="shared" si="25"/>
        <v>1691997.2014208916</v>
      </c>
      <c r="M53" s="2">
        <f t="shared" si="26"/>
        <v>1804644690.6353092</v>
      </c>
      <c r="N53" s="2">
        <f t="shared" si="27"/>
        <v>1259723512.860287</v>
      </c>
      <c r="O53" s="2">
        <f t="shared" si="28"/>
        <v>3066060200.6970167</v>
      </c>
      <c r="P53" s="2">
        <f t="shared" si="29"/>
        <v>3807021539.8546681</v>
      </c>
      <c r="Q53" s="2">
        <f t="shared" si="30"/>
        <v>-740961339.15765142</v>
      </c>
      <c r="R53" s="2">
        <v>10</v>
      </c>
      <c r="S53" s="2">
        <v>1.9E-2</v>
      </c>
      <c r="T53" s="2">
        <f t="shared" si="31"/>
        <v>-434601047.76199132</v>
      </c>
    </row>
    <row r="54" spans="1:22" x14ac:dyDescent="0.75">
      <c r="A54" s="5">
        <v>2025</v>
      </c>
      <c r="B54" s="2">
        <f t="shared" si="34"/>
        <v>47.592816711590295</v>
      </c>
      <c r="C54" s="2">
        <f t="shared" si="32"/>
        <v>12848845.921881063</v>
      </c>
      <c r="D54" s="2">
        <f t="shared" si="33"/>
        <v>611512768.91554987</v>
      </c>
    </row>
    <row r="55" spans="1:22" x14ac:dyDescent="0.75">
      <c r="A55" s="5">
        <v>2026</v>
      </c>
      <c r="B55" s="2">
        <f t="shared" si="34"/>
        <v>47.592816711590295</v>
      </c>
      <c r="C55" s="2">
        <f t="shared" si="32"/>
        <v>12905739.568152234</v>
      </c>
      <c r="D55" s="2">
        <f t="shared" si="33"/>
        <v>614220497.79458773</v>
      </c>
      <c r="K55" s="3" t="s">
        <v>150</v>
      </c>
    </row>
    <row r="56" spans="1:22" x14ac:dyDescent="0.75">
      <c r="A56" s="5">
        <v>2027</v>
      </c>
      <c r="B56" s="2">
        <f t="shared" si="34"/>
        <v>47.592816711590295</v>
      </c>
      <c r="C56" s="2">
        <f t="shared" si="32"/>
        <v>12962977.555799846</v>
      </c>
      <c r="D56" s="2">
        <f t="shared" si="33"/>
        <v>616944614.84964085</v>
      </c>
      <c r="K56" s="4" t="s">
        <v>2</v>
      </c>
      <c r="L56" s="4" t="s">
        <v>144</v>
      </c>
      <c r="M56" s="4" t="s">
        <v>147</v>
      </c>
      <c r="N56" s="4" t="s">
        <v>148</v>
      </c>
      <c r="O56" s="4" t="s">
        <v>135</v>
      </c>
      <c r="P56" s="4" t="s">
        <v>58</v>
      </c>
      <c r="Q56" s="4" t="s">
        <v>137</v>
      </c>
      <c r="R56" s="4" t="s">
        <v>138</v>
      </c>
      <c r="S56" s="4" t="s">
        <v>139</v>
      </c>
      <c r="T56" s="4" t="s">
        <v>140</v>
      </c>
    </row>
    <row r="57" spans="1:22" x14ac:dyDescent="0.75">
      <c r="A57" s="5">
        <v>2028</v>
      </c>
      <c r="B57" s="2">
        <f t="shared" si="34"/>
        <v>47.592816711590295</v>
      </c>
      <c r="C57" s="2">
        <f t="shared" si="32"/>
        <v>13020561.932240942</v>
      </c>
      <c r="D57" s="2">
        <f t="shared" si="33"/>
        <v>619685217.52305317</v>
      </c>
      <c r="K57" s="5">
        <v>2020</v>
      </c>
      <c r="L57" s="2">
        <f>D49</f>
        <v>309586095.36000001</v>
      </c>
      <c r="M57" s="2">
        <f>M43</f>
        <v>943464568.32000005</v>
      </c>
      <c r="N57" s="2">
        <f>N43</f>
        <v>797407303.67999995</v>
      </c>
      <c r="O57" s="2">
        <f>SUM(L57:N57)</f>
        <v>2050457967.3600001</v>
      </c>
      <c r="P57" s="20">
        <f>P43</f>
        <v>1868954791.6800001</v>
      </c>
      <c r="Q57" s="20">
        <f>O57-P57</f>
        <v>181503175.68000007</v>
      </c>
      <c r="R57" s="2"/>
      <c r="S57" s="2"/>
      <c r="T57" s="2"/>
    </row>
    <row r="58" spans="1:22" x14ac:dyDescent="0.75">
      <c r="A58" s="5">
        <v>2029</v>
      </c>
      <c r="B58" s="2">
        <f t="shared" si="34"/>
        <v>47.592816711590295</v>
      </c>
      <c r="C58" s="2">
        <f t="shared" si="32"/>
        <v>13078494.757144254</v>
      </c>
      <c r="D58" s="2">
        <f t="shared" si="33"/>
        <v>622442403.8402611</v>
      </c>
      <c r="K58" s="5">
        <v>2021</v>
      </c>
      <c r="L58" s="2">
        <f t="shared" ref="L58:L67" si="35">D50</f>
        <v>600843806.52624023</v>
      </c>
      <c r="M58" s="2">
        <f t="shared" ref="M58:N67" si="36">M44</f>
        <v>1734295208.2218099</v>
      </c>
      <c r="N58" s="2">
        <f t="shared" si="36"/>
        <v>834690891.29460025</v>
      </c>
      <c r="O58" s="2">
        <f t="shared" ref="O58:O67" si="37">SUM(L58:N58)</f>
        <v>3169829906.0426502</v>
      </c>
      <c r="P58" s="2">
        <f t="shared" ref="P58:P67" si="38">P44</f>
        <v>2006704444.1809912</v>
      </c>
      <c r="Q58" s="20">
        <f t="shared" ref="Q58:Q67" si="39">O58-P58</f>
        <v>1163125461.861659</v>
      </c>
      <c r="R58" s="2">
        <v>1</v>
      </c>
      <c r="S58" s="2">
        <v>1.4E-3</v>
      </c>
      <c r="T58" s="2">
        <f t="shared" ref="T58:T67" si="40">Q58/((1+$B$6/100)^(R58)*(1+S58)^(R58))</f>
        <v>1122077055.5359731</v>
      </c>
    </row>
    <row r="59" spans="1:22" x14ac:dyDescent="0.75">
      <c r="A59" s="5">
        <v>2030</v>
      </c>
      <c r="B59" s="2">
        <f t="shared" si="34"/>
        <v>47.592816711590295</v>
      </c>
      <c r="C59" s="2">
        <f t="shared" si="32"/>
        <v>13136778.102503883</v>
      </c>
      <c r="D59" s="2">
        <f t="shared" si="33"/>
        <v>625216272.41330028</v>
      </c>
      <c r="K59" s="5">
        <v>2022</v>
      </c>
      <c r="L59" s="2">
        <f t="shared" si="35"/>
        <v>603486945.58439994</v>
      </c>
      <c r="M59" s="2">
        <f t="shared" si="36"/>
        <v>1741924451.2188084</v>
      </c>
      <c r="N59" s="2">
        <f t="shared" si="36"/>
        <v>873724039.76477921</v>
      </c>
      <c r="O59" s="2">
        <f t="shared" si="37"/>
        <v>3219135436.5679874</v>
      </c>
      <c r="P59" s="2">
        <f t="shared" si="38"/>
        <v>2154622419.6071787</v>
      </c>
      <c r="Q59" s="20">
        <f t="shared" si="39"/>
        <v>1064513016.9608088</v>
      </c>
      <c r="R59" s="2">
        <v>2</v>
      </c>
      <c r="S59" s="2">
        <v>1.9E-3</v>
      </c>
      <c r="T59" s="2">
        <f t="shared" si="40"/>
        <v>989713821.49027061</v>
      </c>
    </row>
    <row r="60" spans="1:22" x14ac:dyDescent="0.75">
      <c r="K60" s="5">
        <v>2023</v>
      </c>
      <c r="L60" s="2">
        <f t="shared" si="35"/>
        <v>606146088.81070614</v>
      </c>
      <c r="M60" s="2">
        <f t="shared" si="36"/>
        <v>1749599889.1700139</v>
      </c>
      <c r="N60" s="2">
        <f t="shared" si="36"/>
        <v>914589122.7559036</v>
      </c>
      <c r="O60" s="2">
        <f t="shared" si="37"/>
        <v>3270335100.7366238</v>
      </c>
      <c r="P60" s="2">
        <f t="shared" si="38"/>
        <v>2313460413.5448666</v>
      </c>
      <c r="Q60" s="20">
        <f t="shared" si="39"/>
        <v>956874687.1917572</v>
      </c>
      <c r="R60" s="2">
        <v>3</v>
      </c>
      <c r="S60" s="2">
        <v>3.7000000000000002E-3</v>
      </c>
      <c r="T60" s="2">
        <f t="shared" si="40"/>
        <v>853207003.69611764</v>
      </c>
    </row>
    <row r="61" spans="1:22" x14ac:dyDescent="0.75">
      <c r="F61" s="4" t="s">
        <v>113</v>
      </c>
      <c r="G61" s="4" t="s">
        <v>102</v>
      </c>
      <c r="K61" s="5">
        <v>2024</v>
      </c>
      <c r="L61" s="2">
        <f t="shared" si="35"/>
        <v>608821331.34978867</v>
      </c>
      <c r="M61" s="2">
        <f t="shared" si="36"/>
        <v>1757321796.7039969</v>
      </c>
      <c r="N61" s="2">
        <f t="shared" si="36"/>
        <v>957372404.13018918</v>
      </c>
      <c r="O61" s="2">
        <f t="shared" si="37"/>
        <v>3323515532.1839743</v>
      </c>
      <c r="P61" s="2">
        <f t="shared" si="38"/>
        <v>2484025767.7496538</v>
      </c>
      <c r="Q61" s="20">
        <f t="shared" si="39"/>
        <v>839489764.43432045</v>
      </c>
      <c r="R61" s="2">
        <v>4</v>
      </c>
      <c r="S61" s="2">
        <v>6.1000000000000004E-3</v>
      </c>
      <c r="T61" s="2">
        <f t="shared" si="40"/>
        <v>713617733.08902967</v>
      </c>
      <c r="V61" s="21">
        <f>SUM(T58:T67)</f>
        <v>5139552546.3982277</v>
      </c>
    </row>
    <row r="62" spans="1:22" x14ac:dyDescent="0.75">
      <c r="A62" s="3" t="s">
        <v>151</v>
      </c>
      <c r="F62" s="5" t="s">
        <v>109</v>
      </c>
      <c r="G62" s="2">
        <v>140.24725067385444</v>
      </c>
      <c r="K62" s="5">
        <v>2025</v>
      </c>
      <c r="L62" s="2">
        <f t="shared" si="35"/>
        <v>611512768.91554987</v>
      </c>
      <c r="M62" s="2">
        <f t="shared" si="36"/>
        <v>1765090450.0924945</v>
      </c>
      <c r="N62" s="2">
        <f t="shared" si="36"/>
        <v>1002164222.1758398</v>
      </c>
      <c r="O62" s="2">
        <f t="shared" si="37"/>
        <v>3378767441.1838841</v>
      </c>
      <c r="P62" s="2">
        <f t="shared" si="38"/>
        <v>2667185594.8825712</v>
      </c>
      <c r="Q62" s="20">
        <f t="shared" si="39"/>
        <v>711581846.30131292</v>
      </c>
      <c r="R62" s="2">
        <v>5</v>
      </c>
      <c r="S62" s="2">
        <v>8.6999999999999994E-3</v>
      </c>
      <c r="T62" s="2">
        <f t="shared" si="40"/>
        <v>573367782.15532959</v>
      </c>
    </row>
    <row r="63" spans="1:22" x14ac:dyDescent="0.75">
      <c r="A63" s="5" t="s">
        <v>152</v>
      </c>
      <c r="B63" s="2">
        <f>(G62+B7*G63)</f>
        <v>83.981105121293808</v>
      </c>
      <c r="F63" s="5" t="s">
        <v>145</v>
      </c>
      <c r="G63" s="2">
        <v>-6.8617250673854429</v>
      </c>
      <c r="K63" s="5">
        <v>2026</v>
      </c>
      <c r="L63" s="2">
        <f t="shared" si="35"/>
        <v>614220497.79458773</v>
      </c>
      <c r="M63" s="2">
        <f t="shared" si="36"/>
        <v>1772906127.2602913</v>
      </c>
      <c r="N63" s="2">
        <f t="shared" si="36"/>
        <v>1049059182.5826752</v>
      </c>
      <c r="O63" s="2">
        <f t="shared" si="37"/>
        <v>3436185807.6375542</v>
      </c>
      <c r="P63" s="2">
        <f t="shared" si="38"/>
        <v>2863871209.3665781</v>
      </c>
      <c r="Q63" s="20">
        <f t="shared" si="39"/>
        <v>572314598.27097607</v>
      </c>
      <c r="R63" s="2">
        <v>6</v>
      </c>
      <c r="S63" s="2">
        <v>1.12E-2</v>
      </c>
      <c r="T63" s="2">
        <f t="shared" si="40"/>
        <v>435145698.16532195</v>
      </c>
    </row>
    <row r="64" spans="1:22" x14ac:dyDescent="0.75">
      <c r="A64" s="5" t="s">
        <v>153</v>
      </c>
      <c r="B64" s="2">
        <f>G66+G67*B63</f>
        <v>137.37346224119764</v>
      </c>
      <c r="K64" s="5">
        <v>2027</v>
      </c>
      <c r="L64" s="2">
        <f t="shared" si="35"/>
        <v>616944614.84964085</v>
      </c>
      <c r="M64" s="2">
        <f t="shared" si="36"/>
        <v>1780769107.7951627</v>
      </c>
      <c r="N64" s="2">
        <f t="shared" si="36"/>
        <v>1098156360.5804393</v>
      </c>
      <c r="O64" s="2">
        <f t="shared" si="37"/>
        <v>3495870083.2252426</v>
      </c>
      <c r="P64" s="2">
        <f t="shared" si="38"/>
        <v>3075082887.1087432</v>
      </c>
      <c r="Q64" s="20">
        <f t="shared" si="39"/>
        <v>420787196.11649942</v>
      </c>
      <c r="R64" s="2">
        <v>7</v>
      </c>
      <c r="S64" s="2">
        <v>1.3299999999999999E-2</v>
      </c>
      <c r="T64" s="2">
        <f t="shared" si="40"/>
        <v>301246604.357216</v>
      </c>
    </row>
    <row r="65" spans="1:20" x14ac:dyDescent="0.75">
      <c r="F65" s="24" t="s">
        <v>113</v>
      </c>
      <c r="G65" s="24" t="s">
        <v>102</v>
      </c>
      <c r="K65" s="5">
        <v>2028</v>
      </c>
      <c r="L65" s="2">
        <f t="shared" si="35"/>
        <v>619685217.52305317</v>
      </c>
      <c r="M65" s="2">
        <f t="shared" si="36"/>
        <v>1788679672.9578764</v>
      </c>
      <c r="N65" s="2">
        <f t="shared" si="36"/>
        <v>1149559512.6758156</v>
      </c>
      <c r="O65" s="2">
        <f t="shared" si="37"/>
        <v>3557924403.156745</v>
      </c>
      <c r="P65" s="2">
        <f t="shared" si="38"/>
        <v>3301894978.5252542</v>
      </c>
      <c r="Q65" s="20">
        <f t="shared" si="39"/>
        <v>256029424.63149071</v>
      </c>
      <c r="R65" s="2">
        <v>8</v>
      </c>
      <c r="S65" s="2">
        <v>1.55E-2</v>
      </c>
      <c r="T65" s="2">
        <f t="shared" si="40"/>
        <v>171743419.91257384</v>
      </c>
    </row>
    <row r="66" spans="1:20" x14ac:dyDescent="0.75">
      <c r="F66" s="25" t="s">
        <v>109</v>
      </c>
      <c r="G66" s="26">
        <v>81.440916200593506</v>
      </c>
      <c r="K66" s="5">
        <v>2029</v>
      </c>
      <c r="L66" s="2">
        <f t="shared" si="35"/>
        <v>622442403.8402611</v>
      </c>
      <c r="M66" s="2">
        <f t="shared" si="36"/>
        <v>1796638105.6922574</v>
      </c>
      <c r="N66" s="2">
        <f t="shared" si="36"/>
        <v>1203377298.444979</v>
      </c>
      <c r="O66" s="2">
        <f t="shared" si="37"/>
        <v>3622457807.9774971</v>
      </c>
      <c r="P66" s="2">
        <f t="shared" si="38"/>
        <v>3545461401.1242514</v>
      </c>
      <c r="Q66" s="20">
        <f t="shared" si="39"/>
        <v>76996406.853245735</v>
      </c>
      <c r="R66" s="2">
        <v>9</v>
      </c>
      <c r="S66" s="2">
        <v>1.7399999999999999E-2</v>
      </c>
      <c r="T66" s="2">
        <f t="shared" si="40"/>
        <v>48314580.547412485</v>
      </c>
    </row>
    <row r="67" spans="1:20" x14ac:dyDescent="0.75">
      <c r="F67" s="25" t="s">
        <v>154</v>
      </c>
      <c r="G67" s="26">
        <v>0.66601345576270787</v>
      </c>
      <c r="K67" s="5">
        <v>2030</v>
      </c>
      <c r="L67" s="2">
        <f t="shared" si="35"/>
        <v>625216272.41330028</v>
      </c>
      <c r="M67" s="2">
        <f t="shared" si="36"/>
        <v>1804644690.6353092</v>
      </c>
      <c r="N67" s="2">
        <f t="shared" si="36"/>
        <v>1259723512.860287</v>
      </c>
      <c r="O67" s="2">
        <f t="shared" si="37"/>
        <v>3689584475.9088964</v>
      </c>
      <c r="P67" s="2">
        <f t="shared" si="38"/>
        <v>3807021539.8546681</v>
      </c>
      <c r="Q67" s="20">
        <f t="shared" si="39"/>
        <v>-117437063.94577169</v>
      </c>
      <c r="R67" s="2">
        <v>10</v>
      </c>
      <c r="S67" s="2">
        <v>1.9E-2</v>
      </c>
      <c r="T67" s="2">
        <f t="shared" si="40"/>
        <v>-68881152.551017433</v>
      </c>
    </row>
    <row r="69" spans="1:20" x14ac:dyDescent="0.75">
      <c r="A69" s="4" t="s">
        <v>2</v>
      </c>
      <c r="B69" s="4" t="s">
        <v>155</v>
      </c>
      <c r="C69" s="4" t="s">
        <v>133</v>
      </c>
      <c r="D69" s="4" t="s">
        <v>147</v>
      </c>
    </row>
    <row r="70" spans="1:20" x14ac:dyDescent="0.75">
      <c r="A70" s="5">
        <v>2020</v>
      </c>
      <c r="B70" s="2">
        <v>75.06</v>
      </c>
      <c r="C70" s="2">
        <f>L21</f>
        <v>12569472</v>
      </c>
      <c r="D70" s="2">
        <f>B70*C70</f>
        <v>943464568.32000005</v>
      </c>
    </row>
    <row r="71" spans="1:20" x14ac:dyDescent="0.75">
      <c r="A71" s="5">
        <v>2021</v>
      </c>
      <c r="B71" s="2">
        <f>$B$64</f>
        <v>137.37346224119764</v>
      </c>
      <c r="C71" s="2">
        <f t="shared" ref="C71:C80" si="41">L22</f>
        <v>12624674.226938885</v>
      </c>
      <c r="D71" s="2">
        <f t="shared" ref="D71:D80" si="42">B71*C71</f>
        <v>1734295208.2218099</v>
      </c>
    </row>
    <row r="72" spans="1:20" x14ac:dyDescent="0.75">
      <c r="A72" s="5">
        <v>2022</v>
      </c>
      <c r="B72" s="2">
        <f t="shared" ref="B72:B80" si="43">$B$64</f>
        <v>137.37346224119764</v>
      </c>
      <c r="C72" s="2">
        <f t="shared" si="41"/>
        <v>12680210.739395732</v>
      </c>
      <c r="D72" s="2">
        <f t="shared" si="42"/>
        <v>1741924451.2188084</v>
      </c>
    </row>
    <row r="73" spans="1:20" x14ac:dyDescent="0.75">
      <c r="A73" s="5">
        <v>2023</v>
      </c>
      <c r="B73" s="2">
        <f t="shared" si="43"/>
        <v>137.37346224119764</v>
      </c>
      <c r="C73" s="2">
        <f t="shared" si="41"/>
        <v>12736083.524619192</v>
      </c>
      <c r="D73" s="2">
        <f t="shared" si="42"/>
        <v>1749599889.1700139</v>
      </c>
    </row>
    <row r="74" spans="1:20" x14ac:dyDescent="0.75">
      <c r="A74" s="5">
        <v>2024</v>
      </c>
      <c r="B74" s="2">
        <f t="shared" si="43"/>
        <v>137.37346224119764</v>
      </c>
      <c r="C74" s="2">
        <f t="shared" si="41"/>
        <v>12792294.581747714</v>
      </c>
      <c r="D74" s="2">
        <f t="shared" si="42"/>
        <v>1757321796.7039969</v>
      </c>
    </row>
    <row r="75" spans="1:20" x14ac:dyDescent="0.75">
      <c r="A75" s="5">
        <v>2025</v>
      </c>
      <c r="B75" s="2">
        <f t="shared" si="43"/>
        <v>137.37346224119764</v>
      </c>
      <c r="C75" s="2">
        <f t="shared" si="41"/>
        <v>12848845.921881063</v>
      </c>
      <c r="D75" s="2">
        <f t="shared" si="42"/>
        <v>1765090450.0924945</v>
      </c>
    </row>
    <row r="76" spans="1:20" x14ac:dyDescent="0.75">
      <c r="A76" s="5">
        <v>2026</v>
      </c>
      <c r="B76" s="2">
        <f t="shared" si="43"/>
        <v>137.37346224119764</v>
      </c>
      <c r="C76" s="2">
        <f t="shared" si="41"/>
        <v>12905739.568152234</v>
      </c>
      <c r="D76" s="2">
        <f t="shared" si="42"/>
        <v>1772906127.2602913</v>
      </c>
    </row>
    <row r="77" spans="1:20" x14ac:dyDescent="0.75">
      <c r="A77" s="5">
        <v>2027</v>
      </c>
      <c r="B77" s="2">
        <f t="shared" si="43"/>
        <v>137.37346224119764</v>
      </c>
      <c r="C77" s="2">
        <f t="shared" si="41"/>
        <v>12962977.555799846</v>
      </c>
      <c r="D77" s="2">
        <f t="shared" si="42"/>
        <v>1780769107.7951627</v>
      </c>
    </row>
    <row r="78" spans="1:20" x14ac:dyDescent="0.75">
      <c r="A78" s="5">
        <v>2028</v>
      </c>
      <c r="B78" s="2">
        <f t="shared" si="43"/>
        <v>137.37346224119764</v>
      </c>
      <c r="C78" s="2">
        <f t="shared" si="41"/>
        <v>13020561.932240942</v>
      </c>
      <c r="D78" s="2">
        <f t="shared" si="42"/>
        <v>1788679672.9578764</v>
      </c>
    </row>
    <row r="79" spans="1:20" x14ac:dyDescent="0.75">
      <c r="A79" s="5">
        <v>2029</v>
      </c>
      <c r="B79" s="2">
        <f t="shared" si="43"/>
        <v>137.37346224119764</v>
      </c>
      <c r="C79" s="2">
        <f t="shared" si="41"/>
        <v>13078494.757144254</v>
      </c>
      <c r="D79" s="2">
        <f t="shared" si="42"/>
        <v>1796638105.6922574</v>
      </c>
    </row>
    <row r="80" spans="1:20" x14ac:dyDescent="0.75">
      <c r="A80" s="5">
        <v>2030</v>
      </c>
      <c r="B80" s="2">
        <f t="shared" si="43"/>
        <v>137.37346224119764</v>
      </c>
      <c r="C80" s="2">
        <f t="shared" si="41"/>
        <v>13136778.102503883</v>
      </c>
      <c r="D80" s="2">
        <f t="shared" si="42"/>
        <v>1804644690.6353092</v>
      </c>
    </row>
    <row r="83" spans="1:4" x14ac:dyDescent="0.75">
      <c r="A83" s="4" t="s">
        <v>2</v>
      </c>
      <c r="B83" s="4" t="s">
        <v>156</v>
      </c>
      <c r="C83" s="4" t="s">
        <v>78</v>
      </c>
    </row>
    <row r="84" spans="1:4" x14ac:dyDescent="0.75">
      <c r="A84" s="5">
        <v>2016</v>
      </c>
      <c r="B84" s="2">
        <v>56.27</v>
      </c>
      <c r="C84" s="2" t="s">
        <v>60</v>
      </c>
    </row>
    <row r="85" spans="1:4" x14ac:dyDescent="0.75">
      <c r="A85" s="5">
        <v>2017</v>
      </c>
      <c r="B85" s="2">
        <v>64.260000000000005</v>
      </c>
      <c r="C85" s="2">
        <f>100*(B85-B84)/B84</f>
        <v>14.199395770392753</v>
      </c>
    </row>
    <row r="86" spans="1:4" x14ac:dyDescent="0.75">
      <c r="A86" s="5">
        <v>2018</v>
      </c>
      <c r="B86" s="2">
        <v>65.41</v>
      </c>
      <c r="C86" s="2">
        <f t="shared" ref="C86:C88" si="44">100*(B86-B85)/B85</f>
        <v>1.789604730781188</v>
      </c>
    </row>
    <row r="87" spans="1:4" x14ac:dyDescent="0.75">
      <c r="A87" s="5">
        <v>2019</v>
      </c>
      <c r="B87" s="2">
        <v>78.61</v>
      </c>
      <c r="C87" s="2">
        <f t="shared" si="44"/>
        <v>20.180400550374564</v>
      </c>
    </row>
    <row r="88" spans="1:4" x14ac:dyDescent="0.75">
      <c r="A88" s="5">
        <v>2020</v>
      </c>
      <c r="B88" s="2">
        <v>63.44</v>
      </c>
      <c r="C88" s="2">
        <f t="shared" si="44"/>
        <v>-19.297799262180387</v>
      </c>
    </row>
    <row r="89" spans="1:4" x14ac:dyDescent="0.75">
      <c r="C89">
        <f>AVERAGE(C85:C88)</f>
        <v>4.2179004473420294</v>
      </c>
    </row>
    <row r="91" spans="1:4" x14ac:dyDescent="0.75">
      <c r="A91" s="4" t="s">
        <v>2</v>
      </c>
      <c r="B91" s="4" t="s">
        <v>156</v>
      </c>
      <c r="C91" s="4" t="s">
        <v>133</v>
      </c>
      <c r="D91" s="4" t="s">
        <v>148</v>
      </c>
    </row>
    <row r="92" spans="1:4" x14ac:dyDescent="0.75">
      <c r="A92" s="5">
        <v>2020</v>
      </c>
      <c r="B92" s="2">
        <f>B88</f>
        <v>63.44</v>
      </c>
      <c r="C92" s="2">
        <f>L21</f>
        <v>12569472</v>
      </c>
      <c r="D92" s="2">
        <f>B92*C92</f>
        <v>797407303.67999995</v>
      </c>
    </row>
    <row r="93" spans="1:4" x14ac:dyDescent="0.75">
      <c r="A93" s="5">
        <v>2021</v>
      </c>
      <c r="B93" s="2">
        <f>B92*(1+$C$89/100)</f>
        <v>66.115836043793777</v>
      </c>
      <c r="C93" s="2">
        <f t="shared" ref="C93:C102" si="45">L22</f>
        <v>12624674.226938885</v>
      </c>
      <c r="D93" s="2">
        <f t="shared" ref="D93:D102" si="46">B93*C93</f>
        <v>834690891.29460025</v>
      </c>
    </row>
    <row r="94" spans="1:4" x14ac:dyDescent="0.75">
      <c r="A94" s="5">
        <v>2022</v>
      </c>
      <c r="B94" s="2">
        <f t="shared" ref="B94:B102" si="47">B93*(1+$C$89/100)</f>
        <v>68.90453618804888</v>
      </c>
      <c r="C94" s="2">
        <f t="shared" si="45"/>
        <v>12680210.739395732</v>
      </c>
      <c r="D94" s="2">
        <f t="shared" si="46"/>
        <v>873724039.76477921</v>
      </c>
    </row>
    <row r="95" spans="1:4" x14ac:dyDescent="0.75">
      <c r="A95" s="5">
        <v>2023</v>
      </c>
      <c r="B95" s="2">
        <f t="shared" si="47"/>
        <v>71.810860928163535</v>
      </c>
      <c r="C95" s="2">
        <f t="shared" si="45"/>
        <v>12736083.524619192</v>
      </c>
      <c r="D95" s="2">
        <f t="shared" si="46"/>
        <v>914589122.7559036</v>
      </c>
    </row>
    <row r="96" spans="1:4" x14ac:dyDescent="0.75">
      <c r="A96" s="5">
        <v>2024</v>
      </c>
      <c r="B96" s="2">
        <f t="shared" si="47"/>
        <v>74.839771552492707</v>
      </c>
      <c r="C96" s="2">
        <f t="shared" si="45"/>
        <v>12792294.581747714</v>
      </c>
      <c r="D96" s="2">
        <f t="shared" si="46"/>
        <v>957372404.13018918</v>
      </c>
    </row>
    <row r="97" spans="1:4" x14ac:dyDescent="0.75">
      <c r="A97" s="5">
        <v>2025</v>
      </c>
      <c r="B97" s="2">
        <f t="shared" si="47"/>
        <v>77.996438611595053</v>
      </c>
      <c r="C97" s="2">
        <f t="shared" si="45"/>
        <v>12848845.921881063</v>
      </c>
      <c r="D97" s="2">
        <f t="shared" si="46"/>
        <v>1002164222.1758398</v>
      </c>
    </row>
    <row r="98" spans="1:4" x14ac:dyDescent="0.75">
      <c r="A98" s="5">
        <v>2026</v>
      </c>
      <c r="B98" s="2">
        <f t="shared" si="47"/>
        <v>81.286250744704375</v>
      </c>
      <c r="C98" s="2">
        <f t="shared" si="45"/>
        <v>12905739.568152234</v>
      </c>
      <c r="D98" s="2">
        <f t="shared" si="46"/>
        <v>1049059182.5826752</v>
      </c>
    </row>
    <row r="99" spans="1:4" x14ac:dyDescent="0.75">
      <c r="A99" s="5">
        <v>2027</v>
      </c>
      <c r="B99" s="2">
        <f t="shared" si="47"/>
        <v>84.714823878492822</v>
      </c>
      <c r="C99" s="2">
        <f t="shared" si="45"/>
        <v>12962977.555799846</v>
      </c>
      <c r="D99" s="2">
        <f t="shared" si="46"/>
        <v>1098156360.5804393</v>
      </c>
    </row>
    <row r="100" spans="1:4" x14ac:dyDescent="0.75">
      <c r="A100" s="5">
        <v>2028</v>
      </c>
      <c r="B100" s="2">
        <f t="shared" si="47"/>
        <v>88.288010813828777</v>
      </c>
      <c r="C100" s="2">
        <f t="shared" si="45"/>
        <v>13020561.932240942</v>
      </c>
      <c r="D100" s="2">
        <f t="shared" si="46"/>
        <v>1149559512.6758156</v>
      </c>
    </row>
    <row r="101" spans="1:4" x14ac:dyDescent="0.75">
      <c r="A101" s="5">
        <v>2029</v>
      </c>
      <c r="B101" s="2">
        <f t="shared" si="47"/>
        <v>92.011911216894632</v>
      </c>
      <c r="C101" s="2">
        <f t="shared" si="45"/>
        <v>13078494.757144254</v>
      </c>
      <c r="D101" s="2">
        <f t="shared" si="46"/>
        <v>1203377298.444979</v>
      </c>
    </row>
    <row r="102" spans="1:4" x14ac:dyDescent="0.75">
      <c r="A102" s="5">
        <v>2030</v>
      </c>
      <c r="B102" s="2">
        <f t="shared" si="47"/>
        <v>95.892882031719978</v>
      </c>
      <c r="C102" s="2">
        <f t="shared" si="45"/>
        <v>13136778.102503883</v>
      </c>
      <c r="D102" s="2">
        <f t="shared" si="46"/>
        <v>1259723512.860287</v>
      </c>
    </row>
    <row r="105" spans="1:4" x14ac:dyDescent="0.75">
      <c r="A105" s="4" t="s">
        <v>58</v>
      </c>
      <c r="B105" s="4" t="s">
        <v>6</v>
      </c>
      <c r="C105" s="4" t="s">
        <v>119</v>
      </c>
    </row>
    <row r="106" spans="1:4" x14ac:dyDescent="0.75">
      <c r="A106" s="5">
        <v>2016</v>
      </c>
      <c r="B106" s="2">
        <v>115.84</v>
      </c>
      <c r="C106" s="2" t="s">
        <v>60</v>
      </c>
    </row>
    <row r="107" spans="1:4" x14ac:dyDescent="0.75">
      <c r="A107" s="5">
        <v>2017</v>
      </c>
      <c r="B107" s="2">
        <v>114.56</v>
      </c>
      <c r="C107" s="2">
        <v>-1.1049723756906087</v>
      </c>
    </row>
    <row r="108" spans="1:4" x14ac:dyDescent="0.75">
      <c r="A108" s="5">
        <v>2018</v>
      </c>
      <c r="B108" s="2">
        <v>141.74</v>
      </c>
      <c r="C108" s="2">
        <v>23.725558659217885</v>
      </c>
    </row>
    <row r="109" spans="1:4" x14ac:dyDescent="0.75">
      <c r="A109" s="5">
        <v>2019</v>
      </c>
      <c r="B109" s="2">
        <v>150.61000000000001</v>
      </c>
      <c r="C109" s="2">
        <v>6.2579370678707518</v>
      </c>
    </row>
    <row r="110" spans="1:4" x14ac:dyDescent="0.75">
      <c r="A110" s="5">
        <v>2020</v>
      </c>
      <c r="B110" s="2">
        <v>148.69</v>
      </c>
      <c r="C110" s="2">
        <v>-1.2748157492862464</v>
      </c>
    </row>
    <row r="111" spans="1:4" x14ac:dyDescent="0.75">
      <c r="C111">
        <v>6.9009269005279457</v>
      </c>
    </row>
    <row r="113" spans="1:4" x14ac:dyDescent="0.75">
      <c r="A113" s="4" t="s">
        <v>2</v>
      </c>
      <c r="B113" s="4" t="s">
        <v>157</v>
      </c>
      <c r="C113" s="4" t="s">
        <v>133</v>
      </c>
      <c r="D113" s="4" t="s">
        <v>58</v>
      </c>
    </row>
    <row r="114" spans="1:4" x14ac:dyDescent="0.75">
      <c r="A114" s="5">
        <v>2020</v>
      </c>
      <c r="B114" s="2">
        <v>148.69</v>
      </c>
      <c r="C114" s="2">
        <f>C92</f>
        <v>12569472</v>
      </c>
      <c r="D114" s="2">
        <f>B114*C114</f>
        <v>1868954791.6800001</v>
      </c>
    </row>
    <row r="115" spans="1:4" x14ac:dyDescent="0.75">
      <c r="A115" s="5">
        <v>2021</v>
      </c>
      <c r="B115" s="2">
        <f>B114*(1+$C$111/100)</f>
        <v>158.95098820839502</v>
      </c>
      <c r="C115" s="2">
        <f t="shared" ref="C115:C124" si="48">C93</f>
        <v>12624674.226938885</v>
      </c>
      <c r="D115" s="2">
        <f t="shared" ref="D115:D124" si="49">B115*C115</f>
        <v>2006704444.1809912</v>
      </c>
    </row>
    <row r="116" spans="1:4" x14ac:dyDescent="0.75">
      <c r="A116" s="5">
        <v>2022</v>
      </c>
      <c r="B116" s="2">
        <f t="shared" ref="B116:B124" si="50">B115*(1+$C$111/100)</f>
        <v>169.92007971232314</v>
      </c>
      <c r="C116" s="2">
        <f t="shared" si="48"/>
        <v>12680210.739395732</v>
      </c>
      <c r="D116" s="2">
        <f t="shared" si="49"/>
        <v>2154622419.6071787</v>
      </c>
    </row>
    <row r="117" spans="1:4" x14ac:dyDescent="0.75">
      <c r="A117" s="5">
        <v>2023</v>
      </c>
      <c r="B117" s="2">
        <f t="shared" si="50"/>
        <v>181.64614020258938</v>
      </c>
      <c r="C117" s="2">
        <f t="shared" si="48"/>
        <v>12736083.524619192</v>
      </c>
      <c r="D117" s="2">
        <f t="shared" si="49"/>
        <v>2313460413.5448666</v>
      </c>
    </row>
    <row r="118" spans="1:4" x14ac:dyDescent="0.75">
      <c r="A118" s="5">
        <v>2024</v>
      </c>
      <c r="B118" s="2">
        <f t="shared" si="50"/>
        <v>194.18140755560057</v>
      </c>
      <c r="C118" s="2">
        <f t="shared" si="48"/>
        <v>12792294.581747714</v>
      </c>
      <c r="D118" s="2">
        <f t="shared" si="49"/>
        <v>2484025767.7496538</v>
      </c>
    </row>
    <row r="119" spans="1:4" x14ac:dyDescent="0.75">
      <c r="A119" s="5">
        <v>2025</v>
      </c>
      <c r="B119" s="2">
        <f t="shared" si="50"/>
        <v>207.58172454542881</v>
      </c>
      <c r="C119" s="2">
        <f t="shared" si="48"/>
        <v>12848845.921881063</v>
      </c>
      <c r="D119" s="2">
        <f t="shared" si="49"/>
        <v>2667185594.8825712</v>
      </c>
    </row>
    <row r="120" spans="1:4" x14ac:dyDescent="0.75">
      <c r="A120" s="5">
        <v>2026</v>
      </c>
      <c r="B120" s="2">
        <f t="shared" si="50"/>
        <v>221.90678761516415</v>
      </c>
      <c r="C120" s="2">
        <f t="shared" si="48"/>
        <v>12905739.568152234</v>
      </c>
      <c r="D120" s="2">
        <f t="shared" si="49"/>
        <v>2863871209.3665781</v>
      </c>
    </row>
    <row r="121" spans="1:4" x14ac:dyDescent="0.75">
      <c r="A121" s="5">
        <v>2027</v>
      </c>
      <c r="B121" s="2">
        <f t="shared" si="50"/>
        <v>237.22041281579644</v>
      </c>
      <c r="C121" s="2">
        <f t="shared" si="48"/>
        <v>12962977.555799846</v>
      </c>
      <c r="D121" s="2">
        <f t="shared" si="49"/>
        <v>3075082887.1087432</v>
      </c>
    </row>
    <row r="122" spans="1:4" x14ac:dyDescent="0.75">
      <c r="A122" s="5">
        <v>2028</v>
      </c>
      <c r="B122" s="2">
        <f t="shared" si="50"/>
        <v>253.59082009734519</v>
      </c>
      <c r="C122" s="2">
        <f t="shared" si="48"/>
        <v>13020561.932240942</v>
      </c>
      <c r="D122" s="2">
        <f t="shared" si="49"/>
        <v>3301894978.5252542</v>
      </c>
    </row>
    <row r="123" spans="1:4" x14ac:dyDescent="0.75">
      <c r="A123" s="5">
        <v>2029</v>
      </c>
      <c r="B123" s="2">
        <f t="shared" si="50"/>
        <v>271.09093721871233</v>
      </c>
      <c r="C123" s="2">
        <f t="shared" si="48"/>
        <v>13078494.757144254</v>
      </c>
      <c r="D123" s="2">
        <f t="shared" si="49"/>
        <v>3545461401.1242514</v>
      </c>
    </row>
    <row r="124" spans="1:4" x14ac:dyDescent="0.75">
      <c r="A124" s="5">
        <v>2030</v>
      </c>
      <c r="B124" s="2">
        <f t="shared" si="50"/>
        <v>289.7987246301318</v>
      </c>
      <c r="C124" s="2">
        <f t="shared" si="48"/>
        <v>13136778.102503883</v>
      </c>
      <c r="D124" s="2">
        <f t="shared" si="49"/>
        <v>3807021539.8546681</v>
      </c>
    </row>
  </sheetData>
  <mergeCells count="1">
    <mergeCell ref="A1:C1"/>
  </mergeCells>
  <conditionalFormatting sqref="Q43:Q5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Q57:Q6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V12:V2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E704-8C89-415B-ABF2-0886A8552139}">
  <sheetPr>
    <tabColor theme="8" tint="0.79998168889431442"/>
  </sheetPr>
  <dimension ref="A1:E12"/>
  <sheetViews>
    <sheetView zoomScale="40" zoomScaleNormal="40" workbookViewId="0">
      <selection activeCell="G25" sqref="G25"/>
    </sheetView>
  </sheetViews>
  <sheetFormatPr defaultRowHeight="14.75" x14ac:dyDescent="0.75"/>
  <cols>
    <col min="1" max="1" width="12.08984375" bestFit="1" customWidth="1"/>
    <col min="2" max="2" width="9.31640625" bestFit="1" customWidth="1"/>
    <col min="3" max="3" width="11.81640625" bestFit="1" customWidth="1"/>
    <col min="4" max="4" width="10.1796875" bestFit="1" customWidth="1"/>
    <col min="5" max="5" width="9.1328125" bestFit="1" customWidth="1"/>
  </cols>
  <sheetData>
    <row r="1" spans="1:5" x14ac:dyDescent="0.75">
      <c r="A1" s="3" t="s">
        <v>7</v>
      </c>
    </row>
    <row r="2" spans="1:5" x14ac:dyDescent="0.7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 spans="1:5" x14ac:dyDescent="0.75">
      <c r="A3" s="5">
        <v>2011</v>
      </c>
      <c r="B3" s="2">
        <v>1830487</v>
      </c>
      <c r="C3" s="2">
        <v>3030693</v>
      </c>
      <c r="D3" s="2">
        <v>7226446</v>
      </c>
      <c r="E3" s="2">
        <v>12087626</v>
      </c>
    </row>
    <row r="4" spans="1:5" x14ac:dyDescent="0.75">
      <c r="A4" s="5">
        <v>2012</v>
      </c>
      <c r="B4" s="2">
        <v>1839177</v>
      </c>
      <c r="C4" s="2">
        <v>3031099</v>
      </c>
      <c r="D4" s="2">
        <v>7267257</v>
      </c>
      <c r="E4" s="2">
        <v>12137533</v>
      </c>
    </row>
    <row r="5" spans="1:5" x14ac:dyDescent="0.75">
      <c r="A5" s="5">
        <v>2013</v>
      </c>
      <c r="B5" s="2">
        <v>1848062</v>
      </c>
      <c r="C5" s="2">
        <v>3019905</v>
      </c>
      <c r="D5" s="2">
        <v>7307914</v>
      </c>
      <c r="E5" s="2">
        <v>12175881</v>
      </c>
    </row>
    <row r="6" spans="1:5" x14ac:dyDescent="0.75">
      <c r="A6" s="5">
        <v>2014</v>
      </c>
      <c r="B6" s="2">
        <v>1859198</v>
      </c>
      <c r="C6" s="2">
        <v>3010270</v>
      </c>
      <c r="D6" s="2">
        <v>7352123</v>
      </c>
      <c r="E6" s="2">
        <v>12221591</v>
      </c>
    </row>
    <row r="7" spans="1:5" x14ac:dyDescent="0.75">
      <c r="A7" s="5">
        <v>2015</v>
      </c>
      <c r="B7" s="2">
        <v>1872389</v>
      </c>
      <c r="C7" s="2">
        <v>3006228</v>
      </c>
      <c r="D7" s="2">
        <v>7394062</v>
      </c>
      <c r="E7" s="2">
        <v>12272679</v>
      </c>
    </row>
    <row r="8" spans="1:5" x14ac:dyDescent="0.75">
      <c r="A8" s="5">
        <v>2016</v>
      </c>
      <c r="B8" s="2">
        <v>1888325</v>
      </c>
      <c r="C8" s="2">
        <v>3007362</v>
      </c>
      <c r="D8" s="2">
        <v>7435584</v>
      </c>
      <c r="E8" s="2">
        <v>12331271</v>
      </c>
    </row>
    <row r="9" spans="1:5" x14ac:dyDescent="0.75">
      <c r="A9" s="5">
        <v>2017</v>
      </c>
      <c r="B9" s="2">
        <v>1904969</v>
      </c>
      <c r="C9" s="2">
        <v>3011351</v>
      </c>
      <c r="D9" s="2">
        <v>7476687</v>
      </c>
      <c r="E9" s="2">
        <v>12393007</v>
      </c>
    </row>
    <row r="10" spans="1:5" x14ac:dyDescent="0.75">
      <c r="A10" s="5">
        <v>2018</v>
      </c>
      <c r="B10" s="2">
        <v>1920728</v>
      </c>
      <c r="C10" s="2">
        <v>3021994</v>
      </c>
      <c r="D10" s="2">
        <v>7520631</v>
      </c>
      <c r="E10" s="2">
        <v>12463353</v>
      </c>
    </row>
    <row r="11" spans="1:5" x14ac:dyDescent="0.75">
      <c r="A11" s="5">
        <v>2019</v>
      </c>
      <c r="B11" s="2">
        <v>1936433</v>
      </c>
      <c r="C11" s="2">
        <v>3043234</v>
      </c>
      <c r="D11" s="2">
        <v>7569121</v>
      </c>
      <c r="E11" s="2">
        <v>12548788</v>
      </c>
    </row>
    <row r="12" spans="1:5" x14ac:dyDescent="0.75">
      <c r="A12" s="5">
        <v>2020</v>
      </c>
      <c r="B12" s="2">
        <v>1943215</v>
      </c>
      <c r="C12" s="2">
        <v>3020190</v>
      </c>
      <c r="D12" s="2">
        <v>7606067</v>
      </c>
      <c r="E12" s="2">
        <v>12569472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3783-CE74-4E3F-987B-F08C778EB1F9}">
  <sheetPr>
    <tabColor theme="8" tint="0.79998168889431442"/>
  </sheetPr>
  <dimension ref="A1:C7"/>
  <sheetViews>
    <sheetView zoomScale="70" zoomScaleNormal="70" workbookViewId="0">
      <selection activeCell="G25" sqref="G25"/>
    </sheetView>
  </sheetViews>
  <sheetFormatPr defaultRowHeight="14.75" x14ac:dyDescent="0.75"/>
  <cols>
    <col min="1" max="1" width="35.2265625" bestFit="1" customWidth="1"/>
    <col min="2" max="2" width="11.31640625" bestFit="1" customWidth="1"/>
    <col min="3" max="3" width="7.04296875" bestFit="1" customWidth="1"/>
  </cols>
  <sheetData>
    <row r="1" spans="1:3" x14ac:dyDescent="0.75">
      <c r="A1" s="3" t="s">
        <v>8</v>
      </c>
    </row>
    <row r="2" spans="1:3" x14ac:dyDescent="0.75">
      <c r="A2" s="6" t="s">
        <v>2</v>
      </c>
      <c r="B2" s="6" t="s">
        <v>9</v>
      </c>
      <c r="C2" s="6" t="s">
        <v>10</v>
      </c>
    </row>
    <row r="3" spans="1:3" x14ac:dyDescent="0.75">
      <c r="A3" s="5">
        <v>2016</v>
      </c>
      <c r="B3" s="2">
        <v>1.105</v>
      </c>
      <c r="C3" s="2">
        <v>1</v>
      </c>
    </row>
    <row r="4" spans="1:3" x14ac:dyDescent="0.75">
      <c r="A4" s="5">
        <v>2017</v>
      </c>
      <c r="B4" s="2">
        <v>1.1259999999999999</v>
      </c>
      <c r="C4" s="2">
        <v>1</v>
      </c>
    </row>
    <row r="5" spans="1:3" x14ac:dyDescent="0.75">
      <c r="A5" s="5">
        <v>2018</v>
      </c>
      <c r="B5" s="2">
        <v>1.179</v>
      </c>
      <c r="C5" s="2">
        <v>1</v>
      </c>
    </row>
    <row r="6" spans="1:3" x14ac:dyDescent="0.75">
      <c r="A6" s="5">
        <v>2019</v>
      </c>
      <c r="B6" s="2">
        <v>1.1180000000000001</v>
      </c>
      <c r="C6" s="2">
        <v>1</v>
      </c>
    </row>
    <row r="7" spans="1:3" x14ac:dyDescent="0.75">
      <c r="A7" s="5">
        <v>2020</v>
      </c>
      <c r="B7" s="2">
        <v>1.141</v>
      </c>
      <c r="C7" s="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050D-A475-41CD-86B7-4EF243DF14B4}">
  <sheetPr>
    <tabColor theme="8" tint="0.79998168889431442"/>
  </sheetPr>
  <dimension ref="A1:B31"/>
  <sheetViews>
    <sheetView zoomScale="40" zoomScaleNormal="40" workbookViewId="0">
      <selection activeCell="G25" sqref="G25"/>
    </sheetView>
  </sheetViews>
  <sheetFormatPr defaultRowHeight="14.75" x14ac:dyDescent="0.75"/>
  <cols>
    <col min="1" max="1" width="5.04296875" bestFit="1" customWidth="1"/>
    <col min="2" max="2" width="17.86328125" bestFit="1" customWidth="1"/>
    <col min="16" max="16" width="9.5" bestFit="1" customWidth="1"/>
    <col min="17" max="17" width="20.36328125" bestFit="1" customWidth="1"/>
    <col min="18" max="18" width="18.2265625" bestFit="1" customWidth="1"/>
  </cols>
  <sheetData>
    <row r="1" spans="1:2" x14ac:dyDescent="0.75">
      <c r="A1" s="6" t="s">
        <v>2</v>
      </c>
      <c r="B1" s="6" t="s">
        <v>11</v>
      </c>
    </row>
    <row r="2" spans="1:2" x14ac:dyDescent="0.75">
      <c r="A2" s="5">
        <v>1991</v>
      </c>
      <c r="B2" s="2">
        <v>9.7299999999999998E-2</v>
      </c>
    </row>
    <row r="3" spans="1:2" x14ac:dyDescent="0.75">
      <c r="A3" s="5">
        <v>1992</v>
      </c>
      <c r="B3" s="2">
        <v>8.0399999999999999E-2</v>
      </c>
    </row>
    <row r="4" spans="1:2" x14ac:dyDescent="0.75">
      <c r="A4" s="5">
        <v>1993</v>
      </c>
      <c r="B4" s="2">
        <v>7.0000000000000007E-2</v>
      </c>
    </row>
    <row r="5" spans="1:2" x14ac:dyDescent="0.75">
      <c r="A5" s="5">
        <v>1994</v>
      </c>
      <c r="B5" s="2">
        <v>4.8000000000000001E-2</v>
      </c>
    </row>
    <row r="6" spans="1:2" x14ac:dyDescent="0.75">
      <c r="A6" s="5">
        <v>1995</v>
      </c>
      <c r="B6" s="2">
        <v>3.3500000000000002E-2</v>
      </c>
    </row>
    <row r="7" spans="1:2" x14ac:dyDescent="0.75">
      <c r="A7" s="5">
        <v>1996</v>
      </c>
      <c r="B7" s="2">
        <v>3.5200000000000002E-2</v>
      </c>
    </row>
    <row r="8" spans="1:2" x14ac:dyDescent="0.75">
      <c r="A8" s="5">
        <v>1997</v>
      </c>
      <c r="B8" s="2">
        <v>5.0900000000000001E-2</v>
      </c>
    </row>
    <row r="9" spans="1:2" x14ac:dyDescent="0.75">
      <c r="A9" s="5">
        <v>1998</v>
      </c>
      <c r="B9" s="2">
        <v>2.58E-2</v>
      </c>
    </row>
    <row r="10" spans="1:2" x14ac:dyDescent="0.75">
      <c r="A10" s="5">
        <v>1999</v>
      </c>
      <c r="B10" s="2">
        <v>1.7899999999999999E-2</v>
      </c>
    </row>
    <row r="11" spans="1:2" x14ac:dyDescent="0.75">
      <c r="A11" s="5">
        <v>2000</v>
      </c>
      <c r="B11" s="2">
        <v>3.0200000000000001E-2</v>
      </c>
    </row>
    <row r="12" spans="1:2" x14ac:dyDescent="0.75">
      <c r="A12" s="5">
        <v>2001</v>
      </c>
      <c r="B12" s="2">
        <v>2.9499999999999998E-2</v>
      </c>
    </row>
    <row r="13" spans="1:2" x14ac:dyDescent="0.75">
      <c r="A13" s="5">
        <v>2002</v>
      </c>
      <c r="B13" s="2">
        <v>1.37E-2</v>
      </c>
    </row>
    <row r="14" spans="1:2" x14ac:dyDescent="0.75">
      <c r="A14" s="5">
        <v>2003</v>
      </c>
      <c r="B14" s="2">
        <v>2.2800000000000001E-2</v>
      </c>
    </row>
    <row r="15" spans="1:2" x14ac:dyDescent="0.75">
      <c r="A15" s="5">
        <v>2004</v>
      </c>
      <c r="B15" s="2">
        <v>3.3399999999999999E-2</v>
      </c>
    </row>
    <row r="16" spans="1:2" x14ac:dyDescent="0.75">
      <c r="A16" s="5">
        <v>2005</v>
      </c>
      <c r="B16" s="2">
        <v>3.5200000000000002E-2</v>
      </c>
    </row>
    <row r="17" spans="1:2" x14ac:dyDescent="0.75">
      <c r="A17" s="5">
        <v>2006</v>
      </c>
      <c r="B17" s="2">
        <v>3.9600000000000003E-2</v>
      </c>
    </row>
    <row r="18" spans="1:2" x14ac:dyDescent="0.75">
      <c r="A18" s="5">
        <v>2007</v>
      </c>
      <c r="B18" s="2">
        <v>4.0300000000000002E-2</v>
      </c>
    </row>
    <row r="19" spans="1:2" x14ac:dyDescent="0.75">
      <c r="A19" s="5">
        <v>2008</v>
      </c>
      <c r="B19" s="2">
        <v>6.4100000000000004E-2</v>
      </c>
    </row>
    <row r="20" spans="1:2" x14ac:dyDescent="0.75">
      <c r="A20" s="5">
        <v>2009</v>
      </c>
      <c r="B20" s="2">
        <v>-1.4200000000000001E-2</v>
      </c>
    </row>
    <row r="21" spans="1:2" x14ac:dyDescent="0.75">
      <c r="A21" s="5">
        <v>2010</v>
      </c>
      <c r="B21" s="2">
        <v>1.38E-2</v>
      </c>
    </row>
    <row r="22" spans="1:2" x14ac:dyDescent="0.75">
      <c r="A22" s="5">
        <v>2011</v>
      </c>
      <c r="B22" s="2">
        <v>3.7600000000000001E-2</v>
      </c>
    </row>
    <row r="23" spans="1:2" x14ac:dyDescent="0.75">
      <c r="A23" s="5">
        <v>2012</v>
      </c>
      <c r="B23" s="2">
        <v>3.09E-2</v>
      </c>
    </row>
    <row r="24" spans="1:2" x14ac:dyDescent="0.75">
      <c r="A24" s="5">
        <v>2013</v>
      </c>
      <c r="B24" s="2">
        <v>2.6499999999999999E-2</v>
      </c>
    </row>
    <row r="25" spans="1:2" x14ac:dyDescent="0.75">
      <c r="A25" s="5">
        <v>2014</v>
      </c>
      <c r="B25" s="2">
        <v>4.7899999999999998E-2</v>
      </c>
    </row>
    <row r="26" spans="1:2" x14ac:dyDescent="0.75">
      <c r="A26" s="5">
        <v>2015</v>
      </c>
      <c r="B26" s="2">
        <v>1.2999999999999999E-2</v>
      </c>
    </row>
    <row r="27" spans="1:2" x14ac:dyDescent="0.75">
      <c r="A27" s="5">
        <v>2016</v>
      </c>
      <c r="B27" s="2">
        <v>1.23E-2</v>
      </c>
    </row>
    <row r="28" spans="1:2" x14ac:dyDescent="0.75">
      <c r="A28" s="5">
        <v>2017</v>
      </c>
      <c r="B28" s="2">
        <v>3.2899999999999999E-2</v>
      </c>
    </row>
    <row r="29" spans="1:2" x14ac:dyDescent="0.75">
      <c r="A29" s="5">
        <v>2018</v>
      </c>
      <c r="B29" s="2">
        <v>4.2299999999999997E-2</v>
      </c>
    </row>
    <row r="30" spans="1:2" x14ac:dyDescent="0.75">
      <c r="A30" s="5">
        <v>2019</v>
      </c>
      <c r="B30" s="2">
        <v>0.03</v>
      </c>
    </row>
    <row r="31" spans="1:2" x14ac:dyDescent="0.75">
      <c r="A31" s="5">
        <v>2020</v>
      </c>
      <c r="B31" s="2">
        <v>1.32E-2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8C60-91BF-4679-BC3E-C47EC670E1BB}">
  <sheetPr>
    <tabColor theme="8" tint="0.79998168889431442"/>
  </sheetPr>
  <dimension ref="A1:AC22"/>
  <sheetViews>
    <sheetView zoomScale="40" zoomScaleNormal="40" workbookViewId="0">
      <selection activeCell="G25" sqref="G25"/>
    </sheetView>
  </sheetViews>
  <sheetFormatPr defaultRowHeight="14.75" x14ac:dyDescent="0.75"/>
  <cols>
    <col min="1" max="1" width="21.26953125" bestFit="1" customWidth="1"/>
    <col min="2" max="6" width="5.90625" bestFit="1" customWidth="1"/>
    <col min="8" max="8" width="16.26953125" bestFit="1" customWidth="1"/>
    <col min="9" max="9" width="12.1328125" bestFit="1" customWidth="1"/>
    <col min="10" max="13" width="12.7265625" bestFit="1" customWidth="1"/>
    <col min="14" max="14" width="14.81640625" bestFit="1" customWidth="1"/>
    <col min="15" max="16" width="12.7265625" bestFit="1" customWidth="1"/>
    <col min="17" max="17" width="13.6796875" bestFit="1" customWidth="1"/>
    <col min="18" max="18" width="17" bestFit="1" customWidth="1"/>
    <col min="19" max="19" width="14.31640625" bestFit="1" customWidth="1"/>
    <col min="20" max="21" width="12.7265625" bestFit="1" customWidth="1"/>
    <col min="22" max="22" width="17" bestFit="1" customWidth="1"/>
    <col min="23" max="23" width="21.26953125" bestFit="1" customWidth="1"/>
    <col min="24" max="24" width="12.7265625" bestFit="1" customWidth="1"/>
    <col min="25" max="25" width="12.86328125" bestFit="1" customWidth="1"/>
    <col min="26" max="26" width="13.6328125" bestFit="1" customWidth="1"/>
    <col min="27" max="27" width="20.76953125" bestFit="1" customWidth="1"/>
    <col min="28" max="29" width="12.7265625" bestFit="1" customWidth="1"/>
  </cols>
  <sheetData>
    <row r="1" spans="1:29" x14ac:dyDescent="0.75">
      <c r="A1" s="6" t="s">
        <v>12</v>
      </c>
      <c r="B1" s="6">
        <v>2016</v>
      </c>
      <c r="C1" s="6">
        <v>2017</v>
      </c>
      <c r="D1" s="6">
        <v>2018</v>
      </c>
      <c r="E1" s="6">
        <v>2019</v>
      </c>
      <c r="F1" s="6">
        <v>2020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  <c r="W1" s="6" t="s">
        <v>27</v>
      </c>
      <c r="X1" s="6" t="s">
        <v>28</v>
      </c>
      <c r="Y1" s="6" t="s">
        <v>29</v>
      </c>
      <c r="Z1" s="6" t="s">
        <v>30</v>
      </c>
      <c r="AA1" s="6" t="s">
        <v>31</v>
      </c>
      <c r="AB1" s="6" t="s">
        <v>32</v>
      </c>
      <c r="AC1" s="6" t="s">
        <v>6</v>
      </c>
    </row>
    <row r="2" spans="1:29" x14ac:dyDescent="0.75">
      <c r="A2" s="5" t="s">
        <v>13</v>
      </c>
      <c r="B2" s="2">
        <v>2190</v>
      </c>
      <c r="C2" s="2">
        <v>2643</v>
      </c>
      <c r="D2" s="2">
        <v>3100</v>
      </c>
      <c r="E2" s="2">
        <v>3666</v>
      </c>
      <c r="F2" s="2">
        <v>3731</v>
      </c>
      <c r="H2" s="5">
        <v>2016</v>
      </c>
      <c r="I2" s="2">
        <v>2190</v>
      </c>
      <c r="J2" s="2">
        <v>46054</v>
      </c>
      <c r="K2" s="2">
        <v>62050</v>
      </c>
      <c r="L2" s="2">
        <v>31034</v>
      </c>
      <c r="M2" s="2">
        <v>37074</v>
      </c>
      <c r="N2" s="2">
        <v>8714</v>
      </c>
      <c r="O2" s="2">
        <v>42150</v>
      </c>
      <c r="P2" s="2">
        <v>18594</v>
      </c>
      <c r="Q2" s="2">
        <v>45322</v>
      </c>
      <c r="R2" s="2">
        <v>19998</v>
      </c>
      <c r="S2" s="2">
        <v>12540</v>
      </c>
      <c r="T2" s="2">
        <v>54719</v>
      </c>
      <c r="U2" s="2">
        <v>26532</v>
      </c>
      <c r="V2" s="2">
        <v>12460</v>
      </c>
      <c r="W2" s="2">
        <v>42473</v>
      </c>
      <c r="X2" s="2">
        <v>83156</v>
      </c>
      <c r="Y2" s="2">
        <v>30971</v>
      </c>
      <c r="Z2" s="2">
        <v>42026</v>
      </c>
      <c r="AA2" s="2">
        <v>5000</v>
      </c>
      <c r="AB2" s="2">
        <v>52017</v>
      </c>
      <c r="AC2" s="2">
        <v>21646</v>
      </c>
    </row>
    <row r="3" spans="1:29" x14ac:dyDescent="0.75">
      <c r="A3" s="5" t="s">
        <v>14</v>
      </c>
      <c r="B3" s="2">
        <v>46054</v>
      </c>
      <c r="C3" s="2">
        <v>48604</v>
      </c>
      <c r="D3" s="2">
        <v>53072</v>
      </c>
      <c r="E3" s="2">
        <v>52529</v>
      </c>
      <c r="F3" s="2">
        <v>52450</v>
      </c>
      <c r="H3" s="5">
        <v>2017</v>
      </c>
      <c r="I3" s="2">
        <v>2643</v>
      </c>
      <c r="J3" s="2">
        <v>48604</v>
      </c>
      <c r="K3" s="2">
        <v>72082</v>
      </c>
      <c r="L3" s="2">
        <v>30333</v>
      </c>
      <c r="M3" s="2">
        <v>38724</v>
      </c>
      <c r="N3" s="2">
        <v>10731</v>
      </c>
      <c r="O3" s="2">
        <v>44587</v>
      </c>
      <c r="P3" s="2">
        <v>20657</v>
      </c>
      <c r="Q3" s="2">
        <v>47359</v>
      </c>
      <c r="R3" s="2">
        <v>21459</v>
      </c>
      <c r="S3" s="2">
        <v>13643</v>
      </c>
      <c r="T3" s="2">
        <v>57668</v>
      </c>
      <c r="U3" s="2">
        <v>28129</v>
      </c>
      <c r="V3" s="2">
        <v>13879</v>
      </c>
      <c r="W3" s="2">
        <v>41720</v>
      </c>
      <c r="X3" s="2">
        <v>83435</v>
      </c>
      <c r="Y3" s="2">
        <v>32359</v>
      </c>
      <c r="Z3" s="2">
        <v>44133</v>
      </c>
      <c r="AA3" s="2">
        <v>5400</v>
      </c>
      <c r="AB3" s="2">
        <v>53845</v>
      </c>
      <c r="AC3" s="2">
        <v>23047</v>
      </c>
    </row>
    <row r="4" spans="1:29" x14ac:dyDescent="0.75">
      <c r="A4" s="5" t="s">
        <v>15</v>
      </c>
      <c r="B4" s="2">
        <v>62050</v>
      </c>
      <c r="C4" s="2">
        <v>72082</v>
      </c>
      <c r="D4" s="2">
        <v>74544</v>
      </c>
      <c r="E4" s="2">
        <v>69010</v>
      </c>
      <c r="F4" s="2">
        <v>59329</v>
      </c>
      <c r="H4" s="5">
        <v>2018</v>
      </c>
      <c r="I4" s="2">
        <v>3100</v>
      </c>
      <c r="J4" s="2">
        <v>53072</v>
      </c>
      <c r="K4" s="2">
        <v>74544</v>
      </c>
      <c r="L4" s="2">
        <v>32602</v>
      </c>
      <c r="M4" s="2">
        <v>41614</v>
      </c>
      <c r="N4" s="2">
        <v>11299</v>
      </c>
      <c r="O4" s="2">
        <v>47998</v>
      </c>
      <c r="P4" s="2">
        <v>23443</v>
      </c>
      <c r="Q4" s="2">
        <v>51513</v>
      </c>
      <c r="R4" s="2">
        <v>23575</v>
      </c>
      <c r="S4" s="2">
        <v>15243</v>
      </c>
      <c r="T4" s="2">
        <v>61654</v>
      </c>
      <c r="U4" s="2">
        <v>30380</v>
      </c>
      <c r="V4" s="2">
        <v>15484</v>
      </c>
      <c r="W4" s="2">
        <v>44504</v>
      </c>
      <c r="X4" s="2">
        <v>86475</v>
      </c>
      <c r="Y4" s="2">
        <v>34640</v>
      </c>
      <c r="Z4" s="2">
        <v>47567</v>
      </c>
      <c r="AA4" s="2">
        <v>6076</v>
      </c>
      <c r="AB4" s="2">
        <v>54644</v>
      </c>
      <c r="AC4" s="2">
        <v>23820</v>
      </c>
    </row>
    <row r="5" spans="1:29" x14ac:dyDescent="0.75">
      <c r="A5" s="5" t="s">
        <v>16</v>
      </c>
      <c r="B5" s="2">
        <v>31034</v>
      </c>
      <c r="C5" s="2">
        <v>30333</v>
      </c>
      <c r="D5" s="2">
        <v>32602</v>
      </c>
      <c r="E5" s="2">
        <v>31975</v>
      </c>
      <c r="F5" s="2">
        <v>30498</v>
      </c>
      <c r="H5" s="5">
        <v>2019</v>
      </c>
      <c r="I5" s="2">
        <v>3666</v>
      </c>
      <c r="J5" s="2">
        <v>52529</v>
      </c>
      <c r="K5" s="2">
        <v>69010</v>
      </c>
      <c r="L5" s="2">
        <v>31975</v>
      </c>
      <c r="M5" s="2">
        <v>40619</v>
      </c>
      <c r="N5" s="2">
        <v>11509</v>
      </c>
      <c r="O5" s="2">
        <v>46842</v>
      </c>
      <c r="P5" s="2">
        <v>23684</v>
      </c>
      <c r="Q5" s="2">
        <v>50165</v>
      </c>
      <c r="R5" s="2">
        <v>23354</v>
      </c>
      <c r="S5" s="2">
        <v>15327</v>
      </c>
      <c r="T5" s="2">
        <v>59836</v>
      </c>
      <c r="U5" s="2">
        <v>29585</v>
      </c>
      <c r="V5" s="2">
        <v>15748</v>
      </c>
      <c r="W5" s="2">
        <v>43969</v>
      </c>
      <c r="X5" s="2">
        <v>85420</v>
      </c>
      <c r="Y5" s="2">
        <v>33675</v>
      </c>
      <c r="Z5" s="2">
        <v>46638</v>
      </c>
      <c r="AA5" s="2">
        <v>6126</v>
      </c>
      <c r="AB5" s="2">
        <v>51991</v>
      </c>
      <c r="AC5" s="2">
        <v>24880</v>
      </c>
    </row>
    <row r="6" spans="1:29" x14ac:dyDescent="0.75">
      <c r="A6" s="5" t="s">
        <v>17</v>
      </c>
      <c r="B6" s="2">
        <v>37074</v>
      </c>
      <c r="C6" s="2">
        <v>38724</v>
      </c>
      <c r="D6" s="2">
        <v>41614</v>
      </c>
      <c r="E6" s="2">
        <v>40619</v>
      </c>
      <c r="F6" s="2">
        <v>39069</v>
      </c>
      <c r="H6" s="5">
        <v>2020</v>
      </c>
      <c r="I6" s="2">
        <v>3731</v>
      </c>
      <c r="J6" s="2">
        <v>52450</v>
      </c>
      <c r="K6" s="2">
        <v>59329</v>
      </c>
      <c r="L6" s="2">
        <v>30498</v>
      </c>
      <c r="M6" s="2">
        <v>39069</v>
      </c>
      <c r="N6" s="2">
        <v>10137</v>
      </c>
      <c r="O6" s="2">
        <v>46255</v>
      </c>
      <c r="P6" s="2">
        <v>22955</v>
      </c>
      <c r="Q6" s="2">
        <v>48635</v>
      </c>
      <c r="R6" s="2">
        <v>22198</v>
      </c>
      <c r="S6" s="2">
        <v>14148</v>
      </c>
      <c r="T6" s="2">
        <v>61124</v>
      </c>
      <c r="U6" s="2">
        <v>27090</v>
      </c>
      <c r="V6" s="2">
        <v>15737</v>
      </c>
      <c r="W6" s="2">
        <v>41965</v>
      </c>
      <c r="X6" s="2">
        <v>87184</v>
      </c>
      <c r="Y6" s="2">
        <v>31746</v>
      </c>
      <c r="Z6" s="2">
        <v>45205</v>
      </c>
      <c r="AA6" s="2">
        <v>6086</v>
      </c>
      <c r="AB6" s="2">
        <v>52327</v>
      </c>
      <c r="AC6" s="2">
        <v>23863</v>
      </c>
    </row>
    <row r="7" spans="1:29" x14ac:dyDescent="0.75">
      <c r="A7" s="5" t="s">
        <v>18</v>
      </c>
      <c r="B7" s="2">
        <v>8714</v>
      </c>
      <c r="C7" s="2">
        <v>10731</v>
      </c>
      <c r="D7" s="2">
        <v>11299</v>
      </c>
      <c r="E7" s="2">
        <v>11509</v>
      </c>
      <c r="F7" s="2">
        <v>10137</v>
      </c>
    </row>
    <row r="8" spans="1:29" x14ac:dyDescent="0.75">
      <c r="A8" s="5" t="s">
        <v>19</v>
      </c>
      <c r="B8" s="2">
        <v>42150</v>
      </c>
      <c r="C8" s="2">
        <v>44587</v>
      </c>
      <c r="D8" s="2">
        <v>47998</v>
      </c>
      <c r="E8" s="2">
        <v>46842</v>
      </c>
      <c r="F8" s="2">
        <v>46255</v>
      </c>
    </row>
    <row r="9" spans="1:29" x14ac:dyDescent="0.75">
      <c r="A9" s="5" t="s">
        <v>20</v>
      </c>
      <c r="B9" s="2">
        <v>18594</v>
      </c>
      <c r="C9" s="2">
        <v>20657</v>
      </c>
      <c r="D9" s="2">
        <v>23443</v>
      </c>
      <c r="E9" s="2">
        <v>23684</v>
      </c>
      <c r="F9" s="2">
        <v>22955</v>
      </c>
    </row>
    <row r="10" spans="1:29" x14ac:dyDescent="0.75">
      <c r="A10" s="5" t="s">
        <v>21</v>
      </c>
      <c r="B10" s="2">
        <v>45322</v>
      </c>
      <c r="C10" s="2">
        <v>47359</v>
      </c>
      <c r="D10" s="2">
        <v>51513</v>
      </c>
      <c r="E10" s="2">
        <v>50165</v>
      </c>
      <c r="F10" s="2">
        <v>48635</v>
      </c>
      <c r="H10" s="6" t="s">
        <v>12</v>
      </c>
      <c r="I10" s="6" t="s">
        <v>13</v>
      </c>
      <c r="J10" s="6" t="s">
        <v>14</v>
      </c>
      <c r="K10" s="6" t="s">
        <v>15</v>
      </c>
      <c r="L10" s="6" t="s">
        <v>16</v>
      </c>
      <c r="M10" s="6" t="s">
        <v>17</v>
      </c>
      <c r="N10" s="6" t="s">
        <v>18</v>
      </c>
      <c r="O10" s="6" t="s">
        <v>19</v>
      </c>
      <c r="P10" s="6" t="s">
        <v>20</v>
      </c>
      <c r="Q10" s="6" t="s">
        <v>21</v>
      </c>
      <c r="R10" s="6" t="s">
        <v>22</v>
      </c>
      <c r="S10" s="6" t="s">
        <v>23</v>
      </c>
      <c r="T10" s="6" t="s">
        <v>24</v>
      </c>
      <c r="U10" s="6" t="s">
        <v>25</v>
      </c>
      <c r="V10" s="6" t="s">
        <v>26</v>
      </c>
      <c r="W10" s="6" t="s">
        <v>27</v>
      </c>
      <c r="X10" s="6" t="s">
        <v>28</v>
      </c>
      <c r="Y10" s="6" t="s">
        <v>29</v>
      </c>
      <c r="Z10" s="6" t="s">
        <v>30</v>
      </c>
      <c r="AA10" s="6" t="s">
        <v>31</v>
      </c>
      <c r="AB10" s="6" t="s">
        <v>32</v>
      </c>
      <c r="AC10" s="6" t="s">
        <v>6</v>
      </c>
    </row>
    <row r="11" spans="1:29" x14ac:dyDescent="0.75">
      <c r="A11" s="5" t="s">
        <v>22</v>
      </c>
      <c r="B11" s="2">
        <v>19998</v>
      </c>
      <c r="C11" s="2">
        <v>21459</v>
      </c>
      <c r="D11" s="2">
        <v>23575</v>
      </c>
      <c r="E11" s="2">
        <v>23354</v>
      </c>
      <c r="F11" s="2">
        <v>22198</v>
      </c>
      <c r="H11" s="5">
        <v>2017</v>
      </c>
      <c r="I11" s="2">
        <f>(I3-I2)/I2</f>
        <v>0.20684931506849316</v>
      </c>
      <c r="J11" s="2">
        <f>(J3-J2)/J2</f>
        <v>5.5369783297867722E-2</v>
      </c>
      <c r="K11" s="2">
        <f t="shared" ref="K11:AC14" si="0">(K3-K2)/K2</f>
        <v>0.16167606768734891</v>
      </c>
      <c r="L11" s="2">
        <f t="shared" si="0"/>
        <v>-2.2588129148675647E-2</v>
      </c>
      <c r="M11" s="2">
        <f t="shared" si="0"/>
        <v>4.4505583427739116E-2</v>
      </c>
      <c r="N11" s="2">
        <f t="shared" si="0"/>
        <v>0.23146660546247419</v>
      </c>
      <c r="O11" s="2">
        <f t="shared" si="0"/>
        <v>5.7817319098457887E-2</v>
      </c>
      <c r="P11" s="2">
        <f t="shared" si="0"/>
        <v>0.11094976874260515</v>
      </c>
      <c r="Q11" s="2">
        <f t="shared" si="0"/>
        <v>4.4945059794360358E-2</v>
      </c>
      <c r="R11" s="2">
        <f t="shared" si="0"/>
        <v>7.3057305730573063E-2</v>
      </c>
      <c r="S11" s="2">
        <f t="shared" si="0"/>
        <v>8.7958532695374805E-2</v>
      </c>
      <c r="T11" s="2">
        <f t="shared" si="0"/>
        <v>5.3893528756007968E-2</v>
      </c>
      <c r="U11" s="2">
        <f t="shared" si="0"/>
        <v>6.0191466907884815E-2</v>
      </c>
      <c r="V11" s="2">
        <f t="shared" si="0"/>
        <v>0.11388443017656501</v>
      </c>
      <c r="W11" s="2">
        <f t="shared" si="0"/>
        <v>-1.7728910131142136E-2</v>
      </c>
      <c r="X11" s="2">
        <f t="shared" si="0"/>
        <v>3.3551397373611045E-3</v>
      </c>
      <c r="Y11" s="2">
        <f t="shared" si="0"/>
        <v>4.4816118304220075E-2</v>
      </c>
      <c r="Z11" s="2">
        <f t="shared" si="0"/>
        <v>5.0135630324085093E-2</v>
      </c>
      <c r="AA11" s="2">
        <f t="shared" si="0"/>
        <v>0.08</v>
      </c>
      <c r="AB11" s="2">
        <f t="shared" si="0"/>
        <v>3.5142357306265262E-2</v>
      </c>
      <c r="AC11" s="2">
        <f t="shared" si="0"/>
        <v>6.4723274507992243E-2</v>
      </c>
    </row>
    <row r="12" spans="1:29" x14ac:dyDescent="0.75">
      <c r="A12" s="5" t="s">
        <v>23</v>
      </c>
      <c r="B12" s="2">
        <v>12540</v>
      </c>
      <c r="C12" s="2">
        <v>13643</v>
      </c>
      <c r="D12" s="2">
        <v>15243</v>
      </c>
      <c r="E12" s="2">
        <v>15327</v>
      </c>
      <c r="F12" s="2">
        <v>14148</v>
      </c>
      <c r="H12" s="5">
        <v>2018</v>
      </c>
      <c r="I12" s="2">
        <f t="shared" ref="I12:J14" si="1">(I4-I3)/I3</f>
        <v>0.17290957245554295</v>
      </c>
      <c r="J12" s="2">
        <f t="shared" si="1"/>
        <v>9.1926590404081965E-2</v>
      </c>
      <c r="K12" s="2">
        <f t="shared" si="0"/>
        <v>3.4155545073666103E-2</v>
      </c>
      <c r="L12" s="2">
        <f t="shared" si="0"/>
        <v>7.4803019813404537E-2</v>
      </c>
      <c r="M12" s="2">
        <f t="shared" si="0"/>
        <v>7.4630719966945563E-2</v>
      </c>
      <c r="N12" s="2">
        <f t="shared" si="0"/>
        <v>5.2930761345634146E-2</v>
      </c>
      <c r="O12" s="2">
        <f t="shared" si="0"/>
        <v>7.6502119451858169E-2</v>
      </c>
      <c r="P12" s="2">
        <f t="shared" si="0"/>
        <v>0.13486953575059302</v>
      </c>
      <c r="Q12" s="2">
        <f t="shared" si="0"/>
        <v>8.7713000696805252E-2</v>
      </c>
      <c r="R12" s="2">
        <f t="shared" si="0"/>
        <v>9.8606645230439438E-2</v>
      </c>
      <c r="S12" s="2">
        <f t="shared" si="0"/>
        <v>0.1172762588873415</v>
      </c>
      <c r="T12" s="2">
        <f t="shared" si="0"/>
        <v>6.9119789137823406E-2</v>
      </c>
      <c r="U12" s="2">
        <f t="shared" si="0"/>
        <v>8.0024174339649479E-2</v>
      </c>
      <c r="V12" s="2">
        <f t="shared" si="0"/>
        <v>0.11564233734418906</v>
      </c>
      <c r="W12" s="2">
        <f t="shared" si="0"/>
        <v>6.6730584851390218E-2</v>
      </c>
      <c r="X12" s="2">
        <f t="shared" si="0"/>
        <v>3.6435548630670583E-2</v>
      </c>
      <c r="Y12" s="2">
        <f t="shared" si="0"/>
        <v>7.049043542754721E-2</v>
      </c>
      <c r="Z12" s="2">
        <f t="shared" si="0"/>
        <v>7.7810255364466493E-2</v>
      </c>
      <c r="AA12" s="2">
        <f t="shared" si="0"/>
        <v>0.12518518518518518</v>
      </c>
      <c r="AB12" s="2">
        <f t="shared" si="0"/>
        <v>1.4838889404772959E-2</v>
      </c>
      <c r="AC12" s="2">
        <f t="shared" si="0"/>
        <v>3.3540157070334531E-2</v>
      </c>
    </row>
    <row r="13" spans="1:29" x14ac:dyDescent="0.75">
      <c r="A13" s="5" t="s">
        <v>24</v>
      </c>
      <c r="B13" s="2">
        <v>54719</v>
      </c>
      <c r="C13" s="2">
        <v>57668</v>
      </c>
      <c r="D13" s="2">
        <v>61654</v>
      </c>
      <c r="E13" s="2">
        <v>59836</v>
      </c>
      <c r="F13" s="2">
        <v>61124</v>
      </c>
      <c r="H13" s="5">
        <v>2019</v>
      </c>
      <c r="I13" s="2">
        <f t="shared" si="1"/>
        <v>0.18258064516129033</v>
      </c>
      <c r="J13" s="2">
        <f t="shared" si="1"/>
        <v>-1.023138378052457E-2</v>
      </c>
      <c r="K13" s="2">
        <f t="shared" si="0"/>
        <v>-7.4238033912856841E-2</v>
      </c>
      <c r="L13" s="2">
        <f t="shared" si="0"/>
        <v>-1.9231948960186492E-2</v>
      </c>
      <c r="M13" s="2">
        <f t="shared" si="0"/>
        <v>-2.3910222521266882E-2</v>
      </c>
      <c r="N13" s="2">
        <f t="shared" si="0"/>
        <v>1.8585715550048676E-2</v>
      </c>
      <c r="O13" s="2">
        <f t="shared" si="0"/>
        <v>-2.4084336847368642E-2</v>
      </c>
      <c r="P13" s="2">
        <f t="shared" si="0"/>
        <v>1.0280254233673165E-2</v>
      </c>
      <c r="Q13" s="2">
        <f t="shared" si="0"/>
        <v>-2.6168151728689845E-2</v>
      </c>
      <c r="R13" s="2">
        <f t="shared" si="0"/>
        <v>-9.3743372216330851E-3</v>
      </c>
      <c r="S13" s="2">
        <f t="shared" si="0"/>
        <v>5.5107262349931114E-3</v>
      </c>
      <c r="T13" s="2">
        <f t="shared" si="0"/>
        <v>-2.9487137898595386E-2</v>
      </c>
      <c r="U13" s="2">
        <f t="shared" si="0"/>
        <v>-2.6168531928900594E-2</v>
      </c>
      <c r="V13" s="2">
        <f t="shared" si="0"/>
        <v>1.7049857917850686E-2</v>
      </c>
      <c r="W13" s="2">
        <f t="shared" si="0"/>
        <v>-1.2021391335610282E-2</v>
      </c>
      <c r="X13" s="2">
        <f t="shared" si="0"/>
        <v>-1.2200057820179242E-2</v>
      </c>
      <c r="Y13" s="2">
        <f t="shared" si="0"/>
        <v>-2.7857967667436489E-2</v>
      </c>
      <c r="Z13" s="2">
        <f t="shared" si="0"/>
        <v>-1.9530346668909116E-2</v>
      </c>
      <c r="AA13" s="2">
        <f t="shared" si="0"/>
        <v>8.2290980908492437E-3</v>
      </c>
      <c r="AB13" s="2">
        <f t="shared" si="0"/>
        <v>-4.8550618549154524E-2</v>
      </c>
      <c r="AC13" s="2">
        <f t="shared" si="0"/>
        <v>4.4500419815281279E-2</v>
      </c>
    </row>
    <row r="14" spans="1:29" x14ac:dyDescent="0.75">
      <c r="A14" s="5" t="s">
        <v>25</v>
      </c>
      <c r="B14" s="2">
        <v>26532</v>
      </c>
      <c r="C14" s="2">
        <v>28129</v>
      </c>
      <c r="D14" s="2">
        <v>30380</v>
      </c>
      <c r="E14" s="2">
        <v>29585</v>
      </c>
      <c r="F14" s="2">
        <v>27090</v>
      </c>
      <c r="H14" s="5">
        <v>2020</v>
      </c>
      <c r="I14" s="2">
        <f t="shared" si="1"/>
        <v>1.7730496453900711E-2</v>
      </c>
      <c r="J14" s="2">
        <f t="shared" si="1"/>
        <v>-1.5039311618344152E-3</v>
      </c>
      <c r="K14" s="2">
        <f t="shared" si="0"/>
        <v>-0.14028401680915809</v>
      </c>
      <c r="L14" s="2">
        <f t="shared" si="0"/>
        <v>-4.619233776387803E-2</v>
      </c>
      <c r="M14" s="2">
        <f t="shared" si="0"/>
        <v>-3.8159482015805414E-2</v>
      </c>
      <c r="N14" s="2">
        <f t="shared" si="0"/>
        <v>-0.11921105222000174</v>
      </c>
      <c r="O14" s="2">
        <f t="shared" si="0"/>
        <v>-1.253148883480637E-2</v>
      </c>
      <c r="P14" s="2">
        <f t="shared" si="0"/>
        <v>-3.0780273602432021E-2</v>
      </c>
      <c r="Q14" s="2">
        <f t="shared" si="0"/>
        <v>-3.0499352137944781E-2</v>
      </c>
      <c r="R14" s="2">
        <f t="shared" si="0"/>
        <v>-4.949901515800291E-2</v>
      </c>
      <c r="S14" s="2">
        <f t="shared" si="0"/>
        <v>-7.6923076923076927E-2</v>
      </c>
      <c r="T14" s="2">
        <f t="shared" si="0"/>
        <v>2.152550304164717E-2</v>
      </c>
      <c r="U14" s="2">
        <f t="shared" si="0"/>
        <v>-8.4333276998478965E-2</v>
      </c>
      <c r="V14" s="2">
        <f t="shared" si="0"/>
        <v>-6.9850139700279406E-4</v>
      </c>
      <c r="W14" s="2">
        <f t="shared" si="0"/>
        <v>-4.5577566012417838E-2</v>
      </c>
      <c r="X14" s="2">
        <f t="shared" si="0"/>
        <v>2.0650901428236945E-2</v>
      </c>
      <c r="Y14" s="2">
        <f t="shared" si="0"/>
        <v>-5.7282850779510022E-2</v>
      </c>
      <c r="Z14" s="2">
        <f t="shared" si="0"/>
        <v>-3.0726017410695142E-2</v>
      </c>
      <c r="AA14" s="2">
        <f t="shared" si="0"/>
        <v>-6.5295461965393401E-3</v>
      </c>
      <c r="AB14" s="2">
        <f t="shared" si="0"/>
        <v>6.4626569983266338E-3</v>
      </c>
      <c r="AC14" s="2">
        <f t="shared" si="0"/>
        <v>-4.0876205787781353E-2</v>
      </c>
    </row>
    <row r="15" spans="1:29" x14ac:dyDescent="0.75">
      <c r="A15" s="5" t="s">
        <v>26</v>
      </c>
      <c r="B15" s="2">
        <v>12460</v>
      </c>
      <c r="C15" s="2">
        <v>13879</v>
      </c>
      <c r="D15" s="2">
        <v>15484</v>
      </c>
      <c r="E15" s="2">
        <v>15748</v>
      </c>
      <c r="F15" s="2">
        <v>15737</v>
      </c>
      <c r="H15" s="5" t="s">
        <v>33</v>
      </c>
      <c r="I15" s="2">
        <f>AVERAGE(I11:I14)</f>
        <v>0.14501750728480678</v>
      </c>
      <c r="J15" s="2">
        <f t="shared" ref="J15:AC15" si="2">AVERAGE(J11:J14)</f>
        <v>3.3890264689897677E-2</v>
      </c>
      <c r="K15" s="2">
        <f t="shared" si="2"/>
        <v>-4.6726094902499772E-3</v>
      </c>
      <c r="L15" s="2">
        <f t="shared" si="2"/>
        <v>-3.302349014833908E-3</v>
      </c>
      <c r="M15" s="2">
        <f t="shared" si="2"/>
        <v>1.4266649714403093E-2</v>
      </c>
      <c r="N15" s="2">
        <f t="shared" si="2"/>
        <v>4.5943007534538824E-2</v>
      </c>
      <c r="O15" s="2">
        <f t="shared" si="2"/>
        <v>2.442590321703526E-2</v>
      </c>
      <c r="P15" s="2">
        <f t="shared" si="2"/>
        <v>5.6329821281109832E-2</v>
      </c>
      <c r="Q15" s="2">
        <f t="shared" si="2"/>
        <v>1.8997639156132742E-2</v>
      </c>
      <c r="R15" s="2">
        <f t="shared" si="2"/>
        <v>2.8197649645344127E-2</v>
      </c>
      <c r="S15" s="2">
        <f t="shared" si="2"/>
        <v>3.3455610223658117E-2</v>
      </c>
      <c r="T15" s="2">
        <f t="shared" si="2"/>
        <v>2.8762920759220791E-2</v>
      </c>
      <c r="U15" s="2">
        <f t="shared" si="2"/>
        <v>7.4284580800386864E-3</v>
      </c>
      <c r="V15" s="2">
        <f t="shared" si="2"/>
        <v>6.1469531010400494E-2</v>
      </c>
      <c r="W15" s="2">
        <f t="shared" si="2"/>
        <v>-2.1493206569450102E-3</v>
      </c>
      <c r="X15" s="2">
        <f t="shared" si="2"/>
        <v>1.2060382994022347E-2</v>
      </c>
      <c r="Y15" s="2">
        <f t="shared" si="2"/>
        <v>7.5414338212051943E-3</v>
      </c>
      <c r="Z15" s="2">
        <f t="shared" si="2"/>
        <v>1.9422380402236834E-2</v>
      </c>
      <c r="AA15" s="2">
        <f t="shared" si="2"/>
        <v>5.1721184269873773E-2</v>
      </c>
      <c r="AB15" s="2">
        <f t="shared" si="2"/>
        <v>1.9733212900525827E-3</v>
      </c>
      <c r="AC15" s="2">
        <f t="shared" si="2"/>
        <v>2.5471911401456677E-2</v>
      </c>
    </row>
    <row r="16" spans="1:29" x14ac:dyDescent="0.75">
      <c r="A16" s="5" t="s">
        <v>27</v>
      </c>
      <c r="B16" s="2">
        <v>42473</v>
      </c>
      <c r="C16" s="2">
        <v>41720</v>
      </c>
      <c r="D16" s="2">
        <v>44504</v>
      </c>
      <c r="E16" s="2">
        <v>43969</v>
      </c>
      <c r="F16" s="2">
        <v>41965</v>
      </c>
    </row>
    <row r="17" spans="1:6" x14ac:dyDescent="0.75">
      <c r="A17" s="5" t="s">
        <v>28</v>
      </c>
      <c r="B17" s="2">
        <v>83156</v>
      </c>
      <c r="C17" s="2">
        <v>83435</v>
      </c>
      <c r="D17" s="2">
        <v>86475</v>
      </c>
      <c r="E17" s="2">
        <v>85420</v>
      </c>
      <c r="F17" s="2">
        <v>87184</v>
      </c>
    </row>
    <row r="18" spans="1:6" x14ac:dyDescent="0.75">
      <c r="A18" s="5" t="s">
        <v>29</v>
      </c>
      <c r="B18" s="2">
        <v>30971</v>
      </c>
      <c r="C18" s="2">
        <v>32359</v>
      </c>
      <c r="D18" s="2">
        <v>34640</v>
      </c>
      <c r="E18" s="2">
        <v>33675</v>
      </c>
      <c r="F18" s="2">
        <v>31746</v>
      </c>
    </row>
    <row r="19" spans="1:6" x14ac:dyDescent="0.75">
      <c r="A19" s="5" t="s">
        <v>30</v>
      </c>
      <c r="B19" s="2">
        <v>42026</v>
      </c>
      <c r="C19" s="2">
        <v>44133</v>
      </c>
      <c r="D19" s="2">
        <v>47567</v>
      </c>
      <c r="E19" s="2">
        <v>46638</v>
      </c>
      <c r="F19" s="2">
        <v>45205</v>
      </c>
    </row>
    <row r="20" spans="1:6" x14ac:dyDescent="0.75">
      <c r="A20" s="5" t="s">
        <v>31</v>
      </c>
      <c r="B20" s="2">
        <v>5000</v>
      </c>
      <c r="C20" s="2">
        <v>5400</v>
      </c>
      <c r="D20" s="2">
        <v>6076</v>
      </c>
      <c r="E20" s="2">
        <v>6126</v>
      </c>
      <c r="F20" s="2">
        <v>6086</v>
      </c>
    </row>
    <row r="21" spans="1:6" x14ac:dyDescent="0.75">
      <c r="A21" s="5" t="s">
        <v>32</v>
      </c>
      <c r="B21" s="2">
        <v>52017</v>
      </c>
      <c r="C21" s="2">
        <v>53845</v>
      </c>
      <c r="D21" s="2">
        <v>54644</v>
      </c>
      <c r="E21" s="2">
        <v>51991</v>
      </c>
      <c r="F21" s="2">
        <v>52327</v>
      </c>
    </row>
    <row r="22" spans="1:6" x14ac:dyDescent="0.75">
      <c r="A22" s="5" t="s">
        <v>6</v>
      </c>
      <c r="B22" s="2">
        <v>21646</v>
      </c>
      <c r="C22" s="2">
        <v>23047</v>
      </c>
      <c r="D22" s="2">
        <v>23820</v>
      </c>
      <c r="E22" s="2">
        <v>24880</v>
      </c>
      <c r="F22" s="2">
        <v>23863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93EB-DE17-4C92-AA5C-E0BBEAB25FDC}">
  <sheetPr>
    <tabColor theme="8" tint="0.79998168889431442"/>
  </sheetPr>
  <dimension ref="A1:V79"/>
  <sheetViews>
    <sheetView zoomScale="40" zoomScaleNormal="40" workbookViewId="0">
      <selection activeCell="G25" sqref="G25"/>
    </sheetView>
  </sheetViews>
  <sheetFormatPr defaultRowHeight="14.75" x14ac:dyDescent="0.75"/>
  <cols>
    <col min="1" max="1" width="29.04296875" bestFit="1" customWidth="1"/>
    <col min="2" max="2" width="23.5" bestFit="1" customWidth="1"/>
    <col min="3" max="3" width="20.1328125" bestFit="1" customWidth="1"/>
    <col min="4" max="4" width="19.953125" bestFit="1" customWidth="1"/>
    <col min="5" max="5" width="21.6796875" bestFit="1" customWidth="1"/>
    <col min="6" max="6" width="23.5" bestFit="1" customWidth="1"/>
    <col min="7" max="7" width="20.1328125" bestFit="1" customWidth="1"/>
    <col min="8" max="8" width="19.953125" bestFit="1" customWidth="1"/>
    <col min="9" max="9" width="21.6796875" bestFit="1" customWidth="1"/>
    <col min="10" max="10" width="23.5" bestFit="1" customWidth="1"/>
    <col min="11" max="11" width="20.1328125" bestFit="1" customWidth="1"/>
    <col min="12" max="12" width="19.953125" bestFit="1" customWidth="1"/>
    <col min="13" max="13" width="21.6796875" bestFit="1" customWidth="1"/>
    <col min="14" max="14" width="23.5" bestFit="1" customWidth="1"/>
    <col min="15" max="15" width="20.1328125" bestFit="1" customWidth="1"/>
    <col min="16" max="16" width="19.953125" bestFit="1" customWidth="1"/>
    <col min="17" max="17" width="21.6796875" bestFit="1" customWidth="1"/>
    <col min="18" max="18" width="23.5" bestFit="1" customWidth="1"/>
    <col min="19" max="19" width="20.1328125" bestFit="1" customWidth="1"/>
    <col min="20" max="20" width="19.953125" bestFit="1" customWidth="1"/>
    <col min="21" max="21" width="21.6796875" bestFit="1" customWidth="1"/>
  </cols>
  <sheetData>
    <row r="1" spans="1:21" x14ac:dyDescent="0.75">
      <c r="A1" s="7"/>
      <c r="B1" s="7">
        <v>2020</v>
      </c>
      <c r="C1" s="7"/>
      <c r="D1" s="7"/>
      <c r="E1" s="7"/>
      <c r="F1" s="7">
        <v>2019</v>
      </c>
      <c r="G1" s="7"/>
      <c r="H1" s="7"/>
      <c r="I1" s="7"/>
      <c r="J1" s="7">
        <v>2018</v>
      </c>
      <c r="K1" s="7"/>
      <c r="L1" s="7"/>
      <c r="M1" s="7"/>
      <c r="N1" s="7">
        <v>2017</v>
      </c>
      <c r="O1" s="7"/>
      <c r="P1" s="7"/>
      <c r="Q1" s="7"/>
      <c r="R1" s="7">
        <v>2016</v>
      </c>
      <c r="S1" s="7"/>
      <c r="T1" s="7"/>
      <c r="U1" s="7"/>
    </row>
    <row r="2" spans="1:21" x14ac:dyDescent="0.75">
      <c r="A2" s="6" t="s">
        <v>34</v>
      </c>
      <c r="B2" s="6" t="s">
        <v>35</v>
      </c>
      <c r="C2" s="6" t="s">
        <v>36</v>
      </c>
      <c r="D2" s="6" t="s">
        <v>37</v>
      </c>
      <c r="E2" s="6" t="s">
        <v>38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35</v>
      </c>
      <c r="K2" s="6" t="s">
        <v>36</v>
      </c>
      <c r="L2" s="6" t="s">
        <v>37</v>
      </c>
      <c r="M2" s="6" t="s">
        <v>38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35</v>
      </c>
      <c r="S2" s="6" t="s">
        <v>36</v>
      </c>
      <c r="T2" s="6" t="s">
        <v>37</v>
      </c>
      <c r="U2" s="6" t="s">
        <v>38</v>
      </c>
    </row>
    <row r="3" spans="1:21" x14ac:dyDescent="0.75">
      <c r="A3" s="5" t="s">
        <v>13</v>
      </c>
      <c r="B3" s="2">
        <v>155.73000000000002</v>
      </c>
      <c r="C3" s="2">
        <v>30.4</v>
      </c>
      <c r="D3" s="2">
        <v>72.53</v>
      </c>
      <c r="E3" s="2">
        <v>52.8</v>
      </c>
      <c r="F3" s="2">
        <v>193.31</v>
      </c>
      <c r="G3" s="2">
        <v>27.01</v>
      </c>
      <c r="H3" s="2">
        <v>84.21</v>
      </c>
      <c r="I3" s="2">
        <v>82.09</v>
      </c>
      <c r="J3" s="2">
        <v>147.94</v>
      </c>
      <c r="K3" s="2">
        <v>18.43</v>
      </c>
      <c r="L3" s="2">
        <v>51.59</v>
      </c>
      <c r="M3" s="2">
        <v>77.92</v>
      </c>
      <c r="N3" s="2">
        <v>137.35000000000002</v>
      </c>
      <c r="O3" s="2">
        <v>14.68</v>
      </c>
      <c r="P3" s="2">
        <v>54.52</v>
      </c>
      <c r="Q3" s="2">
        <v>68.150000000000006</v>
      </c>
      <c r="R3" s="2">
        <v>93.87</v>
      </c>
      <c r="S3" s="2">
        <v>13.56</v>
      </c>
      <c r="T3" s="2">
        <v>51.63</v>
      </c>
      <c r="U3" s="2">
        <v>28.68</v>
      </c>
    </row>
    <row r="4" spans="1:21" x14ac:dyDescent="0.75">
      <c r="A4" s="5" t="s">
        <v>14</v>
      </c>
      <c r="B4" s="2">
        <v>302.27</v>
      </c>
      <c r="C4" s="2">
        <v>26.38</v>
      </c>
      <c r="D4" s="2">
        <v>119.26</v>
      </c>
      <c r="E4" s="2">
        <v>156.63</v>
      </c>
      <c r="F4" s="2">
        <v>337.11</v>
      </c>
      <c r="G4" s="2">
        <v>34.26</v>
      </c>
      <c r="H4" s="2">
        <v>158.61000000000001</v>
      </c>
      <c r="I4" s="2">
        <v>144.24</v>
      </c>
      <c r="J4" s="2">
        <v>316.52</v>
      </c>
      <c r="K4" s="2">
        <v>35.6</v>
      </c>
      <c r="L4" s="2">
        <v>132.94999999999999</v>
      </c>
      <c r="M4" s="2">
        <v>147.97</v>
      </c>
      <c r="N4" s="2">
        <v>295.43</v>
      </c>
      <c r="O4" s="2">
        <v>33.57</v>
      </c>
      <c r="P4" s="2">
        <v>132.61000000000001</v>
      </c>
      <c r="Q4" s="2">
        <v>129.25</v>
      </c>
      <c r="R4" s="2">
        <v>295.5</v>
      </c>
      <c r="S4" s="2">
        <v>39.4</v>
      </c>
      <c r="T4" s="2">
        <v>121.58</v>
      </c>
      <c r="U4" s="2">
        <v>134.52000000000001</v>
      </c>
    </row>
    <row r="5" spans="1:21" x14ac:dyDescent="0.75">
      <c r="A5" s="5" t="s">
        <v>15</v>
      </c>
      <c r="B5" s="2">
        <v>315.09000000000003</v>
      </c>
      <c r="C5" s="2">
        <v>20.71</v>
      </c>
      <c r="D5" s="2">
        <v>165.68</v>
      </c>
      <c r="E5" s="2">
        <v>128.69999999999999</v>
      </c>
      <c r="F5" s="2">
        <v>317.2</v>
      </c>
      <c r="G5" s="2">
        <v>25.56</v>
      </c>
      <c r="H5" s="2">
        <v>228.5</v>
      </c>
      <c r="I5" s="2">
        <v>63.14</v>
      </c>
      <c r="J5" s="2">
        <v>327.33</v>
      </c>
      <c r="K5" s="2">
        <v>29.2</v>
      </c>
      <c r="L5" s="2">
        <v>245.88</v>
      </c>
      <c r="M5" s="2">
        <v>52.25</v>
      </c>
      <c r="N5" s="2">
        <v>315.69</v>
      </c>
      <c r="O5" s="2">
        <v>26.83</v>
      </c>
      <c r="P5" s="2">
        <v>239.93</v>
      </c>
      <c r="Q5" s="2">
        <v>48.93</v>
      </c>
      <c r="R5" s="2">
        <v>263.39</v>
      </c>
      <c r="S5" s="2">
        <v>38.78</v>
      </c>
      <c r="T5" s="2">
        <v>180.98</v>
      </c>
      <c r="U5" s="2">
        <v>43.63</v>
      </c>
    </row>
    <row r="6" spans="1:21" x14ac:dyDescent="0.75">
      <c r="A6" s="5" t="s">
        <v>16</v>
      </c>
      <c r="B6" s="2">
        <v>426.70000000000005</v>
      </c>
      <c r="C6" s="2">
        <v>95.64</v>
      </c>
      <c r="D6" s="2">
        <v>223.16</v>
      </c>
      <c r="E6" s="2">
        <v>107.9</v>
      </c>
      <c r="F6" s="2">
        <v>449.32000000000005</v>
      </c>
      <c r="G6" s="2">
        <v>123.44</v>
      </c>
      <c r="H6" s="2">
        <v>224.66</v>
      </c>
      <c r="I6" s="2">
        <v>101.22</v>
      </c>
      <c r="J6" s="2">
        <v>317.51</v>
      </c>
      <c r="K6" s="2">
        <v>91.78</v>
      </c>
      <c r="L6" s="2">
        <v>133.94999999999999</v>
      </c>
      <c r="M6" s="2">
        <v>91.78</v>
      </c>
      <c r="N6" s="2">
        <v>261.60000000000002</v>
      </c>
      <c r="O6" s="2">
        <v>87.2</v>
      </c>
      <c r="P6" s="2">
        <v>104.64</v>
      </c>
      <c r="Q6" s="2">
        <v>69.760000000000005</v>
      </c>
      <c r="R6" s="2">
        <v>237.79999999999998</v>
      </c>
      <c r="S6" s="2">
        <v>80.099999999999994</v>
      </c>
      <c r="T6" s="2">
        <v>87.61</v>
      </c>
      <c r="U6" s="2">
        <v>70.09</v>
      </c>
    </row>
    <row r="7" spans="1:21" x14ac:dyDescent="0.75">
      <c r="A7" s="5" t="s">
        <v>17</v>
      </c>
      <c r="B7" s="2">
        <v>291.31</v>
      </c>
      <c r="C7" s="2">
        <v>49.54</v>
      </c>
      <c r="D7" s="2">
        <v>80.77</v>
      </c>
      <c r="E7" s="2">
        <v>161</v>
      </c>
      <c r="F7" s="2">
        <v>343.19</v>
      </c>
      <c r="G7" s="2">
        <v>62.59</v>
      </c>
      <c r="H7" s="2">
        <v>84.72</v>
      </c>
      <c r="I7" s="2">
        <v>195.88</v>
      </c>
      <c r="J7" s="2">
        <v>293.11</v>
      </c>
      <c r="K7" s="2">
        <v>54.62</v>
      </c>
      <c r="L7" s="2">
        <v>69.22</v>
      </c>
      <c r="M7" s="2">
        <v>169.27</v>
      </c>
      <c r="N7" s="2">
        <v>263.55</v>
      </c>
      <c r="O7" s="2">
        <v>48.81</v>
      </c>
      <c r="P7" s="2">
        <v>66.16</v>
      </c>
      <c r="Q7" s="2">
        <v>148.58000000000001</v>
      </c>
      <c r="R7" s="2">
        <v>283.35000000000002</v>
      </c>
      <c r="S7" s="2">
        <v>50.58</v>
      </c>
      <c r="T7" s="2">
        <v>66.89</v>
      </c>
      <c r="U7" s="2">
        <v>165.88</v>
      </c>
    </row>
    <row r="8" spans="1:21" x14ac:dyDescent="0.75">
      <c r="A8" s="5" t="s">
        <v>18</v>
      </c>
      <c r="B8" s="2">
        <v>135.69999999999999</v>
      </c>
      <c r="C8" s="2">
        <v>8.59</v>
      </c>
      <c r="D8" s="2">
        <v>26.91</v>
      </c>
      <c r="E8" s="2">
        <v>100.2</v>
      </c>
      <c r="F8" s="2">
        <v>102.87</v>
      </c>
      <c r="G8" s="2">
        <v>6.29</v>
      </c>
      <c r="H8" s="2">
        <v>8.57</v>
      </c>
      <c r="I8" s="2">
        <v>88.01</v>
      </c>
      <c r="J8" s="2">
        <v>95.4</v>
      </c>
      <c r="K8" s="2">
        <v>5.14</v>
      </c>
      <c r="L8" s="2">
        <v>7.43</v>
      </c>
      <c r="M8" s="2">
        <v>82.83</v>
      </c>
      <c r="N8" s="2">
        <v>103.38</v>
      </c>
      <c r="O8" s="2">
        <v>5.71</v>
      </c>
      <c r="P8" s="2">
        <v>8.57</v>
      </c>
      <c r="Q8" s="2">
        <v>89.1</v>
      </c>
      <c r="R8" s="2">
        <v>112.08</v>
      </c>
      <c r="S8" s="2">
        <v>5.72</v>
      </c>
      <c r="T8" s="2">
        <v>22.87</v>
      </c>
      <c r="U8" s="2">
        <v>83.49</v>
      </c>
    </row>
    <row r="9" spans="1:21" x14ac:dyDescent="0.75">
      <c r="A9" s="5" t="s">
        <v>19</v>
      </c>
      <c r="B9" s="2">
        <v>254.48000000000002</v>
      </c>
      <c r="C9" s="2">
        <v>28.1</v>
      </c>
      <c r="D9" s="2">
        <v>81.48</v>
      </c>
      <c r="E9" s="2">
        <v>144.9</v>
      </c>
      <c r="F9" s="2">
        <v>265.39</v>
      </c>
      <c r="G9" s="2">
        <v>36.99</v>
      </c>
      <c r="H9" s="2">
        <v>84.85</v>
      </c>
      <c r="I9" s="2">
        <v>143.55000000000001</v>
      </c>
      <c r="J9" s="2">
        <v>253.89</v>
      </c>
      <c r="K9" s="2">
        <v>41.91</v>
      </c>
      <c r="L9" s="2">
        <v>71.33</v>
      </c>
      <c r="M9" s="2">
        <v>140.65</v>
      </c>
      <c r="N9" s="2">
        <v>237.68</v>
      </c>
      <c r="O9" s="2">
        <v>39.61</v>
      </c>
      <c r="P9" s="2">
        <v>59.42</v>
      </c>
      <c r="Q9" s="2">
        <v>138.65</v>
      </c>
      <c r="R9" s="2">
        <v>240.60999999999999</v>
      </c>
      <c r="S9" s="2">
        <v>41.39</v>
      </c>
      <c r="T9" s="2">
        <v>60.05</v>
      </c>
      <c r="U9" s="2">
        <v>139.16999999999999</v>
      </c>
    </row>
    <row r="10" spans="1:21" x14ac:dyDescent="0.75">
      <c r="A10" s="5" t="s">
        <v>20</v>
      </c>
      <c r="B10" s="2">
        <v>225.67</v>
      </c>
      <c r="C10" s="2">
        <v>43.4</v>
      </c>
      <c r="D10" s="2">
        <v>121.51</v>
      </c>
      <c r="E10" s="2">
        <v>60.76</v>
      </c>
      <c r="F10" s="2">
        <v>272.23</v>
      </c>
      <c r="G10" s="2">
        <v>52.21</v>
      </c>
      <c r="H10" s="2">
        <v>151.65</v>
      </c>
      <c r="I10" s="2">
        <v>68.37</v>
      </c>
      <c r="J10" s="2">
        <v>204.66000000000003</v>
      </c>
      <c r="K10" s="2">
        <v>46.17</v>
      </c>
      <c r="L10" s="2">
        <v>81.12</v>
      </c>
      <c r="M10" s="2">
        <v>77.37</v>
      </c>
      <c r="N10" s="2">
        <v>247.92000000000002</v>
      </c>
      <c r="O10" s="2">
        <v>55.09</v>
      </c>
      <c r="P10" s="2">
        <v>123.96</v>
      </c>
      <c r="Q10" s="2">
        <v>68.87</v>
      </c>
      <c r="R10" s="2">
        <v>200.87</v>
      </c>
      <c r="S10" s="2">
        <v>35.15</v>
      </c>
      <c r="T10" s="2">
        <v>104.2</v>
      </c>
      <c r="U10" s="2">
        <v>61.52</v>
      </c>
    </row>
    <row r="11" spans="1:21" x14ac:dyDescent="0.75">
      <c r="A11" s="5" t="s">
        <v>21</v>
      </c>
      <c r="B11" s="2">
        <v>253.39</v>
      </c>
      <c r="C11" s="2">
        <v>18.72</v>
      </c>
      <c r="D11" s="2">
        <v>182.84</v>
      </c>
      <c r="E11" s="2">
        <v>51.83</v>
      </c>
      <c r="F11" s="2">
        <v>299.26</v>
      </c>
      <c r="G11" s="2">
        <v>23.13</v>
      </c>
      <c r="H11" s="2">
        <v>209.63</v>
      </c>
      <c r="I11" s="2">
        <v>66.5</v>
      </c>
      <c r="J11" s="2">
        <v>265.74</v>
      </c>
      <c r="K11" s="2">
        <v>27.59</v>
      </c>
      <c r="L11" s="2">
        <v>177.16</v>
      </c>
      <c r="M11" s="2">
        <v>60.99</v>
      </c>
      <c r="N11" s="2">
        <v>291.84999999999997</v>
      </c>
      <c r="O11" s="2">
        <v>27.73</v>
      </c>
      <c r="P11" s="2">
        <v>214.51</v>
      </c>
      <c r="Q11" s="2">
        <v>49.61</v>
      </c>
      <c r="R11" s="2">
        <v>211.59</v>
      </c>
      <c r="S11" s="2">
        <v>22.04</v>
      </c>
      <c r="T11" s="2">
        <v>142.53</v>
      </c>
      <c r="U11" s="2">
        <v>47.02</v>
      </c>
    </row>
    <row r="12" spans="1:21" x14ac:dyDescent="0.75">
      <c r="A12" s="5" t="s">
        <v>22</v>
      </c>
      <c r="B12" s="2">
        <v>332.71000000000004</v>
      </c>
      <c r="C12" s="2">
        <v>49.4</v>
      </c>
      <c r="D12" s="2">
        <v>138.68</v>
      </c>
      <c r="E12" s="2">
        <v>144.63</v>
      </c>
      <c r="F12" s="2">
        <v>360.76</v>
      </c>
      <c r="G12" s="2">
        <v>56.65</v>
      </c>
      <c r="H12" s="2">
        <v>178.29</v>
      </c>
      <c r="I12" s="2">
        <v>125.82</v>
      </c>
      <c r="J12" s="2">
        <v>306.57</v>
      </c>
      <c r="K12" s="2">
        <v>54.87</v>
      </c>
      <c r="L12" s="2">
        <v>149.71</v>
      </c>
      <c r="M12" s="2">
        <v>101.99</v>
      </c>
      <c r="N12" s="2">
        <v>253.08</v>
      </c>
      <c r="O12" s="2">
        <v>47.64</v>
      </c>
      <c r="P12" s="2">
        <v>108.97</v>
      </c>
      <c r="Q12" s="2">
        <v>96.47</v>
      </c>
      <c r="R12" s="2">
        <v>239.99</v>
      </c>
      <c r="S12" s="2">
        <v>45.15</v>
      </c>
      <c r="T12" s="2">
        <v>99.8</v>
      </c>
      <c r="U12" s="2">
        <v>95.04</v>
      </c>
    </row>
    <row r="13" spans="1:21" x14ac:dyDescent="0.75">
      <c r="A13" s="5" t="s">
        <v>23</v>
      </c>
      <c r="B13" s="2">
        <v>335.38</v>
      </c>
      <c r="C13" s="2">
        <v>42.15</v>
      </c>
      <c r="D13" s="2">
        <v>155.78</v>
      </c>
      <c r="E13" s="2">
        <v>137.44999999999999</v>
      </c>
      <c r="F13" s="2">
        <v>339.37</v>
      </c>
      <c r="G13" s="2">
        <v>54.74</v>
      </c>
      <c r="H13" s="2">
        <v>152.35</v>
      </c>
      <c r="I13" s="2">
        <v>132.28</v>
      </c>
      <c r="J13" s="2">
        <v>287.59000000000003</v>
      </c>
      <c r="K13" s="2">
        <v>51.71</v>
      </c>
      <c r="L13" s="2">
        <v>110.68</v>
      </c>
      <c r="M13" s="2">
        <v>125.2</v>
      </c>
      <c r="N13" s="2">
        <v>299.43</v>
      </c>
      <c r="O13" s="2">
        <v>53.05</v>
      </c>
      <c r="P13" s="2">
        <v>113.3</v>
      </c>
      <c r="Q13" s="2">
        <v>133.08000000000001</v>
      </c>
      <c r="R13" s="2">
        <v>252.32</v>
      </c>
      <c r="S13" s="2">
        <v>54.2</v>
      </c>
      <c r="T13" s="2">
        <v>73.739999999999995</v>
      </c>
      <c r="U13" s="2">
        <v>124.38</v>
      </c>
    </row>
    <row r="14" spans="1:21" x14ac:dyDescent="0.75">
      <c r="A14" s="5" t="s">
        <v>24</v>
      </c>
      <c r="B14" s="2">
        <v>433.65</v>
      </c>
      <c r="C14" s="2">
        <v>57.33</v>
      </c>
      <c r="D14" s="2">
        <v>192.32</v>
      </c>
      <c r="E14" s="2">
        <v>184</v>
      </c>
      <c r="F14" s="2">
        <v>475.72</v>
      </c>
      <c r="G14" s="2">
        <v>70.48</v>
      </c>
      <c r="H14" s="2">
        <v>210.5</v>
      </c>
      <c r="I14" s="2">
        <v>194.74</v>
      </c>
      <c r="J14" s="2">
        <v>470.90999999999997</v>
      </c>
      <c r="K14" s="2">
        <v>77.239999999999995</v>
      </c>
      <c r="L14" s="2">
        <v>214.98</v>
      </c>
      <c r="M14" s="2">
        <v>178.69</v>
      </c>
      <c r="N14" s="2">
        <v>400.3</v>
      </c>
      <c r="O14" s="2">
        <v>71.08</v>
      </c>
      <c r="P14" s="2">
        <v>176.77</v>
      </c>
      <c r="Q14" s="2">
        <v>152.44999999999999</v>
      </c>
      <c r="R14" s="2">
        <v>420.77</v>
      </c>
      <c r="S14" s="2">
        <v>87.54</v>
      </c>
      <c r="T14" s="2">
        <v>179.79</v>
      </c>
      <c r="U14" s="2">
        <v>153.44</v>
      </c>
    </row>
    <row r="15" spans="1:21" x14ac:dyDescent="0.75">
      <c r="A15" s="5" t="s">
        <v>25</v>
      </c>
      <c r="B15" s="2">
        <v>441.52000000000004</v>
      </c>
      <c r="C15" s="2">
        <v>78.040000000000006</v>
      </c>
      <c r="D15" s="2">
        <v>153.43</v>
      </c>
      <c r="E15" s="2">
        <v>210.05</v>
      </c>
      <c r="F15" s="2">
        <v>521.65000000000009</v>
      </c>
      <c r="G15" s="2">
        <v>98.62</v>
      </c>
      <c r="H15" s="2">
        <v>184.84</v>
      </c>
      <c r="I15" s="2">
        <v>238.19</v>
      </c>
      <c r="J15" s="2">
        <v>431.7</v>
      </c>
      <c r="K15" s="2">
        <v>90.59</v>
      </c>
      <c r="L15" s="2">
        <v>139.32</v>
      </c>
      <c r="M15" s="2">
        <v>201.79</v>
      </c>
      <c r="N15" s="2">
        <v>407.23</v>
      </c>
      <c r="O15" s="2">
        <v>87.22</v>
      </c>
      <c r="P15" s="2">
        <v>134.91</v>
      </c>
      <c r="Q15" s="2">
        <v>185.1</v>
      </c>
      <c r="R15" s="2">
        <v>389.95</v>
      </c>
      <c r="S15" s="2">
        <v>76.099999999999994</v>
      </c>
      <c r="T15" s="2">
        <v>127.68</v>
      </c>
      <c r="U15" s="2">
        <v>186.17</v>
      </c>
    </row>
    <row r="16" spans="1:21" x14ac:dyDescent="0.75">
      <c r="A16" s="5" t="s">
        <v>26</v>
      </c>
      <c r="B16" s="2">
        <v>216.25</v>
      </c>
      <c r="C16" s="2">
        <v>52.37</v>
      </c>
      <c r="D16" s="2">
        <v>75.150000000000006</v>
      </c>
      <c r="E16" s="2">
        <v>88.73</v>
      </c>
      <c r="F16" s="2">
        <v>252.99</v>
      </c>
      <c r="G16" s="2">
        <v>45.07</v>
      </c>
      <c r="H16" s="2">
        <v>134.25</v>
      </c>
      <c r="I16" s="2">
        <v>73.67</v>
      </c>
      <c r="J16" s="2">
        <v>207.87</v>
      </c>
      <c r="K16" s="2">
        <v>41.19</v>
      </c>
      <c r="L16" s="2">
        <v>109.99</v>
      </c>
      <c r="M16" s="2">
        <v>56.69</v>
      </c>
      <c r="N16" s="2">
        <v>174.44</v>
      </c>
      <c r="O16" s="2">
        <v>27.62</v>
      </c>
      <c r="P16" s="2">
        <v>106.12</v>
      </c>
      <c r="Q16" s="2">
        <v>40.700000000000003</v>
      </c>
      <c r="R16" s="2">
        <v>136.17000000000002</v>
      </c>
      <c r="S16" s="2">
        <v>26.65</v>
      </c>
      <c r="T16" s="2">
        <v>71.72</v>
      </c>
      <c r="U16" s="2">
        <v>37.799999999999997</v>
      </c>
    </row>
    <row r="17" spans="1:22" x14ac:dyDescent="0.75">
      <c r="A17" s="5" t="s">
        <v>27</v>
      </c>
      <c r="B17" s="2">
        <v>385.77</v>
      </c>
      <c r="C17" s="2">
        <v>65.73</v>
      </c>
      <c r="D17" s="2">
        <v>106.24</v>
      </c>
      <c r="E17" s="2">
        <v>213.8</v>
      </c>
      <c r="F17" s="2">
        <v>475.63</v>
      </c>
      <c r="G17" s="2">
        <v>80.83</v>
      </c>
      <c r="H17" s="2">
        <v>183.04</v>
      </c>
      <c r="I17" s="2">
        <v>211.76</v>
      </c>
      <c r="J17" s="2">
        <v>447.46000000000004</v>
      </c>
      <c r="K17" s="2">
        <v>80.62</v>
      </c>
      <c r="L17" s="2">
        <v>154.53</v>
      </c>
      <c r="M17" s="2">
        <v>212.31</v>
      </c>
      <c r="N17" s="2">
        <v>457.14</v>
      </c>
      <c r="O17" s="2">
        <v>84.53</v>
      </c>
      <c r="P17" s="2">
        <v>152.83000000000001</v>
      </c>
      <c r="Q17" s="2">
        <v>219.78</v>
      </c>
      <c r="R17" s="2">
        <v>469.29</v>
      </c>
      <c r="S17" s="2">
        <v>93.31</v>
      </c>
      <c r="T17" s="2">
        <v>128.05000000000001</v>
      </c>
      <c r="U17" s="2">
        <v>247.93</v>
      </c>
    </row>
    <row r="18" spans="1:22" x14ac:dyDescent="0.75">
      <c r="A18" s="5" t="s">
        <v>28</v>
      </c>
      <c r="B18" s="2">
        <v>269.14</v>
      </c>
      <c r="C18" s="2">
        <v>62.43</v>
      </c>
      <c r="D18" s="2">
        <v>94.34</v>
      </c>
      <c r="E18" s="2">
        <v>112.37</v>
      </c>
      <c r="F18" s="2">
        <v>311.59000000000003</v>
      </c>
      <c r="G18" s="2">
        <v>76.150000000000006</v>
      </c>
      <c r="H18" s="2">
        <v>147.41</v>
      </c>
      <c r="I18" s="2">
        <v>88.03</v>
      </c>
      <c r="J18" s="2">
        <v>309.60000000000002</v>
      </c>
      <c r="K18" s="2">
        <v>78.81</v>
      </c>
      <c r="L18" s="2">
        <v>145.65</v>
      </c>
      <c r="M18" s="2">
        <v>85.14</v>
      </c>
      <c r="N18" s="2">
        <v>345.92</v>
      </c>
      <c r="O18" s="2">
        <v>82.23</v>
      </c>
      <c r="P18" s="2">
        <v>166.58</v>
      </c>
      <c r="Q18" s="2">
        <v>97.11</v>
      </c>
      <c r="R18" s="2">
        <v>335.55</v>
      </c>
      <c r="S18" s="2">
        <v>95.87</v>
      </c>
      <c r="T18" s="2">
        <v>137.37</v>
      </c>
      <c r="U18" s="2">
        <v>102.31</v>
      </c>
    </row>
    <row r="19" spans="1:22" x14ac:dyDescent="0.75">
      <c r="A19" s="5" t="s">
        <v>29</v>
      </c>
      <c r="B19" s="2">
        <v>438.70000000000005</v>
      </c>
      <c r="C19" s="2">
        <v>46.29</v>
      </c>
      <c r="D19" s="2">
        <v>184.08</v>
      </c>
      <c r="E19" s="2">
        <v>208.33</v>
      </c>
      <c r="F19" s="2">
        <v>506.65999999999997</v>
      </c>
      <c r="G19" s="2">
        <v>72.540000000000006</v>
      </c>
      <c r="H19" s="2">
        <v>229.7</v>
      </c>
      <c r="I19" s="2">
        <v>204.42</v>
      </c>
      <c r="J19" s="2">
        <v>428.06</v>
      </c>
      <c r="K19" s="2">
        <v>55.41</v>
      </c>
      <c r="L19" s="2">
        <v>217.29</v>
      </c>
      <c r="M19" s="2">
        <v>155.36000000000001</v>
      </c>
      <c r="N19" s="2">
        <v>441.34000000000003</v>
      </c>
      <c r="O19" s="2">
        <v>56.39</v>
      </c>
      <c r="P19" s="2">
        <v>253.74</v>
      </c>
      <c r="Q19" s="2">
        <v>131.21</v>
      </c>
      <c r="R19" s="2">
        <v>368.13</v>
      </c>
      <c r="S19" s="2">
        <v>47.64</v>
      </c>
      <c r="T19" s="2">
        <v>212.22</v>
      </c>
      <c r="U19" s="2"/>
    </row>
    <row r="20" spans="1:22" x14ac:dyDescent="0.75">
      <c r="A20" s="5" t="s">
        <v>30</v>
      </c>
      <c r="B20" s="2">
        <v>444.16999999999996</v>
      </c>
      <c r="C20" s="2">
        <v>69.319999999999993</v>
      </c>
      <c r="D20" s="2">
        <v>143.78</v>
      </c>
      <c r="E20" s="2">
        <v>231.07</v>
      </c>
      <c r="F20" s="2">
        <v>489.37</v>
      </c>
      <c r="G20" s="2">
        <v>93.61</v>
      </c>
      <c r="H20" s="2">
        <v>166.57</v>
      </c>
      <c r="I20" s="2">
        <v>229.19</v>
      </c>
      <c r="J20" s="2">
        <v>486.83000000000004</v>
      </c>
      <c r="K20" s="2">
        <v>92.82</v>
      </c>
      <c r="L20" s="2">
        <v>162.93</v>
      </c>
      <c r="M20" s="2">
        <v>231.08</v>
      </c>
      <c r="N20" s="2">
        <v>439.49</v>
      </c>
      <c r="O20" s="2">
        <v>88.68</v>
      </c>
      <c r="P20" s="2">
        <v>154.54</v>
      </c>
      <c r="Q20" s="2">
        <v>196.27</v>
      </c>
      <c r="R20" s="2">
        <v>405.85</v>
      </c>
      <c r="S20" s="2">
        <v>84.44</v>
      </c>
      <c r="T20" s="2">
        <v>149.25</v>
      </c>
      <c r="U20" s="2">
        <v>108.27</v>
      </c>
    </row>
    <row r="21" spans="1:22" x14ac:dyDescent="0.75">
      <c r="A21" s="5" t="s">
        <v>31</v>
      </c>
      <c r="B21" s="2">
        <v>164.82999999999998</v>
      </c>
      <c r="C21" s="2">
        <v>26.61</v>
      </c>
      <c r="D21" s="2">
        <v>70.22</v>
      </c>
      <c r="E21" s="2">
        <v>68</v>
      </c>
      <c r="F21" s="2">
        <v>238.75</v>
      </c>
      <c r="G21" s="2">
        <v>39.67</v>
      </c>
      <c r="H21" s="2">
        <v>118.27</v>
      </c>
      <c r="I21" s="2">
        <v>80.81</v>
      </c>
      <c r="J21" s="2">
        <v>178.01</v>
      </c>
      <c r="K21" s="2">
        <v>34.29</v>
      </c>
      <c r="L21" s="2">
        <v>66.39</v>
      </c>
      <c r="M21" s="2">
        <v>77.33</v>
      </c>
      <c r="N21" s="2">
        <v>166.41000000000003</v>
      </c>
      <c r="O21" s="2">
        <v>38.35</v>
      </c>
      <c r="P21" s="2">
        <v>59.33</v>
      </c>
      <c r="Q21" s="2">
        <v>68.73</v>
      </c>
      <c r="R21" s="2">
        <v>160.41000000000003</v>
      </c>
      <c r="S21" s="2">
        <v>36.520000000000003</v>
      </c>
      <c r="T21" s="2">
        <v>53.71</v>
      </c>
      <c r="U21" s="2">
        <v>172.16</v>
      </c>
    </row>
    <row r="22" spans="1:22" x14ac:dyDescent="0.75">
      <c r="A22" s="5" t="s">
        <v>32</v>
      </c>
      <c r="B22" s="2">
        <v>200.35</v>
      </c>
      <c r="C22" s="2">
        <v>30.17</v>
      </c>
      <c r="D22" s="2">
        <v>120.09</v>
      </c>
      <c r="E22" s="2">
        <v>50.09</v>
      </c>
      <c r="F22" s="2">
        <v>223.67</v>
      </c>
      <c r="G22" s="2">
        <v>35.86</v>
      </c>
      <c r="H22" s="2">
        <v>127.03</v>
      </c>
      <c r="I22" s="2">
        <v>60.78</v>
      </c>
      <c r="J22" s="2">
        <v>186.66</v>
      </c>
      <c r="K22" s="2">
        <v>35</v>
      </c>
      <c r="L22" s="2">
        <v>97.01</v>
      </c>
      <c r="M22" s="2">
        <v>54.65</v>
      </c>
      <c r="N22" s="2">
        <v>169.58</v>
      </c>
      <c r="O22" s="2">
        <v>25.47</v>
      </c>
      <c r="P22" s="2">
        <v>100.01</v>
      </c>
      <c r="Q22" s="2">
        <v>44.1</v>
      </c>
      <c r="R22" s="2">
        <v>143.56</v>
      </c>
      <c r="S22" s="2">
        <v>22.67</v>
      </c>
      <c r="T22" s="2">
        <v>87.52</v>
      </c>
      <c r="U22" s="2">
        <v>70.180000000000007</v>
      </c>
    </row>
    <row r="23" spans="1:22" x14ac:dyDescent="0.75">
      <c r="A23" s="5" t="s">
        <v>6</v>
      </c>
      <c r="B23" s="2">
        <v>163.13</v>
      </c>
      <c r="C23" s="2">
        <v>24.63</v>
      </c>
      <c r="D23" s="2">
        <v>63.44</v>
      </c>
      <c r="E23" s="2">
        <v>75.06</v>
      </c>
      <c r="F23" s="2">
        <v>183.93</v>
      </c>
      <c r="G23" s="2">
        <v>29.89</v>
      </c>
      <c r="H23" s="2">
        <v>78.61</v>
      </c>
      <c r="I23" s="2">
        <v>75.430000000000007</v>
      </c>
      <c r="J23" s="2">
        <v>163.81</v>
      </c>
      <c r="K23" s="2">
        <v>28.54</v>
      </c>
      <c r="L23" s="2">
        <v>65.41</v>
      </c>
      <c r="M23" s="2">
        <v>69.86</v>
      </c>
      <c r="N23" s="2">
        <v>155.81</v>
      </c>
      <c r="O23" s="2">
        <v>27.05</v>
      </c>
      <c r="P23" s="2">
        <v>64.260000000000005</v>
      </c>
      <c r="Q23" s="2">
        <v>64.5</v>
      </c>
      <c r="R23" s="2">
        <v>146.24</v>
      </c>
      <c r="S23" s="2">
        <v>27.22</v>
      </c>
      <c r="T23" s="2">
        <v>56.27</v>
      </c>
      <c r="U23" s="2">
        <v>33.369999999999997</v>
      </c>
    </row>
    <row r="24" spans="1:22" x14ac:dyDescent="0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62.75</v>
      </c>
    </row>
    <row r="26" spans="1:22" x14ac:dyDescent="0.75">
      <c r="A26" s="6" t="s">
        <v>39</v>
      </c>
      <c r="B26" s="6" t="s">
        <v>13</v>
      </c>
      <c r="C26" s="6" t="s">
        <v>14</v>
      </c>
      <c r="D26" s="6" t="s">
        <v>15</v>
      </c>
      <c r="E26" s="6" t="s">
        <v>16</v>
      </c>
      <c r="F26" s="6" t="s">
        <v>17</v>
      </c>
      <c r="G26" s="6" t="s">
        <v>18</v>
      </c>
      <c r="H26" s="6" t="s">
        <v>19</v>
      </c>
      <c r="I26" s="6" t="s">
        <v>20</v>
      </c>
      <c r="J26" s="6" t="s">
        <v>21</v>
      </c>
      <c r="K26" s="6" t="s">
        <v>22</v>
      </c>
      <c r="L26" s="6" t="s">
        <v>23</v>
      </c>
      <c r="M26" s="6" t="s">
        <v>24</v>
      </c>
      <c r="N26" s="6" t="s">
        <v>25</v>
      </c>
      <c r="O26" s="6" t="s">
        <v>26</v>
      </c>
      <c r="P26" s="6" t="s">
        <v>27</v>
      </c>
      <c r="Q26" s="6" t="s">
        <v>28</v>
      </c>
      <c r="R26" s="6" t="s">
        <v>6</v>
      </c>
      <c r="S26" s="6" t="s">
        <v>29</v>
      </c>
      <c r="T26" s="6" t="s">
        <v>30</v>
      </c>
      <c r="U26" s="6" t="s">
        <v>31</v>
      </c>
      <c r="V26" s="6" t="s">
        <v>32</v>
      </c>
    </row>
    <row r="27" spans="1:22" x14ac:dyDescent="0.75">
      <c r="A27" s="5">
        <v>2016</v>
      </c>
      <c r="B27" s="2">
        <v>93.87</v>
      </c>
      <c r="C27" s="2">
        <v>295.5</v>
      </c>
      <c r="D27" s="2">
        <v>263.39</v>
      </c>
      <c r="E27" s="2">
        <v>237.79999999999998</v>
      </c>
      <c r="F27" s="2">
        <v>283.35000000000002</v>
      </c>
      <c r="G27" s="2">
        <v>112.08</v>
      </c>
      <c r="H27" s="2">
        <v>240.60999999999999</v>
      </c>
      <c r="I27" s="2">
        <v>200.87</v>
      </c>
      <c r="J27" s="2">
        <v>211.59</v>
      </c>
      <c r="K27" s="2">
        <v>239.99</v>
      </c>
      <c r="L27" s="2">
        <v>252.32</v>
      </c>
      <c r="M27" s="2">
        <v>420.77</v>
      </c>
      <c r="N27" s="2">
        <v>389.95</v>
      </c>
      <c r="O27" s="2">
        <v>136.17000000000002</v>
      </c>
      <c r="P27" s="2">
        <v>469.29</v>
      </c>
      <c r="Q27" s="2">
        <v>335.55</v>
      </c>
      <c r="R27" s="2">
        <v>146.24</v>
      </c>
      <c r="S27" s="2">
        <v>368.13</v>
      </c>
      <c r="T27" s="2">
        <v>405.85</v>
      </c>
      <c r="U27" s="2">
        <v>160.41000000000003</v>
      </c>
      <c r="V27" s="2">
        <v>143.56</v>
      </c>
    </row>
    <row r="28" spans="1:22" x14ac:dyDescent="0.75">
      <c r="A28" s="5">
        <v>2017</v>
      </c>
      <c r="B28" s="2">
        <v>137.35000000000002</v>
      </c>
      <c r="C28" s="2">
        <v>295.43</v>
      </c>
      <c r="D28" s="2">
        <v>315.69</v>
      </c>
      <c r="E28" s="2">
        <v>261.60000000000002</v>
      </c>
      <c r="F28" s="2">
        <v>263.55</v>
      </c>
      <c r="G28" s="2">
        <v>103.38</v>
      </c>
      <c r="H28" s="2">
        <v>237.68</v>
      </c>
      <c r="I28" s="2">
        <v>247.92000000000002</v>
      </c>
      <c r="J28" s="2">
        <v>291.84999999999997</v>
      </c>
      <c r="K28" s="2">
        <v>253.08</v>
      </c>
      <c r="L28" s="2">
        <v>299.43</v>
      </c>
      <c r="M28" s="2">
        <v>400.3</v>
      </c>
      <c r="N28" s="2">
        <v>407.23</v>
      </c>
      <c r="O28" s="2">
        <v>174.44</v>
      </c>
      <c r="P28" s="2">
        <v>457.14</v>
      </c>
      <c r="Q28" s="2">
        <v>345.92</v>
      </c>
      <c r="R28" s="2">
        <v>155.81</v>
      </c>
      <c r="S28" s="2">
        <v>441.34000000000003</v>
      </c>
      <c r="T28" s="2">
        <v>439.49</v>
      </c>
      <c r="U28" s="2">
        <v>166.41000000000003</v>
      </c>
      <c r="V28" s="2">
        <v>169.58</v>
      </c>
    </row>
    <row r="29" spans="1:22" x14ac:dyDescent="0.75">
      <c r="A29" s="5">
        <v>2018</v>
      </c>
      <c r="B29" s="2">
        <v>147.94</v>
      </c>
      <c r="C29" s="2">
        <v>316.52</v>
      </c>
      <c r="D29" s="2">
        <v>327.33</v>
      </c>
      <c r="E29" s="2">
        <v>317.51</v>
      </c>
      <c r="F29" s="2">
        <v>293.11</v>
      </c>
      <c r="G29" s="2">
        <v>95.4</v>
      </c>
      <c r="H29" s="2">
        <v>253.89</v>
      </c>
      <c r="I29" s="2">
        <v>204.66000000000003</v>
      </c>
      <c r="J29" s="2">
        <v>265.74</v>
      </c>
      <c r="K29" s="2">
        <v>306.57</v>
      </c>
      <c r="L29" s="2">
        <v>287.59000000000003</v>
      </c>
      <c r="M29" s="2">
        <v>470.90999999999997</v>
      </c>
      <c r="N29" s="2">
        <v>431.7</v>
      </c>
      <c r="O29" s="2">
        <v>207.87</v>
      </c>
      <c r="P29" s="2">
        <v>447.46000000000004</v>
      </c>
      <c r="Q29" s="2">
        <v>309.60000000000002</v>
      </c>
      <c r="R29" s="2">
        <v>163.81</v>
      </c>
      <c r="S29" s="2">
        <v>428.06</v>
      </c>
      <c r="T29" s="2">
        <v>486.83000000000004</v>
      </c>
      <c r="U29" s="2">
        <v>178.01</v>
      </c>
      <c r="V29" s="2">
        <v>186.66</v>
      </c>
    </row>
    <row r="30" spans="1:22" x14ac:dyDescent="0.75">
      <c r="A30" s="5">
        <v>2019</v>
      </c>
      <c r="B30" s="2">
        <v>193.31</v>
      </c>
      <c r="C30" s="2">
        <v>337.11</v>
      </c>
      <c r="D30" s="2">
        <v>317.2</v>
      </c>
      <c r="E30" s="2">
        <v>449.32000000000005</v>
      </c>
      <c r="F30" s="2">
        <v>343.19</v>
      </c>
      <c r="G30" s="2">
        <v>102.87</v>
      </c>
      <c r="H30" s="2">
        <v>265.39</v>
      </c>
      <c r="I30" s="2">
        <v>272.23</v>
      </c>
      <c r="J30" s="2">
        <v>299.26</v>
      </c>
      <c r="K30" s="2">
        <v>360.76</v>
      </c>
      <c r="L30" s="2">
        <v>339.37</v>
      </c>
      <c r="M30" s="2">
        <v>475.72</v>
      </c>
      <c r="N30" s="2">
        <v>521.65000000000009</v>
      </c>
      <c r="O30" s="2">
        <v>252.99</v>
      </c>
      <c r="P30" s="2">
        <v>475.63</v>
      </c>
      <c r="Q30" s="2">
        <v>311.59000000000003</v>
      </c>
      <c r="R30" s="2">
        <v>183.93</v>
      </c>
      <c r="S30" s="2">
        <v>506.65999999999997</v>
      </c>
      <c r="T30" s="2">
        <v>489.37</v>
      </c>
      <c r="U30" s="2">
        <v>238.75</v>
      </c>
      <c r="V30" s="2">
        <v>223.67</v>
      </c>
    </row>
    <row r="31" spans="1:22" x14ac:dyDescent="0.75">
      <c r="A31" s="5">
        <v>2020</v>
      </c>
      <c r="B31" s="2">
        <v>155.73000000000002</v>
      </c>
      <c r="C31" s="2">
        <v>302.27</v>
      </c>
      <c r="D31" s="2">
        <v>315.09000000000003</v>
      </c>
      <c r="E31" s="2">
        <v>426.70000000000005</v>
      </c>
      <c r="F31" s="2">
        <v>291.31</v>
      </c>
      <c r="G31" s="2">
        <v>135.69999999999999</v>
      </c>
      <c r="H31" s="2">
        <v>254.48000000000002</v>
      </c>
      <c r="I31" s="2">
        <v>225.67</v>
      </c>
      <c r="J31" s="2">
        <v>253.39</v>
      </c>
      <c r="K31" s="2">
        <v>332.71000000000004</v>
      </c>
      <c r="L31" s="2">
        <v>335.38</v>
      </c>
      <c r="M31" s="2">
        <v>433.65</v>
      </c>
      <c r="N31" s="2">
        <v>441.52000000000004</v>
      </c>
      <c r="O31" s="2">
        <v>216.25</v>
      </c>
      <c r="P31" s="2">
        <v>385.77</v>
      </c>
      <c r="Q31" s="2">
        <v>269.14</v>
      </c>
      <c r="R31" s="2">
        <v>163.13</v>
      </c>
      <c r="S31" s="2">
        <v>438.70000000000005</v>
      </c>
      <c r="T31" s="2">
        <v>444.16999999999996</v>
      </c>
      <c r="U31" s="2">
        <v>164.82999999999998</v>
      </c>
      <c r="V31" s="2">
        <v>200.35</v>
      </c>
    </row>
    <row r="74" spans="1:22" x14ac:dyDescent="0.75">
      <c r="A74" s="6" t="s">
        <v>40</v>
      </c>
      <c r="B74" s="6" t="s">
        <v>13</v>
      </c>
      <c r="C74" s="6" t="s">
        <v>14</v>
      </c>
      <c r="D74" s="6" t="s">
        <v>15</v>
      </c>
      <c r="E74" s="6" t="s">
        <v>16</v>
      </c>
      <c r="F74" s="6" t="s">
        <v>17</v>
      </c>
      <c r="G74" s="6" t="s">
        <v>18</v>
      </c>
      <c r="H74" s="6" t="s">
        <v>19</v>
      </c>
      <c r="I74" s="6" t="s">
        <v>20</v>
      </c>
      <c r="J74" s="6" t="s">
        <v>21</v>
      </c>
      <c r="K74" s="6" t="s">
        <v>22</v>
      </c>
      <c r="L74" s="6" t="s">
        <v>23</v>
      </c>
      <c r="M74" s="6" t="s">
        <v>24</v>
      </c>
      <c r="N74" s="6" t="s">
        <v>25</v>
      </c>
      <c r="O74" s="6" t="s">
        <v>26</v>
      </c>
      <c r="P74" s="6" t="s">
        <v>27</v>
      </c>
      <c r="Q74" s="6" t="s">
        <v>28</v>
      </c>
      <c r="R74" s="6" t="s">
        <v>6</v>
      </c>
      <c r="S74" s="6" t="s">
        <v>29</v>
      </c>
      <c r="T74" s="6" t="s">
        <v>30</v>
      </c>
      <c r="U74" s="6" t="s">
        <v>31</v>
      </c>
      <c r="V74" s="6" t="s">
        <v>32</v>
      </c>
    </row>
    <row r="75" spans="1:22" x14ac:dyDescent="0.75">
      <c r="A75" s="5">
        <v>2017</v>
      </c>
      <c r="B75" s="2">
        <f>(B28-B27)/B27</f>
        <v>0.46319377863002043</v>
      </c>
      <c r="C75" s="2">
        <f t="shared" ref="C75:V78" si="0">(C28-C27)/C27</f>
        <v>-2.3688663282569604E-4</v>
      </c>
      <c r="D75" s="2">
        <f t="shared" si="0"/>
        <v>0.19856486578837471</v>
      </c>
      <c r="E75" s="2">
        <f t="shared" si="0"/>
        <v>0.10008410428931892</v>
      </c>
      <c r="F75" s="2">
        <f t="shared" si="0"/>
        <v>-6.9878242456326137E-2</v>
      </c>
      <c r="G75" s="2">
        <f t="shared" si="0"/>
        <v>-7.7623126338329795E-2</v>
      </c>
      <c r="H75" s="2">
        <f t="shared" si="0"/>
        <v>-1.2177382486180867E-2</v>
      </c>
      <c r="I75" s="2">
        <f t="shared" si="0"/>
        <v>0.23423109473789022</v>
      </c>
      <c r="J75" s="2">
        <f t="shared" si="0"/>
        <v>0.3793184933125382</v>
      </c>
      <c r="K75" s="2">
        <f t="shared" si="0"/>
        <v>5.4543939330805459E-2</v>
      </c>
      <c r="L75" s="2">
        <f t="shared" si="0"/>
        <v>0.1867073557387445</v>
      </c>
      <c r="M75" s="2">
        <f t="shared" si="0"/>
        <v>-4.8648905577869078E-2</v>
      </c>
      <c r="N75" s="2">
        <f t="shared" si="0"/>
        <v>4.431337350942436E-2</v>
      </c>
      <c r="O75" s="2">
        <f t="shared" si="0"/>
        <v>0.28104575163398676</v>
      </c>
      <c r="P75" s="2">
        <f t="shared" si="0"/>
        <v>-2.5890174518954236E-2</v>
      </c>
      <c r="Q75" s="2">
        <f t="shared" si="0"/>
        <v>3.0904485173595602E-2</v>
      </c>
      <c r="R75" s="2">
        <f t="shared" si="0"/>
        <v>6.544037199124722E-2</v>
      </c>
      <c r="S75" s="2">
        <f t="shared" si="0"/>
        <v>0.19886996441474489</v>
      </c>
      <c r="T75" s="2">
        <f t="shared" si="0"/>
        <v>8.2887766416163564E-2</v>
      </c>
      <c r="U75" s="2">
        <f t="shared" si="0"/>
        <v>3.7404151860856549E-2</v>
      </c>
      <c r="V75" s="2">
        <f t="shared" si="0"/>
        <v>0.18124825856784627</v>
      </c>
    </row>
    <row r="76" spans="1:22" x14ac:dyDescent="0.75">
      <c r="A76" s="5">
        <v>2018</v>
      </c>
      <c r="B76" s="2">
        <f t="shared" ref="B76:Q78" si="1">(B29-B28)/B28</f>
        <v>7.7102293410993616E-2</v>
      </c>
      <c r="C76" s="2">
        <f t="shared" si="1"/>
        <v>7.1387469112818513E-2</v>
      </c>
      <c r="D76" s="2">
        <f t="shared" si="1"/>
        <v>3.6871614558585911E-2</v>
      </c>
      <c r="E76" s="2">
        <f t="shared" si="1"/>
        <v>0.21372324159021391</v>
      </c>
      <c r="F76" s="2">
        <f t="shared" si="1"/>
        <v>0.11216088028837033</v>
      </c>
      <c r="G76" s="2">
        <f t="shared" si="1"/>
        <v>-7.7190946024375998E-2</v>
      </c>
      <c r="H76" s="2">
        <f t="shared" si="1"/>
        <v>6.8200942443621584E-2</v>
      </c>
      <c r="I76" s="2">
        <f t="shared" si="1"/>
        <v>-0.17449177153920614</v>
      </c>
      <c r="J76" s="2">
        <f t="shared" si="1"/>
        <v>-8.9463765633030531E-2</v>
      </c>
      <c r="K76" s="2">
        <f t="shared" si="1"/>
        <v>0.21135609293504021</v>
      </c>
      <c r="L76" s="2">
        <f t="shared" si="1"/>
        <v>-3.9541796079217095E-2</v>
      </c>
      <c r="M76" s="2">
        <f t="shared" si="1"/>
        <v>0.17639270547089672</v>
      </c>
      <c r="N76" s="2">
        <f t="shared" si="1"/>
        <v>6.0088893254426172E-2</v>
      </c>
      <c r="O76" s="2">
        <f t="shared" si="1"/>
        <v>0.19164182526943366</v>
      </c>
      <c r="P76" s="2">
        <f t="shared" si="1"/>
        <v>-2.1175132344577043E-2</v>
      </c>
      <c r="Q76" s="2">
        <f t="shared" si="1"/>
        <v>-0.10499537465309895</v>
      </c>
      <c r="R76" s="2">
        <f t="shared" si="0"/>
        <v>5.1344586355176178E-2</v>
      </c>
      <c r="S76" s="2">
        <f t="shared" si="0"/>
        <v>-3.0090179906648001E-2</v>
      </c>
      <c r="T76" s="2">
        <f t="shared" si="0"/>
        <v>0.10771576145077255</v>
      </c>
      <c r="U76" s="2">
        <f t="shared" si="0"/>
        <v>6.9707349317949432E-2</v>
      </c>
      <c r="V76" s="2">
        <f t="shared" si="0"/>
        <v>0.10071942446043156</v>
      </c>
    </row>
    <row r="77" spans="1:22" x14ac:dyDescent="0.75">
      <c r="A77" s="5">
        <v>2019</v>
      </c>
      <c r="B77" s="2">
        <f t="shared" si="1"/>
        <v>0.30667838312829532</v>
      </c>
      <c r="C77" s="2">
        <f t="shared" si="0"/>
        <v>6.5051181599899005E-2</v>
      </c>
      <c r="D77" s="2">
        <f t="shared" si="0"/>
        <v>-3.0947361989429614E-2</v>
      </c>
      <c r="E77" s="2">
        <f t="shared" si="0"/>
        <v>0.41513653113287791</v>
      </c>
      <c r="F77" s="2">
        <f t="shared" si="0"/>
        <v>0.17085735730613075</v>
      </c>
      <c r="G77" s="2">
        <f t="shared" si="0"/>
        <v>7.8301886792452813E-2</v>
      </c>
      <c r="H77" s="2">
        <f t="shared" si="0"/>
        <v>4.5295206585529171E-2</v>
      </c>
      <c r="I77" s="2">
        <f t="shared" si="0"/>
        <v>0.33015733411511766</v>
      </c>
      <c r="J77" s="2">
        <f t="shared" si="0"/>
        <v>0.12613833069917957</v>
      </c>
      <c r="K77" s="2">
        <f t="shared" si="0"/>
        <v>0.1767622402713899</v>
      </c>
      <c r="L77" s="2">
        <f t="shared" si="0"/>
        <v>0.18004798497861527</v>
      </c>
      <c r="M77" s="2">
        <f t="shared" si="0"/>
        <v>1.0214265995625617E-2</v>
      </c>
      <c r="N77" s="2">
        <f t="shared" si="0"/>
        <v>0.20836228862636114</v>
      </c>
      <c r="O77" s="2">
        <f t="shared" si="0"/>
        <v>0.21705873863472364</v>
      </c>
      <c r="P77" s="2">
        <f t="shared" si="0"/>
        <v>6.2955347964063726E-2</v>
      </c>
      <c r="Q77" s="2">
        <f t="shared" si="0"/>
        <v>6.4276485788113983E-3</v>
      </c>
      <c r="R77" s="2">
        <f t="shared" si="0"/>
        <v>0.12282522434527809</v>
      </c>
      <c r="S77" s="2">
        <f t="shared" si="0"/>
        <v>0.1836191188151193</v>
      </c>
      <c r="T77" s="2">
        <f t="shared" si="0"/>
        <v>5.2174270279152137E-3</v>
      </c>
      <c r="U77" s="2">
        <f t="shared" si="0"/>
        <v>0.34121678557384422</v>
      </c>
      <c r="V77" s="2">
        <f t="shared" si="0"/>
        <v>0.19827493839065677</v>
      </c>
    </row>
    <row r="78" spans="1:22" x14ac:dyDescent="0.75">
      <c r="A78" s="5">
        <v>2020</v>
      </c>
      <c r="B78" s="2">
        <f t="shared" si="1"/>
        <v>-0.19440277274843507</v>
      </c>
      <c r="C78" s="2">
        <f t="shared" si="0"/>
        <v>-0.10334905520453273</v>
      </c>
      <c r="D78" s="2">
        <f t="shared" si="0"/>
        <v>-6.6519546027741386E-3</v>
      </c>
      <c r="E78" s="2">
        <f t="shared" si="0"/>
        <v>-5.0342740140656997E-2</v>
      </c>
      <c r="F78" s="2">
        <f t="shared" si="0"/>
        <v>-0.15116990588303852</v>
      </c>
      <c r="G78" s="2">
        <f t="shared" si="0"/>
        <v>0.31914066297268379</v>
      </c>
      <c r="H78" s="2">
        <f t="shared" si="0"/>
        <v>-4.1109310825577332E-2</v>
      </c>
      <c r="I78" s="2">
        <f t="shared" si="0"/>
        <v>-0.17103184806964708</v>
      </c>
      <c r="J78" s="2">
        <f t="shared" si="0"/>
        <v>-0.15327808594533185</v>
      </c>
      <c r="K78" s="2">
        <f t="shared" si="0"/>
        <v>-7.7752522452599948E-2</v>
      </c>
      <c r="L78" s="2">
        <f t="shared" si="0"/>
        <v>-1.1757079293985942E-2</v>
      </c>
      <c r="M78" s="2">
        <f t="shared" si="0"/>
        <v>-8.8434373160682853E-2</v>
      </c>
      <c r="N78" s="2">
        <f t="shared" si="0"/>
        <v>-0.15360874149333853</v>
      </c>
      <c r="O78" s="2">
        <f t="shared" si="0"/>
        <v>-0.1452231313490652</v>
      </c>
      <c r="P78" s="2">
        <f t="shared" si="0"/>
        <v>-0.18892836868994811</v>
      </c>
      <c r="Q78" s="2">
        <f t="shared" si="0"/>
        <v>-0.13623672133252043</v>
      </c>
      <c r="R78" s="2">
        <f t="shared" si="0"/>
        <v>-0.11308650029902687</v>
      </c>
      <c r="S78" s="2">
        <f t="shared" si="0"/>
        <v>-0.13413334385978748</v>
      </c>
      <c r="T78" s="2">
        <f t="shared" si="0"/>
        <v>-9.2363651225044544E-2</v>
      </c>
      <c r="U78" s="2">
        <f t="shared" si="0"/>
        <v>-0.30961256544502624</v>
      </c>
      <c r="V78" s="2">
        <f t="shared" si="0"/>
        <v>-0.10426074127062188</v>
      </c>
    </row>
    <row r="79" spans="1:22" x14ac:dyDescent="0.75">
      <c r="A79" s="5" t="s">
        <v>41</v>
      </c>
      <c r="B79" s="2">
        <f>AVERAGE(B75:B78)</f>
        <v>0.16314292060521857</v>
      </c>
      <c r="C79" s="2">
        <f t="shared" ref="C79:U79" si="2">AVERAGE(C75:C78)</f>
        <v>8.2131772188397713E-3</v>
      </c>
      <c r="D79" s="2">
        <f t="shared" si="2"/>
        <v>4.945929093868922E-2</v>
      </c>
      <c r="E79" s="2">
        <f t="shared" si="2"/>
        <v>0.16965028421793846</v>
      </c>
      <c r="F79" s="2">
        <f t="shared" si="2"/>
        <v>1.5492522313784104E-2</v>
      </c>
      <c r="G79" s="2">
        <f t="shared" si="2"/>
        <v>6.0657119350607705E-2</v>
      </c>
      <c r="H79" s="2">
        <f t="shared" si="2"/>
        <v>1.5052363929348141E-2</v>
      </c>
      <c r="I79" s="2">
        <f t="shared" si="2"/>
        <v>5.4716202311038666E-2</v>
      </c>
      <c r="J79" s="2">
        <f t="shared" si="2"/>
        <v>6.567874310833885E-2</v>
      </c>
      <c r="K79" s="2">
        <f t="shared" si="2"/>
        <v>9.1227437521158902E-2</v>
      </c>
      <c r="L79" s="2">
        <f t="shared" si="2"/>
        <v>7.8864116336039181E-2</v>
      </c>
      <c r="M79" s="2">
        <f t="shared" si="2"/>
        <v>1.23809231819926E-2</v>
      </c>
      <c r="N79" s="2">
        <f t="shared" si="2"/>
        <v>3.9788953474218278E-2</v>
      </c>
      <c r="O79" s="2">
        <f t="shared" si="2"/>
        <v>0.13613079604726971</v>
      </c>
      <c r="P79" s="2">
        <f t="shared" si="2"/>
        <v>-4.3259581897353919E-2</v>
      </c>
      <c r="Q79" s="2">
        <f t="shared" si="2"/>
        <v>-5.0974990558303096E-2</v>
      </c>
      <c r="R79" s="2">
        <f t="shared" si="2"/>
        <v>3.1630920598168653E-2</v>
      </c>
      <c r="S79" s="2">
        <f t="shared" si="2"/>
        <v>5.4566389865857184E-2</v>
      </c>
      <c r="T79" s="2">
        <f t="shared" si="2"/>
        <v>2.5864325917451702E-2</v>
      </c>
      <c r="U79" s="2">
        <f t="shared" si="2"/>
        <v>3.4678930326905985E-2</v>
      </c>
      <c r="V79" s="2">
        <f>AVERAGE(V75:V78)</f>
        <v>9.3995470037078171E-2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F3AF-9AEF-4D2D-B13F-6EFBA6E3EA2E}">
  <sheetPr>
    <tabColor theme="8" tint="0.79998168889431442"/>
  </sheetPr>
  <dimension ref="A1:B22"/>
  <sheetViews>
    <sheetView zoomScale="85" zoomScaleNormal="85" workbookViewId="0">
      <selection activeCell="G25" sqref="G25"/>
    </sheetView>
  </sheetViews>
  <sheetFormatPr defaultRowHeight="14.75" x14ac:dyDescent="0.75"/>
  <cols>
    <col min="1" max="1" width="21.26953125" bestFit="1" customWidth="1"/>
    <col min="2" max="2" width="23.6328125" bestFit="1" customWidth="1"/>
  </cols>
  <sheetData>
    <row r="1" spans="1:2" x14ac:dyDescent="0.75">
      <c r="A1" s="6" t="s">
        <v>34</v>
      </c>
      <c r="B1" s="6" t="s">
        <v>42</v>
      </c>
    </row>
    <row r="2" spans="1:2" x14ac:dyDescent="0.75">
      <c r="A2" s="5" t="s">
        <v>13</v>
      </c>
      <c r="B2" s="2">
        <v>65800</v>
      </c>
    </row>
    <row r="3" spans="1:2" x14ac:dyDescent="0.75">
      <c r="A3" s="5" t="s">
        <v>14</v>
      </c>
      <c r="B3" s="2">
        <v>54269</v>
      </c>
    </row>
    <row r="4" spans="1:2" x14ac:dyDescent="0.75">
      <c r="A4" s="5" t="s">
        <v>15</v>
      </c>
      <c r="B4" s="2">
        <v>39282</v>
      </c>
    </row>
    <row r="5" spans="1:2" x14ac:dyDescent="0.75">
      <c r="A5" s="5" t="s">
        <v>16</v>
      </c>
      <c r="B5" s="2">
        <v>50091</v>
      </c>
    </row>
    <row r="6" spans="1:2" x14ac:dyDescent="0.75">
      <c r="A6" s="5" t="s">
        <v>17</v>
      </c>
      <c r="B6" s="2">
        <v>47517</v>
      </c>
    </row>
    <row r="7" spans="1:2" x14ac:dyDescent="0.75">
      <c r="A7" s="5" t="s">
        <v>18</v>
      </c>
      <c r="B7" s="2">
        <v>47700</v>
      </c>
    </row>
    <row r="8" spans="1:2" x14ac:dyDescent="0.75">
      <c r="A8" s="5" t="s">
        <v>19</v>
      </c>
      <c r="B8" s="2">
        <v>75000</v>
      </c>
    </row>
    <row r="9" spans="1:2" x14ac:dyDescent="0.75">
      <c r="A9" s="5" t="s">
        <v>20</v>
      </c>
      <c r="B9" s="2">
        <v>47299</v>
      </c>
    </row>
    <row r="10" spans="1:2" x14ac:dyDescent="0.75">
      <c r="A10" s="5" t="s">
        <v>21</v>
      </c>
      <c r="B10" s="2">
        <v>28276</v>
      </c>
    </row>
    <row r="11" spans="1:2" x14ac:dyDescent="0.75">
      <c r="A11" s="5" t="s">
        <v>22</v>
      </c>
      <c r="B11" s="2">
        <v>52871</v>
      </c>
    </row>
    <row r="12" spans="1:2" x14ac:dyDescent="0.75">
      <c r="A12" s="5" t="s">
        <v>23</v>
      </c>
      <c r="B12" s="2">
        <v>81154</v>
      </c>
    </row>
    <row r="13" spans="1:2" x14ac:dyDescent="0.75">
      <c r="A13" s="5" t="s">
        <v>24</v>
      </c>
      <c r="B13" s="2">
        <v>40564</v>
      </c>
    </row>
    <row r="14" spans="1:2" x14ac:dyDescent="0.75">
      <c r="A14" s="5" t="s">
        <v>25</v>
      </c>
      <c r="B14" s="2">
        <v>72400</v>
      </c>
    </row>
    <row r="15" spans="1:2" x14ac:dyDescent="0.75">
      <c r="A15" s="5" t="s">
        <v>26</v>
      </c>
      <c r="B15" s="2">
        <v>61146</v>
      </c>
    </row>
    <row r="16" spans="1:2" x14ac:dyDescent="0.75">
      <c r="A16" s="5" t="s">
        <v>27</v>
      </c>
      <c r="B16" s="2">
        <v>73956</v>
      </c>
    </row>
    <row r="17" spans="1:2" x14ac:dyDescent="0.75">
      <c r="A17" s="5" t="s">
        <v>28</v>
      </c>
      <c r="B17" s="2">
        <v>60282</v>
      </c>
    </row>
    <row r="18" spans="1:2" x14ac:dyDescent="0.75">
      <c r="A18" s="5" t="s">
        <v>6</v>
      </c>
      <c r="B18" s="2">
        <v>28067</v>
      </c>
    </row>
    <row r="19" spans="1:2" x14ac:dyDescent="0.75">
      <c r="A19" s="5" t="s">
        <v>29</v>
      </c>
      <c r="B19" s="2">
        <v>39777</v>
      </c>
    </row>
    <row r="20" spans="1:2" x14ac:dyDescent="0.75">
      <c r="A20" s="5" t="s">
        <v>30</v>
      </c>
      <c r="B20" s="2">
        <v>66984</v>
      </c>
    </row>
    <row r="21" spans="1:2" x14ac:dyDescent="0.75">
      <c r="A21" s="5" t="s">
        <v>31</v>
      </c>
      <c r="B21" s="2">
        <v>61211</v>
      </c>
    </row>
    <row r="22" spans="1:2" x14ac:dyDescent="0.75">
      <c r="A22" s="5" t="s">
        <v>32</v>
      </c>
      <c r="B22" s="2">
        <v>57098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F504-3CD4-489B-84C5-49D201794AFD}">
  <sheetPr>
    <tabColor theme="8" tint="0.79998168889431442"/>
  </sheetPr>
  <dimension ref="A1:W30"/>
  <sheetViews>
    <sheetView zoomScale="40" zoomScaleNormal="40" workbookViewId="0">
      <selection activeCell="G25" sqref="G25"/>
    </sheetView>
  </sheetViews>
  <sheetFormatPr defaultRowHeight="14.75" x14ac:dyDescent="0.75"/>
  <cols>
    <col min="1" max="1" width="21.26953125" bestFit="1" customWidth="1"/>
    <col min="2" max="2" width="8.6796875" bestFit="1" customWidth="1"/>
    <col min="3" max="3" width="8.81640625" bestFit="1" customWidth="1"/>
    <col min="4" max="4" width="6.54296875" bestFit="1" customWidth="1"/>
    <col min="5" max="5" width="7.5" bestFit="1" customWidth="1"/>
    <col min="6" max="6" width="5.6328125" bestFit="1" customWidth="1"/>
  </cols>
  <sheetData>
    <row r="1" spans="1:8" x14ac:dyDescent="0.75">
      <c r="A1" s="6" t="s">
        <v>34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2"/>
    </row>
    <row r="2" spans="1:8" x14ac:dyDescent="0.75">
      <c r="A2" s="5" t="s">
        <v>13</v>
      </c>
      <c r="B2" s="2">
        <v>27.4</v>
      </c>
      <c r="C2" s="2">
        <v>6.2</v>
      </c>
      <c r="D2" s="2">
        <v>2.2999999999999998</v>
      </c>
      <c r="E2" s="2">
        <v>0.7</v>
      </c>
      <c r="F2" s="2">
        <v>0.8</v>
      </c>
      <c r="G2" s="2">
        <f>SUM(B2:F2)</f>
        <v>37.4</v>
      </c>
      <c r="H2" s="2"/>
    </row>
    <row r="3" spans="1:8" x14ac:dyDescent="0.75">
      <c r="A3" s="5" t="s">
        <v>14</v>
      </c>
      <c r="B3" s="2">
        <v>39.9</v>
      </c>
      <c r="C3" s="2">
        <v>22</v>
      </c>
      <c r="D3" s="2">
        <v>8.9</v>
      </c>
      <c r="E3" s="2">
        <v>2.9</v>
      </c>
      <c r="F3" s="2">
        <v>2.2000000000000002</v>
      </c>
      <c r="G3" s="2">
        <f t="shared" ref="G3:G22" si="0">SUM(B3:F3)</f>
        <v>75.900000000000006</v>
      </c>
      <c r="H3" s="2"/>
    </row>
    <row r="4" spans="1:8" x14ac:dyDescent="0.75">
      <c r="A4" s="5" t="s">
        <v>15</v>
      </c>
      <c r="B4" s="2">
        <v>3.6</v>
      </c>
      <c r="C4" s="2">
        <v>2.2000000000000002</v>
      </c>
      <c r="D4" s="2">
        <v>2.2999999999999998</v>
      </c>
      <c r="E4" s="2">
        <v>0.4</v>
      </c>
      <c r="F4" s="2">
        <v>0.3</v>
      </c>
      <c r="G4" s="2">
        <f t="shared" si="0"/>
        <v>8.8000000000000025</v>
      </c>
      <c r="H4" s="2"/>
    </row>
    <row r="5" spans="1:8" x14ac:dyDescent="0.75">
      <c r="A5" s="5" t="s">
        <v>16</v>
      </c>
      <c r="B5" s="2">
        <v>0.8</v>
      </c>
      <c r="C5" s="2">
        <v>0.5</v>
      </c>
      <c r="D5" s="2">
        <v>0.5</v>
      </c>
      <c r="E5" s="2">
        <v>0.1</v>
      </c>
      <c r="F5" s="2">
        <v>0.1</v>
      </c>
      <c r="G5" s="2">
        <f t="shared" si="0"/>
        <v>2</v>
      </c>
      <c r="H5" s="2"/>
    </row>
    <row r="6" spans="1:8" x14ac:dyDescent="0.75">
      <c r="A6" s="5" t="s">
        <v>17</v>
      </c>
      <c r="B6" s="2">
        <v>42</v>
      </c>
      <c r="C6" s="2">
        <v>32.5</v>
      </c>
      <c r="D6" s="2">
        <v>8.5</v>
      </c>
      <c r="E6" s="2">
        <v>2.7</v>
      </c>
      <c r="F6" s="2">
        <v>3.9</v>
      </c>
      <c r="G6" s="2">
        <f t="shared" si="0"/>
        <v>89.600000000000009</v>
      </c>
      <c r="H6" s="2"/>
    </row>
    <row r="7" spans="1:8" x14ac:dyDescent="0.75">
      <c r="A7" s="5" t="s">
        <v>18</v>
      </c>
      <c r="B7" s="2">
        <v>1</v>
      </c>
      <c r="C7" s="2">
        <v>0.7</v>
      </c>
      <c r="D7" s="2">
        <v>0.7</v>
      </c>
      <c r="E7" s="2">
        <v>0.5</v>
      </c>
      <c r="F7" s="2">
        <v>0.2</v>
      </c>
      <c r="G7" s="2">
        <f t="shared" si="0"/>
        <v>3.1</v>
      </c>
      <c r="H7" s="2"/>
    </row>
    <row r="8" spans="1:8" x14ac:dyDescent="0.75">
      <c r="A8" s="5" t="s">
        <v>19</v>
      </c>
      <c r="B8" s="2">
        <v>51.4</v>
      </c>
      <c r="C8" s="2">
        <v>24.8</v>
      </c>
      <c r="D8" s="2">
        <v>5.2</v>
      </c>
      <c r="E8" s="2">
        <v>1.9</v>
      </c>
      <c r="F8" s="2">
        <v>3.8</v>
      </c>
      <c r="G8" s="2">
        <f t="shared" si="0"/>
        <v>87.100000000000009</v>
      </c>
      <c r="H8" s="2"/>
    </row>
    <row r="9" spans="1:8" x14ac:dyDescent="0.75">
      <c r="A9" s="5" t="s">
        <v>20</v>
      </c>
      <c r="B9" s="2">
        <v>4.0999999999999996</v>
      </c>
      <c r="C9" s="2">
        <v>1.8</v>
      </c>
      <c r="D9" s="2">
        <v>1.9</v>
      </c>
      <c r="E9" s="2">
        <v>0.1</v>
      </c>
      <c r="F9" s="2">
        <v>0</v>
      </c>
      <c r="G9" s="2">
        <f t="shared" si="0"/>
        <v>7.8999999999999986</v>
      </c>
      <c r="H9" s="2"/>
    </row>
    <row r="10" spans="1:8" x14ac:dyDescent="0.75">
      <c r="A10" s="5" t="s">
        <v>21</v>
      </c>
      <c r="B10" s="2">
        <v>4.5999999999999996</v>
      </c>
      <c r="C10" s="2">
        <v>2.6</v>
      </c>
      <c r="D10" s="2">
        <v>1.7</v>
      </c>
      <c r="E10" s="2">
        <v>0.2</v>
      </c>
      <c r="F10" s="2">
        <v>0.3</v>
      </c>
      <c r="G10" s="2">
        <f t="shared" si="0"/>
        <v>9.3999999999999986</v>
      </c>
      <c r="H10" s="2"/>
    </row>
    <row r="11" spans="1:8" x14ac:dyDescent="0.75">
      <c r="A11" s="5" t="s">
        <v>22</v>
      </c>
      <c r="B11" s="2">
        <v>37.1</v>
      </c>
      <c r="C11" s="2">
        <v>29.4</v>
      </c>
      <c r="D11" s="2">
        <v>16.2</v>
      </c>
      <c r="E11" s="2">
        <v>5.4</v>
      </c>
      <c r="F11" s="2">
        <v>3.6</v>
      </c>
      <c r="G11" s="2">
        <f t="shared" si="0"/>
        <v>91.7</v>
      </c>
      <c r="H11" s="2"/>
    </row>
    <row r="12" spans="1:8" x14ac:dyDescent="0.75">
      <c r="A12" s="5" t="s">
        <v>23</v>
      </c>
      <c r="B12" s="2">
        <v>15.1</v>
      </c>
      <c r="C12" s="2">
        <v>12.1</v>
      </c>
      <c r="D12" s="2">
        <v>3.7</v>
      </c>
      <c r="E12" s="2">
        <v>0.7</v>
      </c>
      <c r="F12" s="2">
        <v>1.4</v>
      </c>
      <c r="G12" s="2">
        <f t="shared" si="0"/>
        <v>33</v>
      </c>
      <c r="H12" s="2"/>
    </row>
    <row r="13" spans="1:8" x14ac:dyDescent="0.75">
      <c r="A13" s="5" t="s">
        <v>24</v>
      </c>
      <c r="B13" s="2">
        <v>48.6</v>
      </c>
      <c r="C13" s="2">
        <v>24.8</v>
      </c>
      <c r="D13" s="2">
        <v>15.8</v>
      </c>
      <c r="E13" s="2">
        <v>2.5</v>
      </c>
      <c r="F13" s="2">
        <v>1.5</v>
      </c>
      <c r="G13" s="2">
        <f t="shared" si="0"/>
        <v>93.2</v>
      </c>
      <c r="H13" s="2"/>
    </row>
    <row r="14" spans="1:8" x14ac:dyDescent="0.75">
      <c r="A14" s="5" t="s">
        <v>25</v>
      </c>
      <c r="B14" s="2">
        <v>103.2</v>
      </c>
      <c r="C14" s="2">
        <v>92.5</v>
      </c>
      <c r="D14" s="2">
        <v>35</v>
      </c>
      <c r="E14" s="2">
        <v>10.7</v>
      </c>
      <c r="F14" s="2">
        <v>6.6</v>
      </c>
      <c r="G14" s="2">
        <f t="shared" si="0"/>
        <v>247.99999999999997</v>
      </c>
      <c r="H14" s="2"/>
    </row>
    <row r="15" spans="1:8" x14ac:dyDescent="0.75">
      <c r="A15" s="5" t="s">
        <v>26</v>
      </c>
      <c r="B15" s="2">
        <v>19.600000000000001</v>
      </c>
      <c r="C15" s="2">
        <v>9.6</v>
      </c>
      <c r="D15" s="2">
        <v>5.4</v>
      </c>
      <c r="E15" s="2">
        <v>1.6</v>
      </c>
      <c r="F15" s="2">
        <v>1.4</v>
      </c>
      <c r="G15" s="2">
        <f t="shared" si="0"/>
        <v>37.6</v>
      </c>
      <c r="H15" s="2"/>
    </row>
    <row r="16" spans="1:8" x14ac:dyDescent="0.75">
      <c r="A16" s="5" t="s">
        <v>27</v>
      </c>
      <c r="B16" s="2">
        <v>73.400000000000006</v>
      </c>
      <c r="C16" s="2">
        <v>38.5</v>
      </c>
      <c r="D16" s="2">
        <v>24.1</v>
      </c>
      <c r="E16" s="2">
        <v>3.6</v>
      </c>
      <c r="F16" s="2">
        <v>1.2</v>
      </c>
      <c r="G16" s="2">
        <f t="shared" si="0"/>
        <v>140.79999999999998</v>
      </c>
      <c r="H16" s="2"/>
    </row>
    <row r="17" spans="1:23" x14ac:dyDescent="0.75">
      <c r="A17" s="5" t="s">
        <v>28</v>
      </c>
      <c r="B17" s="2">
        <v>37.9</v>
      </c>
      <c r="C17" s="2">
        <v>18.8</v>
      </c>
      <c r="D17" s="2">
        <v>16.8</v>
      </c>
      <c r="E17" s="2">
        <v>2.2000000000000002</v>
      </c>
      <c r="F17" s="2">
        <v>0.7</v>
      </c>
      <c r="G17" s="2">
        <f t="shared" si="0"/>
        <v>76.400000000000006</v>
      </c>
      <c r="H17" s="2"/>
    </row>
    <row r="18" spans="1:23" x14ac:dyDescent="0.75">
      <c r="A18" s="5" t="s">
        <v>6</v>
      </c>
      <c r="B18" s="8">
        <v>17</v>
      </c>
      <c r="C18" s="9">
        <v>11.8</v>
      </c>
      <c r="D18" s="9">
        <v>5</v>
      </c>
      <c r="E18" s="9">
        <v>1.1000000000000001</v>
      </c>
      <c r="F18" s="9">
        <v>1</v>
      </c>
      <c r="G18" s="9">
        <f t="shared" si="0"/>
        <v>35.9</v>
      </c>
      <c r="H18" s="2"/>
    </row>
    <row r="19" spans="1:23" x14ac:dyDescent="0.75">
      <c r="A19" s="5" t="s">
        <v>29</v>
      </c>
      <c r="B19" s="2">
        <v>43.5</v>
      </c>
      <c r="C19" s="2">
        <v>45.6</v>
      </c>
      <c r="D19" s="2">
        <v>8.6999999999999993</v>
      </c>
      <c r="E19" s="2">
        <v>3.1</v>
      </c>
      <c r="F19" s="2">
        <v>2</v>
      </c>
      <c r="G19" s="2">
        <f t="shared" si="0"/>
        <v>102.89999999999999</v>
      </c>
      <c r="H19" s="2"/>
    </row>
    <row r="20" spans="1:23" x14ac:dyDescent="0.75">
      <c r="A20" s="5" t="s">
        <v>30</v>
      </c>
      <c r="B20" s="2">
        <v>110.9</v>
      </c>
      <c r="C20" s="2">
        <v>94.5</v>
      </c>
      <c r="D20" s="2">
        <v>35.700000000000003</v>
      </c>
      <c r="E20" s="2">
        <v>6.2</v>
      </c>
      <c r="F20" s="2">
        <v>4.2</v>
      </c>
      <c r="G20" s="2">
        <f t="shared" si="0"/>
        <v>251.5</v>
      </c>
      <c r="H20" s="2"/>
    </row>
    <row r="21" spans="1:23" x14ac:dyDescent="0.75">
      <c r="A21" s="5" t="s">
        <v>31</v>
      </c>
      <c r="B21" s="2">
        <v>2.9</v>
      </c>
      <c r="C21" s="2">
        <v>0.9</v>
      </c>
      <c r="D21" s="2">
        <v>0.7</v>
      </c>
      <c r="E21" s="2">
        <v>0.1</v>
      </c>
      <c r="F21" s="2">
        <v>0.1</v>
      </c>
      <c r="G21" s="2">
        <f t="shared" si="0"/>
        <v>4.6999999999999993</v>
      </c>
      <c r="H21" s="2"/>
    </row>
    <row r="22" spans="1:23" x14ac:dyDescent="0.75">
      <c r="A22" s="5" t="s">
        <v>32</v>
      </c>
      <c r="B22" s="2">
        <v>13.7</v>
      </c>
      <c r="C22" s="2">
        <v>10.8</v>
      </c>
      <c r="D22" s="2">
        <v>4.8</v>
      </c>
      <c r="E22" s="2">
        <v>0.3</v>
      </c>
      <c r="F22" s="2">
        <v>2</v>
      </c>
      <c r="G22" s="2">
        <f t="shared" si="0"/>
        <v>31.6</v>
      </c>
      <c r="H22" s="2"/>
    </row>
    <row r="23" spans="1:23" x14ac:dyDescent="0.75">
      <c r="A23" s="5" t="s">
        <v>49</v>
      </c>
      <c r="B23" s="2">
        <f>AVERAGE(B2:B22)</f>
        <v>33.223809523809521</v>
      </c>
      <c r="C23" s="2">
        <f t="shared" ref="C23:G23" si="1">AVERAGE(C2:C22)</f>
        <v>22.980952380952381</v>
      </c>
      <c r="D23" s="2">
        <f t="shared" si="1"/>
        <v>9.7095238095238106</v>
      </c>
      <c r="E23" s="2">
        <f t="shared" si="1"/>
        <v>2.2380952380952386</v>
      </c>
      <c r="F23" s="2">
        <f t="shared" si="1"/>
        <v>1.7761904761904763</v>
      </c>
      <c r="G23" s="2">
        <f t="shared" si="1"/>
        <v>69.928571428571445</v>
      </c>
      <c r="H23" s="2"/>
    </row>
    <row r="24" spans="1:23" x14ac:dyDescent="0.75">
      <c r="A24" s="5"/>
      <c r="B24" s="2"/>
      <c r="C24" s="2"/>
      <c r="D24" s="2"/>
      <c r="E24" s="2"/>
      <c r="F24" s="2"/>
      <c r="G24" s="2"/>
      <c r="H24" s="2"/>
    </row>
    <row r="25" spans="1:23" x14ac:dyDescent="0.75">
      <c r="A25" s="5" t="s">
        <v>50</v>
      </c>
      <c r="B25" s="2">
        <f>B18/B23</f>
        <v>0.51168123835459367</v>
      </c>
      <c r="C25" s="2">
        <f t="shared" ref="C25:G25" si="2">C18/C23</f>
        <v>0.51346871114794868</v>
      </c>
      <c r="D25" s="2">
        <f t="shared" si="2"/>
        <v>0.5149583128984796</v>
      </c>
      <c r="E25" s="2">
        <f t="shared" si="2"/>
        <v>0.49148936170212759</v>
      </c>
      <c r="F25" s="2">
        <f t="shared" si="2"/>
        <v>0.56300268096514738</v>
      </c>
      <c r="G25" s="2">
        <f t="shared" si="2"/>
        <v>0.51338100102145034</v>
      </c>
      <c r="H25" s="2"/>
    </row>
    <row r="30" spans="1:23" x14ac:dyDescent="0.75">
      <c r="W30" t="s">
        <v>51</v>
      </c>
    </row>
  </sheetData>
  <conditionalFormatting sqref="B18">
    <cfRule type="cellIs" dxfId="10" priority="1" operator="greaterThan">
      <formula>$B$23</formula>
    </cfRule>
    <cfRule type="cellIs" dxfId="9" priority="2" operator="greaterThan">
      <formula>$B$23</formula>
    </cfRule>
    <cfRule type="cellIs" dxfId="8" priority="3" operator="greaterThan">
      <formula>$B$23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Pre-Modelling</vt:lpstr>
      <vt:lpstr>GDP and GNI</vt:lpstr>
      <vt:lpstr>Population</vt:lpstr>
      <vt:lpstr>Exchange Rate</vt:lpstr>
      <vt:lpstr>Inflation</vt:lpstr>
      <vt:lpstr>Other Countries GDP</vt:lpstr>
      <vt:lpstr>Total Revenue</vt:lpstr>
      <vt:lpstr>Attendance</vt:lpstr>
      <vt:lpstr>Social Media</vt:lpstr>
      <vt:lpstr>GDP vs Total Revenue</vt:lpstr>
      <vt:lpstr>Social Media vs Commercial</vt:lpstr>
      <vt:lpstr>Expenses</vt:lpstr>
      <vt:lpstr>Profit</vt:lpstr>
      <vt:lpstr>2021 Number of Players</vt:lpstr>
      <vt:lpstr>Economic Impact</vt:lpstr>
      <vt:lpstr>GDP Predictions</vt:lpstr>
      <vt:lpstr>Population Predictions</vt:lpstr>
      <vt:lpstr>Attendance and Matchday Revenue</vt:lpstr>
      <vt:lpstr>Regression Matchday Rank</vt:lpstr>
      <vt:lpstr>GDP vs Total Revenue (2)</vt:lpstr>
      <vt:lpstr>Regression GDP and Total Revenu</vt:lpstr>
      <vt:lpstr>Social Media and Commercial Rev</vt:lpstr>
      <vt:lpstr>Regression ComRev Social</vt:lpstr>
      <vt:lpstr>Regression Social Rank</vt:lpstr>
      <vt:lpstr>Expenses (2)</vt:lpstr>
      <vt:lpstr>Inflation (2)</vt:lpstr>
      <vt:lpstr>Profit Projections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 Athans</dc:creator>
  <cp:lastModifiedBy>Kosta</cp:lastModifiedBy>
  <dcterms:created xsi:type="dcterms:W3CDTF">2022-03-25T13:56:55Z</dcterms:created>
  <dcterms:modified xsi:type="dcterms:W3CDTF">2022-03-25T16:26:19Z</dcterms:modified>
</cp:coreProperties>
</file>