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913" documentId="115_{62B77DD2-9494-48D1-A83C-D9E22AF134E3}" xr6:coauthVersionLast="47" xr6:coauthVersionMax="47" xr10:uidLastSave="{DC01F367-6F3C-F140-837A-A7C466652CAF}"/>
  <bookViews>
    <workbookView xWindow="0" yWindow="500" windowWidth="28800" windowHeight="17500" activeTab="12" xr2:uid="{00000000-000D-0000-FFFF-FFFF00000000}"/>
  </bookViews>
  <sheets>
    <sheet name="Figures" sheetId="14" r:id="rId1"/>
    <sheet name="Table i" sheetId="23" r:id="rId2"/>
    <sheet name="Table ii" sheetId="20" r:id="rId3"/>
    <sheet name="Table iii" sheetId="7" r:id="rId4"/>
    <sheet name="Table iv" sheetId="8" r:id="rId5"/>
    <sheet name="T_i" sheetId="22" r:id="rId6"/>
    <sheet name="T_ii" sheetId="21" r:id="rId7"/>
    <sheet name="T_iii_strat1" sheetId="15" r:id="rId8"/>
    <sheet name="T_iii_strat2" sheetId="16" r:id="rId9"/>
    <sheet name="T_iii_strat3" sheetId="17" r:id="rId10"/>
    <sheet name="T_iv_strat1" sheetId="11" r:id="rId11"/>
    <sheet name="T_iv_strat2" sheetId="12" r:id="rId12"/>
    <sheet name="T_iv_strat3" sheetId="13" r:id="rId13"/>
    <sheet name="T_iii_strata1" sheetId="24" state="hidden" r:id="rId14"/>
    <sheet name="T_iii_strata2" sheetId="25" state="hidden" r:id="rId15"/>
    <sheet name="T_iii_strata3" sheetId="26" state="hidden" r:id="rId16"/>
    <sheet name="T_iv_strata1" sheetId="27" state="hidden" r:id="rId17"/>
    <sheet name="T_iv_strata2" sheetId="28" state="hidden" r:id="rId18"/>
    <sheet name="T_iv_strata3" sheetId="29" state="hidden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8" l="1"/>
  <c r="P14" i="8"/>
  <c r="A14" i="8"/>
  <c r="AE13" i="8"/>
  <c r="P13" i="8"/>
  <c r="A13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B12" i="8"/>
  <c r="AA12" i="8"/>
  <c r="Z12" i="8"/>
  <c r="Y12" i="8"/>
  <c r="X12" i="8"/>
  <c r="W12" i="8"/>
  <c r="V12" i="8"/>
  <c r="U12" i="8"/>
  <c r="T12" i="8"/>
  <c r="S12" i="8"/>
  <c r="R12" i="8"/>
  <c r="Q12" i="8"/>
  <c r="M12" i="8"/>
  <c r="L12" i="8"/>
  <c r="K12" i="8"/>
  <c r="J12" i="8"/>
  <c r="I12" i="8"/>
  <c r="H12" i="8"/>
  <c r="G12" i="8"/>
  <c r="F12" i="8"/>
  <c r="E12" i="8"/>
  <c r="D12" i="8"/>
  <c r="C12" i="8"/>
  <c r="B12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M11" i="8"/>
  <c r="L11" i="8"/>
  <c r="K11" i="8"/>
  <c r="J11" i="8"/>
  <c r="I11" i="8"/>
  <c r="H11" i="8"/>
  <c r="G11" i="8"/>
  <c r="F11" i="8"/>
  <c r="E11" i="8"/>
  <c r="D11" i="8"/>
  <c r="C11" i="8"/>
  <c r="B11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AQ9" i="8"/>
  <c r="AP9" i="8"/>
  <c r="AO9" i="8"/>
  <c r="AN9" i="8"/>
  <c r="AM9" i="8"/>
  <c r="AL9" i="8"/>
  <c r="AK9" i="8"/>
  <c r="AJ9" i="8"/>
  <c r="AI9" i="8"/>
  <c r="AH9" i="8"/>
  <c r="AG9" i="8"/>
  <c r="AF9" i="8"/>
  <c r="AB9" i="8"/>
  <c r="AA9" i="8"/>
  <c r="Z9" i="8"/>
  <c r="Y9" i="8"/>
  <c r="X9" i="8"/>
  <c r="W9" i="8"/>
  <c r="V9" i="8"/>
  <c r="U9" i="8"/>
  <c r="T9" i="8"/>
  <c r="S9" i="8"/>
  <c r="R9" i="8"/>
  <c r="Q9" i="8"/>
  <c r="M9" i="8"/>
  <c r="L9" i="8"/>
  <c r="K9" i="8"/>
  <c r="J9" i="8"/>
  <c r="I9" i="8"/>
  <c r="H9" i="8"/>
  <c r="G9" i="8"/>
  <c r="F9" i="8"/>
  <c r="E9" i="8"/>
  <c r="D9" i="8"/>
  <c r="C9" i="8"/>
  <c r="B9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B8" i="8"/>
  <c r="AA8" i="8"/>
  <c r="Z8" i="8"/>
  <c r="Y8" i="8"/>
  <c r="X8" i="8"/>
  <c r="W8" i="8"/>
  <c r="V8" i="8"/>
  <c r="U8" i="8"/>
  <c r="T8" i="8"/>
  <c r="S8" i="8"/>
  <c r="R8" i="8"/>
  <c r="Q8" i="8"/>
  <c r="M8" i="8"/>
  <c r="L8" i="8"/>
  <c r="K8" i="8"/>
  <c r="J8" i="8"/>
  <c r="I8" i="8"/>
  <c r="H8" i="8"/>
  <c r="G8" i="8"/>
  <c r="F8" i="8"/>
  <c r="E8" i="8"/>
  <c r="D8" i="8"/>
  <c r="C8" i="8"/>
  <c r="B8" i="8"/>
  <c r="A8" i="8"/>
  <c r="P8" i="8" s="1"/>
  <c r="AE6" i="8"/>
  <c r="P6" i="8"/>
  <c r="P5" i="8"/>
  <c r="AE3" i="8"/>
  <c r="AE5" i="8" s="1"/>
  <c r="P3" i="8"/>
  <c r="A3" i="8"/>
  <c r="A5" i="8" s="1"/>
  <c r="S11" i="7"/>
  <c r="J11" i="7"/>
  <c r="A11" i="7"/>
  <c r="Y10" i="7"/>
  <c r="X10" i="7"/>
  <c r="W10" i="7"/>
  <c r="V10" i="7"/>
  <c r="U10" i="7"/>
  <c r="T10" i="7"/>
  <c r="P10" i="7"/>
  <c r="O10" i="7"/>
  <c r="N10" i="7"/>
  <c r="M10" i="7"/>
  <c r="L10" i="7"/>
  <c r="K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P9" i="7"/>
  <c r="O9" i="7"/>
  <c r="N9" i="7"/>
  <c r="M9" i="7"/>
  <c r="L9" i="7"/>
  <c r="K9" i="7"/>
  <c r="J9" i="7"/>
  <c r="G9" i="7"/>
  <c r="F9" i="7"/>
  <c r="E9" i="7"/>
  <c r="D9" i="7"/>
  <c r="C9" i="7"/>
  <c r="B9" i="7"/>
  <c r="Y8" i="7"/>
  <c r="X8" i="7"/>
  <c r="W8" i="7"/>
  <c r="V8" i="7"/>
  <c r="U8" i="7"/>
  <c r="T8" i="7"/>
  <c r="S8" i="7"/>
  <c r="P8" i="7"/>
  <c r="O8" i="7"/>
  <c r="N8" i="7"/>
  <c r="M8" i="7"/>
  <c r="L8" i="7"/>
  <c r="K8" i="7"/>
  <c r="J8" i="7"/>
  <c r="G8" i="7"/>
  <c r="F8" i="7"/>
  <c r="E8" i="7"/>
  <c r="D8" i="7"/>
  <c r="C8" i="7"/>
  <c r="B8" i="7"/>
  <c r="A8" i="7"/>
  <c r="Y7" i="7"/>
  <c r="X7" i="7"/>
  <c r="W7" i="7"/>
  <c r="V7" i="7"/>
  <c r="U7" i="7"/>
  <c r="T7" i="7"/>
  <c r="P7" i="7"/>
  <c r="O7" i="7"/>
  <c r="N7" i="7"/>
  <c r="M7" i="7"/>
  <c r="L7" i="7"/>
  <c r="K7" i="7"/>
  <c r="G7" i="7"/>
  <c r="F7" i="7"/>
  <c r="E7" i="7"/>
  <c r="D7" i="7"/>
  <c r="C7" i="7"/>
  <c r="B7" i="7"/>
  <c r="Y6" i="7"/>
  <c r="X6" i="7"/>
  <c r="W6" i="7"/>
  <c r="V6" i="7"/>
  <c r="U6" i="7"/>
  <c r="T6" i="7"/>
  <c r="P6" i="7"/>
  <c r="O6" i="7"/>
  <c r="N6" i="7"/>
  <c r="M6" i="7"/>
  <c r="L6" i="7"/>
  <c r="K6" i="7"/>
  <c r="J6" i="7"/>
  <c r="G6" i="7"/>
  <c r="F6" i="7"/>
  <c r="E6" i="7"/>
  <c r="D6" i="7"/>
  <c r="C6" i="7"/>
  <c r="B6" i="7"/>
  <c r="A6" i="7"/>
  <c r="S6" i="7" s="1"/>
  <c r="S5" i="7"/>
  <c r="A5" i="7"/>
  <c r="S3" i="7"/>
  <c r="J3" i="7"/>
  <c r="J5" i="7" s="1"/>
  <c r="A3" i="7"/>
  <c r="A14" i="20"/>
  <c r="A13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10" i="20"/>
  <c r="M9" i="20"/>
  <c r="L9" i="20"/>
  <c r="K9" i="20"/>
  <c r="J9" i="20"/>
  <c r="I9" i="20"/>
  <c r="H9" i="20"/>
  <c r="G9" i="20"/>
  <c r="F9" i="20"/>
  <c r="E9" i="20"/>
  <c r="D9" i="20"/>
  <c r="C9" i="20"/>
  <c r="B9" i="20"/>
  <c r="M8" i="20"/>
  <c r="L8" i="20"/>
  <c r="K8" i="20"/>
  <c r="J8" i="20"/>
  <c r="I8" i="20"/>
  <c r="H8" i="20"/>
  <c r="G8" i="20"/>
  <c r="F8" i="20"/>
  <c r="E8" i="20"/>
  <c r="D8" i="20"/>
  <c r="C8" i="20"/>
  <c r="B8" i="20"/>
  <c r="A8" i="20"/>
  <c r="A5" i="20"/>
  <c r="A3" i="20"/>
  <c r="A11" i="23"/>
  <c r="G10" i="23"/>
  <c r="F10" i="23"/>
  <c r="E10" i="23"/>
  <c r="D10" i="23"/>
  <c r="C10" i="23"/>
  <c r="B10" i="23"/>
  <c r="G9" i="23"/>
  <c r="F9" i="23"/>
  <c r="E9" i="23"/>
  <c r="D9" i="23"/>
  <c r="C9" i="23"/>
  <c r="B9" i="23"/>
  <c r="G8" i="23"/>
  <c r="F8" i="23"/>
  <c r="E8" i="23"/>
  <c r="D8" i="23"/>
  <c r="C8" i="23"/>
  <c r="B8" i="23"/>
  <c r="A8" i="23"/>
  <c r="G7" i="23"/>
  <c r="F7" i="23"/>
  <c r="E7" i="23"/>
  <c r="D7" i="23"/>
  <c r="C7" i="23"/>
  <c r="B7" i="23"/>
  <c r="G6" i="23"/>
  <c r="F6" i="23"/>
  <c r="E6" i="23"/>
  <c r="D6" i="23"/>
  <c r="C6" i="23"/>
  <c r="B6" i="23"/>
  <c r="A6" i="23"/>
  <c r="A5" i="23"/>
  <c r="B177" i="14"/>
  <c r="Q160" i="14"/>
  <c r="P160" i="14"/>
  <c r="O160" i="14"/>
  <c r="N160" i="14"/>
  <c r="M160" i="14"/>
  <c r="L160" i="14"/>
  <c r="K160" i="14"/>
  <c r="Q159" i="14"/>
  <c r="P159" i="14"/>
  <c r="O159" i="14"/>
  <c r="N159" i="14"/>
  <c r="M159" i="14"/>
  <c r="L159" i="14"/>
  <c r="K159" i="14"/>
  <c r="Q158" i="14"/>
  <c r="P158" i="14"/>
  <c r="O158" i="14"/>
  <c r="N158" i="14"/>
  <c r="M158" i="14"/>
  <c r="L158" i="14"/>
  <c r="Q131" i="14"/>
  <c r="P131" i="14"/>
  <c r="O131" i="14"/>
  <c r="N131" i="14"/>
  <c r="M131" i="14"/>
  <c r="L131" i="14"/>
  <c r="K131" i="14"/>
  <c r="Q130" i="14"/>
  <c r="P130" i="14"/>
  <c r="O130" i="14"/>
  <c r="N130" i="14"/>
  <c r="M130" i="14"/>
  <c r="L130" i="14"/>
  <c r="K130" i="14"/>
  <c r="B148" i="14" s="1"/>
  <c r="Q129" i="14"/>
  <c r="P129" i="14"/>
  <c r="O129" i="14"/>
  <c r="N129" i="14"/>
  <c r="M129" i="14"/>
  <c r="L129" i="14"/>
  <c r="B128" i="14"/>
  <c r="B120" i="14"/>
  <c r="Q103" i="14"/>
  <c r="P103" i="14"/>
  <c r="O103" i="14"/>
  <c r="N103" i="14"/>
  <c r="M103" i="14"/>
  <c r="L103" i="14"/>
  <c r="K103" i="14"/>
  <c r="Q102" i="14"/>
  <c r="P102" i="14"/>
  <c r="O102" i="14"/>
  <c r="N102" i="14"/>
  <c r="M102" i="14"/>
  <c r="L102" i="14"/>
  <c r="K102" i="14"/>
  <c r="Q101" i="14"/>
  <c r="P101" i="14"/>
  <c r="O101" i="14"/>
  <c r="N101" i="14"/>
  <c r="M101" i="14"/>
  <c r="L101" i="14"/>
  <c r="B100" i="14"/>
  <c r="B93" i="14"/>
  <c r="Q79" i="14"/>
  <c r="P79" i="14"/>
  <c r="O79" i="14"/>
  <c r="N79" i="14"/>
  <c r="M79" i="14"/>
  <c r="L79" i="14"/>
  <c r="K79" i="14"/>
  <c r="J79" i="14"/>
  <c r="Q78" i="14"/>
  <c r="P78" i="14"/>
  <c r="O78" i="14"/>
  <c r="N78" i="14"/>
  <c r="M78" i="14"/>
  <c r="L78" i="14"/>
  <c r="K78" i="14"/>
  <c r="J78" i="14"/>
  <c r="Q77" i="14"/>
  <c r="P77" i="14"/>
  <c r="O77" i="14"/>
  <c r="N77" i="14"/>
  <c r="M77" i="14"/>
  <c r="L77" i="14"/>
  <c r="K77" i="14"/>
  <c r="J77" i="14"/>
  <c r="Q76" i="14"/>
  <c r="P76" i="14"/>
  <c r="O76" i="14"/>
  <c r="N76" i="14"/>
  <c r="M76" i="14"/>
  <c r="L76" i="14"/>
  <c r="B76" i="14"/>
  <c r="B67" i="14"/>
  <c r="Q50" i="14"/>
  <c r="P50" i="14"/>
  <c r="O50" i="14"/>
  <c r="N50" i="14"/>
  <c r="M50" i="14"/>
  <c r="L50" i="14"/>
  <c r="K50" i="14"/>
  <c r="Q49" i="14"/>
  <c r="P49" i="14"/>
  <c r="O49" i="14"/>
  <c r="N49" i="14"/>
  <c r="M49" i="14"/>
  <c r="L49" i="14"/>
  <c r="K49" i="14"/>
  <c r="Q48" i="14"/>
  <c r="P48" i="14"/>
  <c r="O48" i="14"/>
  <c r="N48" i="14"/>
  <c r="M48" i="14"/>
  <c r="L48" i="14"/>
  <c r="B38" i="14"/>
  <c r="Q16" i="14"/>
  <c r="P16" i="14"/>
  <c r="O16" i="14"/>
  <c r="N16" i="14"/>
  <c r="M16" i="14"/>
  <c r="L16" i="14"/>
  <c r="K16" i="14"/>
  <c r="Q15" i="14"/>
  <c r="P15" i="14"/>
  <c r="O15" i="14"/>
  <c r="N15" i="14"/>
  <c r="M15" i="14"/>
  <c r="L15" i="14"/>
  <c r="B13" i="14"/>
  <c r="A2" i="14"/>
  <c r="B47" i="14" s="1"/>
  <c r="A1" i="14"/>
  <c r="B157" i="14" l="1"/>
</calcChain>
</file>

<file path=xl/sharedStrings.xml><?xml version="1.0" encoding="utf-8"?>
<sst xmlns="http://schemas.openxmlformats.org/spreadsheetml/2006/main" count="308" uniqueCount="61">
  <si>
    <t>Overall</t>
  </si>
  <si>
    <t>Outlet type</t>
  </si>
  <si>
    <t>N</t>
  </si>
  <si>
    <t>overall in each state</t>
  </si>
  <si>
    <t>Add caption</t>
  </si>
  <si>
    <t>Antimalarials:</t>
  </si>
  <si>
    <t>disaggregated by urban and rural study areas</t>
  </si>
  <si>
    <t>Urban</t>
  </si>
  <si>
    <t>Rural</t>
  </si>
  <si>
    <t>T_i</t>
  </si>
  <si>
    <t>Private Not For-Profit Facility</t>
  </si>
  <si>
    <t>Private For-Profit Facility</t>
  </si>
  <si>
    <t>Pharmacy</t>
  </si>
  <si>
    <t>Laboratory</t>
  </si>
  <si>
    <t>Drug store</t>
  </si>
  <si>
    <t>variable name</t>
  </si>
  <si>
    <t>T_ii</t>
  </si>
  <si>
    <t>T_iii_strat1</t>
  </si>
  <si>
    <t>T_iii_strat2</t>
  </si>
  <si>
    <t>T_iii_strat3</t>
  </si>
  <si>
    <t>T_iv_strat1</t>
  </si>
  <si>
    <t>T_iv_strat2</t>
  </si>
  <si>
    <t xml:space="preserve">strat2 Footnote: Rural outlets that met screening criteria for a full interview but did not complete the interview with any AM in stock = 0 </t>
  </si>
  <si>
    <t>T_iv_strat3</t>
  </si>
  <si>
    <t xml:space="preserve">strat3 Footnote: Rural outlets that met screening criteria for a full interview but did not complete the interview with any AM in stock = 0 </t>
  </si>
  <si>
    <t>Rurality</t>
  </si>
  <si>
    <t>rural vs urban</t>
  </si>
  <si>
    <t>STRAT 1 urban vs rural</t>
  </si>
  <si>
    <t>STRAT 1 Rurality</t>
  </si>
  <si>
    <t>STRAT 2 urban vs rural</t>
  </si>
  <si>
    <t>STRAT 2 Rurality</t>
  </si>
  <si>
    <t>STRAT 3 urban vs rural</t>
  </si>
  <si>
    <t>STRAT 3 Rurality</t>
  </si>
  <si>
    <t xml:space="preserve">For this indicator, example figures have been generated below. </t>
  </si>
  <si>
    <t>Additonal figures may need to be produced as desired</t>
  </si>
  <si>
    <t xml:space="preserve"> Footnote: outlets that met screening criteria for a full interview but did not complete the interview with any AM in stock  = 0 </t>
  </si>
  <si>
    <t>Informal TOTAL</t>
  </si>
  <si>
    <t xml:space="preserve">Rural Footnote: outlets that met screening criteria for a full interview but did not complete the interview with any AM in stock = 0 </t>
  </si>
  <si>
    <t xml:space="preserve">Urban Footnote: outlets that met screening criteria for a full interview but did not complete the interview with any AM in stock = 0 </t>
  </si>
  <si>
    <t>T_iii_strata1</t>
  </si>
  <si>
    <t xml:space="preserve">strata1 Footnote: outlets that met screening criteria for a full interview but did not complete the interview with any AM in stock = 0 </t>
  </si>
  <si>
    <t>T_iii_strata2</t>
  </si>
  <si>
    <t xml:space="preserve">strata2 Footnote: outlets that met screening criteria for a full interview but did not complete the interview with any AM in stock = 0 </t>
  </si>
  <si>
    <t>T_iii_strata3</t>
  </si>
  <si>
    <t xml:space="preserve">strata3 Footnote: outlets that met screening criteria for a full interview but did not complete the interview with any AM in stock = 0 </t>
  </si>
  <si>
    <t>T_iv_strata1</t>
  </si>
  <si>
    <t xml:space="preserve">strata1 Footnote: Rural outlets that met screening criteria for a full interview but did not complete the interview with any AM in stock = 0 </t>
  </si>
  <si>
    <t xml:space="preserve">strata1 Footnote: Urban outlets that met screening criteria for a full interview but did not complete the interview with any AM in stock = 0 </t>
  </si>
  <si>
    <t>T_iv_strata2</t>
  </si>
  <si>
    <t xml:space="preserve">strata2 Footnote: Rural outlets that met screening criteria for a full interview but did not complete the interview with any AM in stock = 0 </t>
  </si>
  <si>
    <t xml:space="preserve">strata2 Footnote: Urban outlets that met screening criteria for a full interview but did not complete the interview with any AM in stock = 0 </t>
  </si>
  <si>
    <t>T_iv_strata3</t>
  </si>
  <si>
    <t xml:space="preserve">strata3 Footnote: Rural outlets that met screening criteria for a full interview but did not complete the interview with any AM in stock = 0 </t>
  </si>
  <si>
    <t xml:space="preserve">strata3 Footnote: Urban outlets that met screening criteria for a full interview but did not complete the interview with any AM in stock = 0 </t>
  </si>
  <si>
    <t xml:space="preserve">strat1 Footnote: outlets that met screening criteria for a full interview but did not complete the interview with any AM in stock = 0 </t>
  </si>
  <si>
    <t xml:space="preserve">strat2 Footnote: outlets that met screening criteria for a full interview but did not complete the interview with any AM in stock = 0 </t>
  </si>
  <si>
    <t xml:space="preserve">strat3 Footnote: outlets that met screening criteria for a full interview but did not complete the interview with any AM in stock = 0 </t>
  </si>
  <si>
    <t xml:space="preserve">strat1 Footnote: Rural outlets that met screening criteria for a full interview but did not complete the interview with any AM in stock = 0 </t>
  </si>
  <si>
    <t xml:space="preserve">strat1 Footnote: Urban outlets that met screening criteria for a full interview but did not complete the interview with any AM in stock = 0 </t>
  </si>
  <si>
    <t xml:space="preserve">strat2 Footnote: Urban outlets that met screening criteria for a full interview but did not complete the interview with any AM in stock = 0 </t>
  </si>
  <si>
    <t xml:space="preserve">strat3 Footnote: Urban outlets that met screening criteria for a full interview but did not complete the interview with any AM in stock =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</si>
</sst>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name val="Calibri"/>
    </font>
    <font>
      <sz val="11"/>
      <color theme="1"/>
      <name val="Roboto Light"/>
      <family val="2"/>
      <scheme val="minor"/>
    </font>
    <font>
      <sz val="8"/>
      <name val="Roboto Light"/>
    </font>
    <font>
      <sz val="8"/>
      <color theme="0" tint="-0.34998626667073579"/>
      <name val="Roboto Light"/>
    </font>
    <font>
      <b/>
      <sz val="12"/>
      <name val="Roboto"/>
    </font>
    <font>
      <b/>
      <sz val="8"/>
      <name val="Roboto Light"/>
    </font>
    <font>
      <sz val="8"/>
      <color rgb="FFFF0000"/>
      <name val="Roboto Light"/>
    </font>
    <font>
      <b/>
      <sz val="5"/>
      <name val="Roboto Light"/>
    </font>
    <font>
      <sz val="5"/>
      <name val="Roboto Light"/>
    </font>
    <font>
      <sz val="5"/>
      <color rgb="FFFF0000"/>
      <name val="Roboto Light"/>
    </font>
    <font>
      <sz val="11"/>
      <name val="Calibri"/>
      <family val="2"/>
    </font>
    <font>
      <sz val="11"/>
      <color theme="0"/>
      <name val="Roboto Light"/>
      <family val="2"/>
      <scheme val="minor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6"/>
      <name val="Roboto Light"/>
    </font>
    <font>
      <i/>
      <sz val="11"/>
      <name val="Roboto"/>
    </font>
    <font>
      <b/>
      <sz val="11"/>
      <name val="Roboto"/>
    </font>
    <font>
      <sz val="11"/>
      <name val="Roboto"/>
    </font>
    <font>
      <i/>
      <sz val="8"/>
      <color theme="0" tint="-0.34998626667073579"/>
      <name val="Roboto"/>
    </font>
    <font>
      <b/>
      <sz val="10"/>
      <name val="Roboto"/>
    </font>
    <font>
      <sz val="10"/>
      <name val="Roboto Light"/>
    </font>
    <font>
      <sz val="10"/>
      <color rgb="FFFF0000"/>
      <name val="Roboto Light"/>
    </font>
    <font>
      <b/>
      <sz val="10"/>
      <color theme="0" tint="-0.34998626667073579"/>
      <name val="Roboto"/>
    </font>
    <font>
      <sz val="10"/>
      <name val="Roboto"/>
    </font>
    <font>
      <sz val="11"/>
      <color rgb="FF000000"/>
      <name val="Calibri"/>
      <family val="2"/>
    </font>
    <font>
      <b/>
      <i/>
      <sz val="11"/>
      <name val="Calibri"/>
      <family val="2"/>
    </font>
    <font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/>
      <right/>
      <top style="medium">
        <color theme="2" tint="-9.9978637043366805E-2"/>
      </top>
      <bottom/>
      <diagonal/>
    </border>
    <border>
      <left style="medium">
        <color theme="2" tint="-9.9978637043366805E-2"/>
      </left>
      <right/>
      <top style="medium">
        <color theme="2" tint="-9.9978637043366805E-2"/>
      </top>
      <bottom/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  <border>
      <left/>
      <right/>
      <top/>
      <bottom style="medium">
        <color theme="2" tint="-9.9978637043366805E-2"/>
      </bottom>
      <diagonal/>
    </border>
    <border>
      <left style="medium">
        <color theme="2" tint="-9.9978637043366805E-2"/>
      </left>
      <right/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10" fillId="0" borderId="0" xfId="1" applyAlignment="1">
      <alignment horizontal="left" vertical="top"/>
    </xf>
    <xf numFmtId="0" fontId="12" fillId="0" borderId="0" xfId="1" applyFont="1" applyAlignment="1">
      <alignment horizontal="left" vertical="top"/>
    </xf>
    <xf numFmtId="0" fontId="10" fillId="0" borderId="0" xfId="1"/>
    <xf numFmtId="0" fontId="14" fillId="0" borderId="0" xfId="1" applyFont="1"/>
    <xf numFmtId="0" fontId="11" fillId="3" borderId="0" xfId="1" applyFont="1" applyFill="1"/>
    <xf numFmtId="0" fontId="10" fillId="0" borderId="0" xfId="1" applyAlignment="1">
      <alignment horizontal="center"/>
    </xf>
    <xf numFmtId="0" fontId="14" fillId="3" borderId="0" xfId="1" applyFont="1" applyFill="1"/>
    <xf numFmtId="0" fontId="16" fillId="0" borderId="0" xfId="0" applyFont="1"/>
    <xf numFmtId="2" fontId="10" fillId="0" borderId="0" xfId="1" applyNumberFormat="1"/>
    <xf numFmtId="0" fontId="1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8" fillId="5" borderId="0" xfId="0" applyFont="1" applyFill="1" applyAlignment="1">
      <alignment horizontal="left" wrapText="1"/>
    </xf>
    <xf numFmtId="0" fontId="5" fillId="5" borderId="0" xfId="0" applyFont="1" applyFill="1" applyAlignment="1">
      <alignment horizontal="center"/>
    </xf>
    <xf numFmtId="0" fontId="15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8" fillId="6" borderId="0" xfId="0" applyFont="1" applyFill="1" applyAlignment="1">
      <alignment horizontal="left" wrapText="1"/>
    </xf>
    <xf numFmtId="0" fontId="5" fillId="6" borderId="0" xfId="0" applyFont="1" applyFill="1" applyAlignment="1">
      <alignment horizontal="center"/>
    </xf>
    <xf numFmtId="0" fontId="15" fillId="7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center" wrapText="1"/>
    </xf>
    <xf numFmtId="0" fontId="8" fillId="7" borderId="0" xfId="0" applyFont="1" applyFill="1" applyAlignment="1">
      <alignment horizontal="left" wrapText="1"/>
    </xf>
    <xf numFmtId="0" fontId="5" fillId="7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3" fillId="0" borderId="0" xfId="1" applyFont="1" applyAlignment="1">
      <alignment horizontal="left" vertical="top"/>
    </xf>
    <xf numFmtId="0" fontId="15" fillId="8" borderId="1" xfId="0" applyFont="1" applyFill="1" applyBorder="1" applyAlignment="1">
      <alignment horizontal="left" wrapText="1"/>
    </xf>
    <xf numFmtId="0" fontId="5" fillId="8" borderId="1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8" fillId="8" borderId="0" xfId="0" applyFont="1" applyFill="1" applyAlignment="1">
      <alignment horizontal="left" wrapText="1"/>
    </xf>
    <xf numFmtId="0" fontId="5" fillId="8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 wrapText="1"/>
    </xf>
    <xf numFmtId="0" fontId="5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0" fillId="0" borderId="0" xfId="0" applyFont="1"/>
    <xf numFmtId="0" fontId="23" fillId="0" borderId="0" xfId="0" applyFont="1"/>
    <xf numFmtId="0" fontId="24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/>
    <xf numFmtId="0" fontId="17" fillId="0" borderId="0" xfId="0" applyFont="1" applyAlignment="1">
      <alignment wrapText="1"/>
    </xf>
    <xf numFmtId="2" fontId="25" fillId="0" borderId="0" xfId="1" applyNumberFormat="1" applyFont="1"/>
    <xf numFmtId="2" fontId="25" fillId="0" borderId="0" xfId="1" applyNumberFormat="1" applyFont="1" applyAlignment="1">
      <alignment horizontal="right"/>
    </xf>
    <xf numFmtId="2" fontId="10" fillId="0" borderId="0" xfId="1" applyNumberFormat="1" applyAlignment="1">
      <alignment horizontal="right"/>
    </xf>
    <xf numFmtId="0" fontId="10" fillId="0" borderId="0" xfId="1" applyAlignment="1">
      <alignment horizontal="right" vertical="top"/>
    </xf>
    <xf numFmtId="2" fontId="10" fillId="0" borderId="0" xfId="1" applyNumberFormat="1" applyAlignment="1">
      <alignment horizontal="right" vertical="top"/>
    </xf>
    <xf numFmtId="1" fontId="10" fillId="0" borderId="0" xfId="1" applyNumberFormat="1"/>
    <xf numFmtId="0" fontId="26" fillId="0" borderId="0" xfId="1" applyFont="1" applyAlignment="1">
      <alignment horizontal="left" indent="1"/>
    </xf>
    <xf numFmtId="0" fontId="27" fillId="0" borderId="0" xfId="1" applyFont="1" applyAlignment="1">
      <alignment horizontal="left" indent="1"/>
    </xf>
    <xf numFmtId="0" fontId="13" fillId="0" borderId="0" xfId="1" applyFont="1"/>
    <xf numFmtId="0" fontId="10" fillId="0" borderId="12" xfId="1" applyBorder="1" applyAlignment="1">
      <alignment horizontal="left" vertical="top"/>
    </xf>
    <xf numFmtId="0" fontId="10" fillId="0" borderId="12" xfId="1" applyBorder="1"/>
    <xf numFmtId="0" fontId="14" fillId="0" borderId="12" xfId="1" applyFont="1" applyBorder="1"/>
    <xf numFmtId="0" fontId="8" fillId="5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 wrapText="1"/>
    </xf>
    <xf numFmtId="0" fontId="18" fillId="4" borderId="6" xfId="0" applyFont="1" applyFill="1" applyBorder="1" applyAlignment="1">
      <alignment horizontal="left" wrapText="1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0" fillId="0" borderId="7" xfId="1" applyBorder="1" applyAlignment="1">
      <alignment horizontal="center"/>
    </xf>
    <xf numFmtId="0" fontId="10" fillId="0" borderId="0" xfId="1" applyAlignment="1">
      <alignment horizontal="center"/>
    </xf>
    <xf numFmtId="0" fontId="17" fillId="4" borderId="6" xfId="0" applyFont="1" applyFill="1" applyBorder="1" applyAlignment="1">
      <alignment horizontal="left" wrapText="1"/>
    </xf>
    <xf numFmtId="0" fontId="2" fillId="0" borderId="10" xfId="0" applyFont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20" fillId="0" borderId="8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11" xfId="0" applyFont="1" applyBorder="1"/>
    <xf numFmtId="0" fontId="24" fillId="0" borderId="0" xfId="0" applyFont="1"/>
    <xf numFmtId="0" fontId="24" fillId="2" borderId="2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2" fillId="0" borderId="11" xfId="0" applyFont="1" applyBorder="1" applyAlignment="1">
      <alignment horizontal="left" vertical="top" wrapText="1"/>
    </xf>
    <xf numFmtId="0" fontId="20" fillId="0" borderId="9" xfId="0" applyFont="1" applyBorder="1"/>
  </cellXfs>
  <cellStyles count="3">
    <cellStyle name="Normal" xfId="0" builtinId="0"/>
    <cellStyle name="Normal 2" xfId="1" xr:uid="{FE57D9A2-E873-435D-9DE7-2DB5C48BF0A3}"/>
    <cellStyle name="Normal 3" xfId="2" xr:uid="{BF16F80C-11DD-445B-AFCD-FF26ED52207B}"/>
  </cellStyles>
  <dxfs count="22"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D050"/>
      <color rgb="FFFFC000"/>
      <color rgb="FFA2D5FF"/>
      <color rgb="FF75FB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Figures!$P$76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Figures!$P$77:$P$79</c:f>
              <c:numCache>
                <c:formatCode>0.00</c:formatCode>
                <c:ptCount val="3"/>
                <c:pt idx="0">
                  <c:v>93.715158876839467</c:v>
                </c:pt>
                <c:pt idx="1">
                  <c:v>87.664173099748524</c:v>
                </c:pt>
                <c:pt idx="2">
                  <c:v>50.608680801553419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27-47C2-89F2-BD2FC2C460C9}"/>
            </c:ext>
          </c:extLst>
        </c:ser>
        <c:ser>
          <c:idx val="2"/>
          <c:order val="1"/>
          <c:tx>
            <c:strRef>
              <c:f>Figures!$N$76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Figures!$N$77:$N$79</c:f>
              <c:numCache>
                <c:formatCode>0.00</c:formatCode>
                <c:ptCount val="3"/>
                <c:pt idx="0">
                  <c:v>3.4078120257571407</c:v>
                </c:pt>
                <c:pt idx="1">
                  <c:v>5.6589026331643506</c:v>
                </c:pt>
                <c:pt idx="2">
                  <c:v>34.378229723413043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7-47C2-89F2-BD2FC2C460C9}"/>
            </c:ext>
          </c:extLst>
        </c:ser>
        <c:ser>
          <c:idx val="0"/>
          <c:order val="2"/>
          <c:tx>
            <c:strRef>
              <c:f>Figures!$L$76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Figures!$L$77:$L$79</c:f>
              <c:numCache>
                <c:formatCode>0.00</c:formatCode>
                <c:ptCount val="3"/>
                <c:pt idx="0">
                  <c:v>1.2814523177742381</c:v>
                </c:pt>
                <c:pt idx="1">
                  <c:v>0.60419217604898612</c:v>
                </c:pt>
                <c:pt idx="2">
                  <c:v>0.24293122898735925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47C2-89F2-BD2FC2C460C9}"/>
            </c:ext>
          </c:extLst>
        </c:ser>
        <c:ser>
          <c:idx val="1"/>
          <c:order val="3"/>
          <c:tx>
            <c:strRef>
              <c:f>Figures!$M$76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Figures!$M$77:$M$79</c:f>
              <c:numCache>
                <c:formatCode>0.00</c:formatCode>
                <c:ptCount val="3"/>
                <c:pt idx="0">
                  <c:v>0.87150899947291449</c:v>
                </c:pt>
                <c:pt idx="1">
                  <c:v>2.4750145644293333</c:v>
                </c:pt>
                <c:pt idx="2">
                  <c:v>5.3026082372834837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7-47C2-89F2-BD2FC2C460C9}"/>
            </c:ext>
          </c:extLst>
        </c:ser>
        <c:ser>
          <c:idx val="3"/>
          <c:order val="4"/>
          <c:tx>
            <c:strRef>
              <c:f>Figures!$O$76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Figures!$O$77:$O$79</c:f>
              <c:numCache>
                <c:formatCode>0.00</c:formatCode>
                <c:ptCount val="3"/>
                <c:pt idx="0">
                  <c:v>8.3163484057318993E-2</c:v>
                </c:pt>
                <c:pt idx="1">
                  <c:v>2.7804285764863958E-2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27-47C2-89F2-BD2FC2C460C9}"/>
            </c:ext>
          </c:extLst>
        </c:ser>
        <c:ser>
          <c:idx val="6"/>
          <c:order val="5"/>
          <c:tx>
            <c:strRef>
              <c:f>Figures!$Q$76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Figures!$Q$77:$Q$79</c:f>
              <c:numCache>
                <c:formatCode>0.00</c:formatCode>
                <c:ptCount val="3"/>
                <c:pt idx="0">
                  <c:v>0.64090429609892119</c:v>
                </c:pt>
                <c:pt idx="1">
                  <c:v>3.5699132408439396</c:v>
                </c:pt>
                <c:pt idx="2">
                  <c:v>9.4675500087626965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27-47C2-89F2-BD2FC2C4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>
          <c:ext xmlns:c15="http://schemas.microsoft.com/office/drawing/2012/chart" uri="{02D57815-91ED-43cb-92C2-25804820EDAC}">
            <c15:filteredBarSeries>
              <c15:ser>
                <c:idx val="7"/>
                <c:order val="6"/>
                <c:tx>
                  <c:strRef>
                    <c:extLst>
                      <c:ext uri="{02D57815-91ED-43cb-92C2-25804820EDAC}">
                        <c15:formulaRef>
                          <c15:sqref>Figures!$S$76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Figures!$J$77:$J$79</c15:sqref>
                        </c15:formulaRef>
                      </c:ext>
                    </c:extLst>
                    <c:strCache>
                      <c:ptCount val="3"/>
                      <c:pt idx="0">
                        <c:v>STRAT1</c:v>
                      </c:pt>
                      <c:pt idx="1">
                        <c:v>STRAT2</c:v>
                      </c:pt>
                      <c:pt idx="2">
                        <c:v>STRAT3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Figures!$S$77:$S$79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427-47C2-89F2-BD2FC2C460C9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Figures!$T$76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Figures!$J$77:$J$79</c15:sqref>
                        </c15:formulaRef>
                      </c:ext>
                    </c:extLst>
                    <c:strCache>
                      <c:ptCount val="3"/>
                      <c:pt idx="0">
                        <c:v>STRAT1</c:v>
                      </c:pt>
                      <c:pt idx="1">
                        <c:v>STRAT2</c:v>
                      </c:pt>
                      <c:pt idx="2">
                        <c:v>STRAT3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Figures!$T$77:$T$79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27-47C2-89F2-BD2FC2C460C9}"/>
                  </c:ext>
                </c:extLst>
              </c15:ser>
            </c15:filteredBarSeries>
          </c:ext>
        </c:extLst>
      </c:barChart>
      <c:catAx>
        <c:axId val="9992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Figures!$P$15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Figures!$P$16</c:f>
              <c:numCache>
                <c:formatCode>0.00</c:formatCode>
                <c:ptCount val="1"/>
                <c:pt idx="0">
                  <c:v>74.430895988122927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2-412B-994F-C9E37367AB9C}"/>
            </c:ext>
          </c:extLst>
        </c:ser>
        <c:ser>
          <c:idx val="2"/>
          <c:order val="1"/>
          <c:tx>
            <c:strRef>
              <c:f>Figures!$N$15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Figures!$N$16</c:f>
              <c:numCache>
                <c:formatCode>0.00</c:formatCode>
                <c:ptCount val="1"/>
                <c:pt idx="0">
                  <c:v>16.587652074016443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2-412B-994F-C9E37367AB9C}"/>
            </c:ext>
          </c:extLst>
        </c:ser>
        <c:ser>
          <c:idx val="0"/>
          <c:order val="2"/>
          <c:tx>
            <c:strRef>
              <c:f>Figures!$L$15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Figures!$L$16</c:f>
              <c:numCache>
                <c:formatCode>0.00</c:formatCode>
                <c:ptCount val="1"/>
                <c:pt idx="0">
                  <c:v>0.64567432181073703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16A-43FC-A1F6-ACFD3B813FFB}"/>
            </c:ext>
          </c:extLst>
        </c:ser>
        <c:ser>
          <c:idx val="1"/>
          <c:order val="3"/>
          <c:tx>
            <c:strRef>
              <c:f>Figures!$M$15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Figures!$M$16</c:f>
              <c:numCache>
                <c:formatCode>0.00</c:formatCode>
                <c:ptCount val="1"/>
                <c:pt idx="0">
                  <c:v>3.1699468019798149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2-412B-994F-C9E37367AB9C}"/>
            </c:ext>
          </c:extLst>
        </c:ser>
        <c:ser>
          <c:idx val="3"/>
          <c:order val="4"/>
          <c:tx>
            <c:strRef>
              <c:f>Figures!$O$15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Figures!$O$16</c:f>
              <c:numCache>
                <c:formatCode>0.00</c:formatCode>
                <c:ptCount val="1"/>
                <c:pt idx="0">
                  <c:v>3.188880899256042E-2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2-412B-994F-C9E37367AB9C}"/>
            </c:ext>
          </c:extLst>
        </c:ser>
        <c:ser>
          <c:idx val="5"/>
          <c:order val="5"/>
          <c:tx>
            <c:strRef>
              <c:f>Figures!$Q$15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Figures!$Q$16</c:f>
              <c:numCache>
                <c:formatCode>0.00</c:formatCode>
                <c:ptCount val="1"/>
                <c:pt idx="0">
                  <c:v>5.1339420050775191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2-412B-994F-C9E37367A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/>
      </c:barChart>
      <c:catAx>
        <c:axId val="999275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Figures!$P$48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Figures!$P$49:$P$50</c:f>
              <c:numCache>
                <c:formatCode>0.00</c:formatCode>
                <c:ptCount val="2"/>
                <c:pt idx="0">
                  <c:v>74.430895988122927</c:v>
                </c:pt>
                <c:pt idx="1">
                  <c:v>74.430895988122927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1-4943-A266-8BE826E5437F}"/>
            </c:ext>
          </c:extLst>
        </c:ser>
        <c:ser>
          <c:idx val="0"/>
          <c:order val="1"/>
          <c:tx>
            <c:strRef>
              <c:f>Figures!$N$48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Figures!$N$49:$N$50</c:f>
              <c:numCache>
                <c:formatCode>0.00</c:formatCode>
                <c:ptCount val="2"/>
                <c:pt idx="0">
                  <c:v>16.587652074016443</c:v>
                </c:pt>
                <c:pt idx="1">
                  <c:v>16.587652074016443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1-4943-A266-8BE826E5437F}"/>
            </c:ext>
          </c:extLst>
        </c:ser>
        <c:ser>
          <c:idx val="4"/>
          <c:order val="2"/>
          <c:tx>
            <c:strRef>
              <c:f>Figures!$L$48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Figures!$L$49:$L$50</c:f>
              <c:numCache>
                <c:formatCode>0.00</c:formatCode>
                <c:ptCount val="2"/>
                <c:pt idx="0">
                  <c:v>0.64567432181073703</c:v>
                </c:pt>
                <c:pt idx="1">
                  <c:v>0.64567432181073703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1-4943-A266-8BE826E5437F}"/>
            </c:ext>
          </c:extLst>
        </c:ser>
        <c:ser>
          <c:idx val="2"/>
          <c:order val="3"/>
          <c:tx>
            <c:strRef>
              <c:f>Figures!$M$48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Figures!$M$49:$M$50</c:f>
              <c:numCache>
                <c:formatCode>0.00</c:formatCode>
                <c:ptCount val="2"/>
                <c:pt idx="0">
                  <c:v>3.1699468019798149</c:v>
                </c:pt>
                <c:pt idx="1">
                  <c:v>3.1699468019798149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1-4943-A266-8BE826E5437F}"/>
            </c:ext>
          </c:extLst>
        </c:ser>
        <c:ser>
          <c:idx val="1"/>
          <c:order val="4"/>
          <c:tx>
            <c:strRef>
              <c:f>Figures!$O$48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Figures!$O$49:$O$50</c:f>
              <c:numCache>
                <c:formatCode>0.00</c:formatCode>
                <c:ptCount val="2"/>
                <c:pt idx="0">
                  <c:v>3.188880899256042E-2</c:v>
                </c:pt>
                <c:pt idx="1">
                  <c:v>3.188880899256042E-2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1-4943-A266-8BE826E5437F}"/>
            </c:ext>
          </c:extLst>
        </c:ser>
        <c:ser>
          <c:idx val="6"/>
          <c:order val="5"/>
          <c:tx>
            <c:strRef>
              <c:f>Figures!$Q$48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Figures!$Q$49:$Q$50</c:f>
              <c:numCache>
                <c:formatCode>0.00</c:formatCode>
                <c:ptCount val="2"/>
                <c:pt idx="0">
                  <c:v>5.1339420050775191</c:v>
                </c:pt>
                <c:pt idx="1">
                  <c:v>5.1339420050775191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1-4943-A266-8BE826E5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/>
      </c:barChart>
      <c:catAx>
        <c:axId val="9992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6"/>
          <c:order val="0"/>
          <c:tx>
            <c:strRef>
              <c:f>Figures!$P$101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Figures!$P$102:$P$103</c:f>
              <c:numCache>
                <c:formatCode>0.00</c:formatCode>
                <c:ptCount val="2"/>
                <c:pt idx="0">
                  <c:v>96.312549357089864</c:v>
                </c:pt>
                <c:pt idx="1">
                  <c:v>92.447844999420809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97-483B-9D30-725091E8C866}"/>
            </c:ext>
          </c:extLst>
        </c:ser>
        <c:ser>
          <c:idx val="2"/>
          <c:order val="1"/>
          <c:tx>
            <c:strRef>
              <c:f>Figures!$N$101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Figures!$N$102:$N$103</c:f>
              <c:numCache>
                <c:formatCode>0.00</c:formatCode>
                <c:ptCount val="2"/>
                <c:pt idx="0">
                  <c:v>1.0922643866038979</c:v>
                </c:pt>
                <c:pt idx="1">
                  <c:v>4.5376096742955392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7-483B-9D30-725091E8C866}"/>
            </c:ext>
          </c:extLst>
        </c:ser>
        <c:ser>
          <c:idx val="0"/>
          <c:order val="2"/>
          <c:tx>
            <c:strRef>
              <c:f>Figures!$L$101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Figures!$L$102:$L$103</c:f>
              <c:numCache>
                <c:formatCode>0.00</c:formatCode>
                <c:ptCount val="2"/>
                <c:pt idx="0">
                  <c:v>0.85956237282677017</c:v>
                </c:pt>
                <c:pt idx="1">
                  <c:v>1.4873000661358078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7-483B-9D30-725091E8C866}"/>
            </c:ext>
          </c:extLst>
        </c:ser>
        <c:ser>
          <c:idx val="4"/>
          <c:order val="3"/>
          <c:tx>
            <c:strRef>
              <c:f>Figures!$M$101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Figures!$M$102:$M$103</c:f>
              <c:numCache>
                <c:formatCode>0.00</c:formatCode>
                <c:ptCount val="2"/>
                <c:pt idx="0">
                  <c:v>0.73730186256303876</c:v>
                </c:pt>
                <c:pt idx="1">
                  <c:v>0.93699109326965258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7-483B-9D30-725091E8C866}"/>
            </c:ext>
          </c:extLst>
        </c:ser>
        <c:ser>
          <c:idx val="1"/>
          <c:order val="4"/>
          <c:tx>
            <c:strRef>
              <c:f>Figures!$O$101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Figures!$O$102:$O$103</c:f>
              <c:numCache>
                <c:formatCode>0.00</c:formatCode>
                <c:ptCount val="2"/>
                <c:pt idx="0">
                  <c:v>0</c:v>
                </c:pt>
                <c:pt idx="1">
                  <c:v>0.12374045476761647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97-483B-9D30-725091E8C866}"/>
            </c:ext>
          </c:extLst>
        </c:ser>
        <c:ser>
          <c:idx val="5"/>
          <c:order val="5"/>
          <c:tx>
            <c:strRef>
              <c:f>Figures!$Q$101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Figures!$Q$102:$Q$103</c:f>
              <c:numCache>
                <c:formatCode>0.00</c:formatCode>
                <c:ptCount val="2"/>
                <c:pt idx="0">
                  <c:v>0.99832202091643618</c:v>
                </c:pt>
                <c:pt idx="1">
                  <c:v>0.46651371211057396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97-483B-9D30-725091E8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/>
      </c:barChart>
      <c:catAx>
        <c:axId val="9992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Figures!$P$129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Figures!$P$130:$P$131</c:f>
              <c:numCache>
                <c:formatCode>0.00</c:formatCode>
                <c:ptCount val="2"/>
                <c:pt idx="0">
                  <c:v>90.414404190817208</c:v>
                </c:pt>
                <c:pt idx="1">
                  <c:v>80.565153314928978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82-40A0-BB66-914237591198}"/>
            </c:ext>
          </c:extLst>
        </c:ser>
        <c:ser>
          <c:idx val="1"/>
          <c:order val="1"/>
          <c:tx>
            <c:strRef>
              <c:f>Figures!$N$129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Figures!$N$130:$N$131</c:f>
              <c:numCache>
                <c:formatCode>0.00</c:formatCode>
                <c:ptCount val="2"/>
                <c:pt idx="0">
                  <c:v>4.4127521890575414</c:v>
                </c:pt>
                <c:pt idx="1">
                  <c:v>8.8755220242782649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82-40A0-BB66-914237591198}"/>
            </c:ext>
          </c:extLst>
        </c:ser>
        <c:ser>
          <c:idx val="2"/>
          <c:order val="2"/>
          <c:tx>
            <c:strRef>
              <c:f>Figures!$L$129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Figures!$L$130:$L$131</c:f>
              <c:numCache>
                <c:formatCode>0.00</c:formatCode>
                <c:ptCount val="2"/>
                <c:pt idx="0">
                  <c:v>0.21449416662060469</c:v>
                </c:pt>
                <c:pt idx="1">
                  <c:v>1.6100981481038219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2-40A0-BB66-914237591198}"/>
            </c:ext>
          </c:extLst>
        </c:ser>
        <c:ser>
          <c:idx val="0"/>
          <c:order val="3"/>
          <c:tx>
            <c:strRef>
              <c:f>Figures!$M$129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Figures!$M$130:$M$131</c:f>
              <c:numCache>
                <c:formatCode>0.00</c:formatCode>
                <c:ptCount val="2"/>
                <c:pt idx="0">
                  <c:v>0.72167307134071612</c:v>
                </c:pt>
                <c:pt idx="1">
                  <c:v>7.0008182284932472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82-40A0-BB66-914237591198}"/>
            </c:ext>
          </c:extLst>
        </c:ser>
        <c:ser>
          <c:idx val="3"/>
          <c:order val="4"/>
          <c:tx>
            <c:strRef>
              <c:f>Figures!$O$129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Figures!$O$130:$O$131</c:f>
              <c:numCache>
                <c:formatCode>0.00</c:formatCode>
                <c:ptCount val="2"/>
                <c:pt idx="0">
                  <c:v>0</c:v>
                </c:pt>
                <c:pt idx="1">
                  <c:v>9.9573954644160495E-2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82-40A0-BB66-914237591198}"/>
            </c:ext>
          </c:extLst>
        </c:ser>
        <c:ser>
          <c:idx val="5"/>
          <c:order val="5"/>
          <c:tx>
            <c:strRef>
              <c:f>Figures!$Q$129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Figures!$Q$130:$Q$131</c:f>
              <c:numCache>
                <c:formatCode>0.00</c:formatCode>
                <c:ptCount val="2"/>
                <c:pt idx="0">
                  <c:v>4.2366763821639299</c:v>
                </c:pt>
                <c:pt idx="1">
                  <c:v>1.8488343295515217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82-40A0-BB66-91423759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/>
      </c:barChart>
      <c:catAx>
        <c:axId val="9992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5"/>
          <c:order val="0"/>
          <c:tx>
            <c:strRef>
              <c:f>Figures!$P$158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Figures!$P$159:$P$160</c:f>
              <c:numCache>
                <c:formatCode>0.00</c:formatCode>
                <c:ptCount val="2"/>
                <c:pt idx="0">
                  <c:v>70.259302565801377</c:v>
                </c:pt>
                <c:pt idx="1">
                  <c:v>46.87532290461057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B-4626-B21F-DBAD06443C10}"/>
            </c:ext>
          </c:extLst>
        </c:ser>
        <c:ser>
          <c:idx val="0"/>
          <c:order val="1"/>
          <c:tx>
            <c:strRef>
              <c:f>Figures!$N$158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Figures!$N$159:$N$160</c:f>
              <c:numCache>
                <c:formatCode>0.00</c:formatCode>
                <c:ptCount val="2"/>
                <c:pt idx="0">
                  <c:v>22.171890130808837</c:v>
                </c:pt>
                <c:pt idx="1">
                  <c:v>36.697272594296933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B-4626-B21F-DBAD06443C10}"/>
            </c:ext>
          </c:extLst>
        </c:ser>
        <c:ser>
          <c:idx val="1"/>
          <c:order val="2"/>
          <c:tx>
            <c:strRef>
              <c:f>Figures!$L$158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Figures!$L$159:$L$160</c:f>
              <c:numCache>
                <c:formatCode>0.00</c:formatCode>
                <c:ptCount val="2"/>
                <c:pt idx="0">
                  <c:v>0</c:v>
                </c:pt>
                <c:pt idx="1">
                  <c:v>0.28908494529388751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B-4626-B21F-DBAD06443C10}"/>
            </c:ext>
          </c:extLst>
        </c:ser>
        <c:ser>
          <c:idx val="2"/>
          <c:order val="3"/>
          <c:tx>
            <c:strRef>
              <c:f>Figures!$M$158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Figures!$M$159:$M$160</c:f>
              <c:numCache>
                <c:formatCode>0.00</c:formatCode>
                <c:ptCount val="2"/>
                <c:pt idx="0">
                  <c:v>3.8156752074359859</c:v>
                </c:pt>
                <c:pt idx="1">
                  <c:v>5.585105821115981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B-4626-B21F-DBAD06443C10}"/>
            </c:ext>
          </c:extLst>
        </c:ser>
        <c:ser>
          <c:idx val="3"/>
          <c:order val="4"/>
          <c:tx>
            <c:strRef>
              <c:f>Figures!$O$158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Figures!$O$159:$O$160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B-4626-B21F-DBAD06443C10}"/>
            </c:ext>
          </c:extLst>
        </c:ser>
        <c:ser>
          <c:idx val="6"/>
          <c:order val="5"/>
          <c:tx>
            <c:strRef>
              <c:f>Figures!$Q$158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Figures!$Q$159:$Q$160</c:f>
              <c:numCache>
                <c:formatCode>0.00</c:formatCode>
                <c:ptCount val="2"/>
                <c:pt idx="0">
                  <c:v>3.7531320959538053</c:v>
                </c:pt>
                <c:pt idx="1">
                  <c:v>10.553213734682627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B-4626-B21F-DBAD06443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/>
      </c:barChart>
      <c:catAx>
        <c:axId val="9992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384617</xdr:colOff>
      <xdr:row>76</xdr:row>
      <xdr:rowOff>117434</xdr:rowOff>
    </xdr:from>
    <xdr:to>
      <xdr:col>6</xdr:col>
      <xdr:colOff>735475</xdr:colOff>
      <xdr:row>90</xdr:row>
      <xdr:rowOff>159874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54DB5D-25BB-E193-FC16-2C8F4672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384617</xdr:colOff>
      <xdr:row>14</xdr:row>
      <xdr:rowOff>117433</xdr:rowOff>
    </xdr:from>
    <xdr:to>
      <xdr:col>6</xdr:col>
      <xdr:colOff>735475</xdr:colOff>
      <xdr:row>36</xdr:row>
      <xdr:rowOff>154214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F7C01247-BEF7-44D5-8399-8CFD4E7D8BFF}"/>
            </a:ext>
            <a:ext uri="{147F2762-F138-4A5C-976F-8EAC2B608ADB}">
              <a16:predDERef xmlns:a16="http://schemas.microsoft.com/office/drawing/2014/main" pred="{6F838B68-F7D5-4A4E-9234-1B5476618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1741715</xdr:colOff>
      <xdr:row>48</xdr:row>
      <xdr:rowOff>63500</xdr:rowOff>
    </xdr:from>
    <xdr:to>
      <xdr:col>5</xdr:col>
      <xdr:colOff>934358</xdr:colOff>
      <xdr:row>65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876C8-1C96-4D6B-ACE2-9D6F3CB79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5</xdr:col>
      <xdr:colOff>970643</xdr:colOff>
      <xdr:row>118</xdr:row>
      <xdr:rowOff>99786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35FDB-BBDE-450B-998E-6B32741B7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9071</xdr:colOff>
      <xdr:row>129</xdr:row>
      <xdr:rowOff>63500</xdr:rowOff>
    </xdr:from>
    <xdr:to>
      <xdr:col>5</xdr:col>
      <xdr:colOff>979714</xdr:colOff>
      <xdr:row>146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8803D-829E-41B3-9E68-7260A305C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340178</xdr:colOff>
      <xdr:row>159</xdr:row>
      <xdr:rowOff>113393</xdr:rowOff>
    </xdr:from>
    <xdr:to>
      <xdr:col>6</xdr:col>
      <xdr:colOff>1054553</xdr:colOff>
      <xdr:row>174</xdr:row>
      <xdr:rowOff>102054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77D597-A9A1-4F17-9557-E003DD1C5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5">
          <cell r="B5" t="str">
            <v>Market Composition among antimalarial-stocking outlets</v>
          </cell>
          <cell r="C5" t="str">
            <v>The distribution (proportion) of outlets of a given type among outlets with at least one antimalarial in stock on the day of the survey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Custom 1">
      <a:majorFont>
        <a:latin typeface="Roboto"/>
        <a:ea typeface=""/>
        <a:cs typeface=""/>
      </a:majorFont>
      <a:minorFont>
        <a:latin typeface="Robo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AF9F-770B-493F-9C04-2534C9B017D7}">
  <sheetPr>
    <tabColor rgb="FFFFFF00"/>
  </sheetPr>
  <dimension ref="A1:X180"/>
  <sheetViews>
    <sheetView topLeftCell="A136" zoomScale="84" zoomScaleNormal="70" workbookViewId="0">
      <selection activeCell="M139" sqref="M139"/>
    </sheetView>
  </sheetViews>
  <sheetFormatPr baseColWidth="10" defaultColWidth="15.1640625" defaultRowHeight="15"/>
  <cols>
    <col min="1" max="1" width="25.83203125" style="12" customWidth="1"/>
    <col min="2" max="6" width="15.1640625" style="12"/>
    <col min="7" max="7" width="18.6640625" style="12" customWidth="1"/>
    <col min="8" max="8" width="11.1640625" style="12" customWidth="1"/>
    <col min="9" max="9" width="11.1640625" style="75" customWidth="1"/>
    <col min="10" max="10" width="19.1640625" style="12" customWidth="1"/>
    <col min="11" max="17" width="14.5" style="12" customWidth="1"/>
    <col min="18" max="21" width="19.1640625" style="12" customWidth="1"/>
    <col min="22" max="16384" width="15.1640625" style="12"/>
  </cols>
  <sheetData>
    <row r="1" spans="1:17" s="10" customFormat="1" ht="16">
      <c r="A1" s="3" t="str">
        <f>'[1]Quantitative Indicators '!$B$5</f>
        <v>Market Composition among antimalarial-stocking outlets</v>
      </c>
      <c r="E1" s="37"/>
      <c r="I1" s="74"/>
    </row>
    <row r="2" spans="1:17" s="10" customFormat="1">
      <c r="A2" s="17" t="str">
        <f>'[1]Quantitative Indicators '!$C$5</f>
        <v>The distribution (proportion) of outlets of a given type among outlets with at least one antimalarial in stock on the day of the survey</v>
      </c>
      <c r="I2" s="74"/>
    </row>
    <row r="3" spans="1:17" s="10" customFormat="1">
      <c r="A3" s="17"/>
      <c r="I3" s="74"/>
    </row>
    <row r="4" spans="1:17">
      <c r="K4" s="70"/>
      <c r="L4" s="18"/>
      <c r="M4" s="18"/>
    </row>
    <row r="5" spans="1:17">
      <c r="A5" s="71" t="s">
        <v>33</v>
      </c>
      <c r="K5" s="70"/>
      <c r="L5" s="18"/>
      <c r="M5" s="18"/>
    </row>
    <row r="6" spans="1:17">
      <c r="A6" s="71" t="s">
        <v>34</v>
      </c>
      <c r="K6" s="70"/>
      <c r="L6" s="18"/>
      <c r="M6" s="18"/>
    </row>
    <row r="7" spans="1:17">
      <c r="A7" s="71"/>
      <c r="B7" s="72"/>
      <c r="K7" s="70"/>
      <c r="L7" s="18"/>
      <c r="M7" s="18"/>
    </row>
    <row r="8" spans="1:17">
      <c r="B8" s="72"/>
      <c r="K8" s="70"/>
      <c r="L8" s="18"/>
      <c r="M8" s="18"/>
    </row>
    <row r="9" spans="1:17">
      <c r="B9" s="72"/>
      <c r="K9" s="70"/>
      <c r="L9" s="18"/>
      <c r="M9" s="18"/>
    </row>
    <row r="10" spans="1:17">
      <c r="B10" s="72"/>
      <c r="J10" s="73"/>
      <c r="K10" s="70"/>
      <c r="L10" s="18"/>
      <c r="M10" s="18"/>
    </row>
    <row r="11" spans="1:17" s="10" customFormat="1">
      <c r="A11" s="63" t="s">
        <v>0</v>
      </c>
      <c r="B11" s="64"/>
      <c r="C11" s="64"/>
      <c r="D11" s="64"/>
      <c r="E11" s="64"/>
      <c r="F11" s="64"/>
      <c r="G11" s="64"/>
      <c r="I11" s="74"/>
      <c r="J11" s="14" t="s">
        <v>1</v>
      </c>
      <c r="K11" s="14"/>
      <c r="L11" s="16"/>
      <c r="M11" s="16"/>
      <c r="N11" s="16"/>
      <c r="O11" s="16"/>
      <c r="P11" s="16"/>
      <c r="Q11" s="16"/>
    </row>
    <row r="12" spans="1:17" s="10" customFormat="1">
      <c r="A12" s="63"/>
      <c r="B12" s="64"/>
      <c r="C12" s="64"/>
      <c r="D12" s="64"/>
      <c r="E12" s="64"/>
      <c r="F12" s="64"/>
      <c r="G12" s="64"/>
      <c r="I12" s="74"/>
      <c r="J12" s="14"/>
      <c r="K12" s="14"/>
      <c r="L12" s="16"/>
      <c r="M12" s="16"/>
      <c r="N12" s="16"/>
      <c r="O12" s="16"/>
      <c r="P12" s="16"/>
      <c r="Q12" s="16"/>
    </row>
    <row r="13" spans="1:17" s="10" customFormat="1">
      <c r="A13" s="63"/>
      <c r="B13" s="88" t="str">
        <f>A2</f>
        <v>The distribution (proportion) of outlets of a given type among outlets with at least one antimalarial in stock on the day of the survey</v>
      </c>
      <c r="C13" s="88"/>
      <c r="D13" s="88"/>
      <c r="E13" s="88"/>
      <c r="F13" s="88"/>
      <c r="G13" s="88"/>
      <c r="I13" s="74"/>
      <c r="J13" s="14"/>
      <c r="K13" s="14"/>
      <c r="L13" s="16"/>
      <c r="M13" s="16"/>
      <c r="N13" s="16"/>
      <c r="O13" s="16"/>
      <c r="P13" s="16"/>
      <c r="Q13" s="16"/>
    </row>
    <row r="14" spans="1:17" s="10" customFormat="1">
      <c r="A14" s="17"/>
      <c r="B14" s="89"/>
      <c r="C14" s="89"/>
      <c r="D14" s="89"/>
      <c r="E14" s="89"/>
      <c r="F14" s="89"/>
      <c r="G14" s="89"/>
      <c r="I14" s="74"/>
      <c r="J14" s="14"/>
      <c r="K14" s="14"/>
      <c r="L14" s="16"/>
      <c r="M14" s="16"/>
      <c r="N14" s="16"/>
      <c r="O14" s="16"/>
      <c r="P14" s="16"/>
      <c r="Q14" s="16"/>
    </row>
    <row r="15" spans="1:17" s="10" customFormat="1">
      <c r="A15" s="17"/>
      <c r="B15" s="90"/>
      <c r="C15" s="90"/>
      <c r="D15" s="90"/>
      <c r="E15" s="90"/>
      <c r="F15" s="90"/>
      <c r="G15" s="90"/>
      <c r="I15" s="74"/>
      <c r="J15" s="14"/>
      <c r="K15" s="14" t="s">
        <v>2</v>
      </c>
      <c r="L15" s="14" t="str">
        <f>T_i!B1</f>
        <v>Private Not For-Profit Facility</v>
      </c>
      <c r="M15" s="14" t="str">
        <f>T_i!F1</f>
        <v>Private For-Profit Facility</v>
      </c>
      <c r="N15" s="14" t="str">
        <f>T_i!J1</f>
        <v>Pharmacy</v>
      </c>
      <c r="O15" s="14" t="str">
        <f>T_i!N1</f>
        <v>Laboratory</v>
      </c>
      <c r="P15" s="14" t="str">
        <f>T_i!R1</f>
        <v>Drug store</v>
      </c>
      <c r="Q15" s="14" t="str">
        <f>T_i!V1</f>
        <v>Informal TOTAL</v>
      </c>
    </row>
    <row r="16" spans="1:17" s="10" customFormat="1">
      <c r="A16" s="17"/>
      <c r="B16" s="91"/>
      <c r="C16" s="91"/>
      <c r="D16" s="91"/>
      <c r="E16" s="91"/>
      <c r="F16" s="91"/>
      <c r="G16" s="91"/>
      <c r="I16" s="74"/>
      <c r="J16" s="12" t="s">
        <v>0</v>
      </c>
      <c r="K16" s="12">
        <f>T_i!Y3</f>
        <v>3763</v>
      </c>
      <c r="L16" s="65">
        <f>T_i!B3</f>
        <v>0.64567432181073703</v>
      </c>
      <c r="M16" s="18">
        <f>T_i!F3</f>
        <v>3.1699468019798149</v>
      </c>
      <c r="N16" s="18">
        <f>T_i!J3</f>
        <v>16.587652074016443</v>
      </c>
      <c r="O16" s="18">
        <f>T_i!N3</f>
        <v>3.188880899256042E-2</v>
      </c>
      <c r="P16" s="18">
        <f>T_i!R3</f>
        <v>74.430895988122927</v>
      </c>
      <c r="Q16" s="18">
        <f>T_i!V3</f>
        <v>5.1339420050775191</v>
      </c>
    </row>
    <row r="17" spans="1:9" s="10" customFormat="1">
      <c r="A17" s="17"/>
      <c r="B17" s="91"/>
      <c r="C17" s="91"/>
      <c r="D17" s="91"/>
      <c r="E17" s="91"/>
      <c r="F17" s="91"/>
      <c r="G17" s="91"/>
      <c r="I17" s="74"/>
    </row>
    <row r="18" spans="1:9" s="10" customFormat="1">
      <c r="A18" s="17"/>
      <c r="B18" s="91"/>
      <c r="C18" s="91"/>
      <c r="D18" s="91"/>
      <c r="E18" s="91"/>
      <c r="F18" s="91"/>
      <c r="G18" s="91"/>
      <c r="I18" s="74"/>
    </row>
    <row r="19" spans="1:9" s="10" customFormat="1">
      <c r="A19" s="17"/>
      <c r="B19" s="91"/>
      <c r="C19" s="91"/>
      <c r="D19" s="91"/>
      <c r="E19" s="91"/>
      <c r="F19" s="91"/>
      <c r="G19" s="91"/>
      <c r="I19" s="74"/>
    </row>
    <row r="20" spans="1:9" s="10" customFormat="1">
      <c r="A20" s="17"/>
      <c r="B20" s="91"/>
      <c r="C20" s="91"/>
      <c r="D20" s="91"/>
      <c r="E20" s="91"/>
      <c r="F20" s="91"/>
      <c r="G20" s="91"/>
      <c r="I20" s="74"/>
    </row>
    <row r="21" spans="1:9" s="10" customFormat="1">
      <c r="A21" s="17"/>
      <c r="B21" s="91"/>
      <c r="C21" s="91"/>
      <c r="D21" s="91"/>
      <c r="E21" s="91"/>
      <c r="F21" s="91"/>
      <c r="G21" s="91"/>
      <c r="I21" s="74"/>
    </row>
    <row r="22" spans="1:9" s="10" customFormat="1">
      <c r="A22" s="17"/>
      <c r="B22" s="91"/>
      <c r="C22" s="91"/>
      <c r="D22" s="91"/>
      <c r="E22" s="91"/>
      <c r="F22" s="91"/>
      <c r="G22" s="91"/>
      <c r="I22" s="74"/>
    </row>
    <row r="23" spans="1:9" s="10" customFormat="1">
      <c r="A23" s="17"/>
      <c r="B23" s="91"/>
      <c r="C23" s="91"/>
      <c r="D23" s="91"/>
      <c r="E23" s="91"/>
      <c r="F23" s="91"/>
      <c r="G23" s="91"/>
      <c r="I23" s="74"/>
    </row>
    <row r="24" spans="1:9" s="10" customFormat="1">
      <c r="A24" s="17"/>
      <c r="B24" s="91"/>
      <c r="C24" s="91"/>
      <c r="D24" s="91"/>
      <c r="E24" s="91"/>
      <c r="F24" s="91"/>
      <c r="G24" s="91"/>
      <c r="I24" s="74"/>
    </row>
    <row r="25" spans="1:9" s="10" customFormat="1">
      <c r="A25" s="17"/>
      <c r="B25" s="91"/>
      <c r="C25" s="91"/>
      <c r="D25" s="91"/>
      <c r="E25" s="91"/>
      <c r="F25" s="91"/>
      <c r="G25" s="91"/>
      <c r="I25" s="74"/>
    </row>
    <row r="26" spans="1:9" s="10" customFormat="1">
      <c r="A26" s="17"/>
      <c r="B26" s="91"/>
      <c r="C26" s="91"/>
      <c r="D26" s="91"/>
      <c r="E26" s="91"/>
      <c r="F26" s="91"/>
      <c r="G26" s="91"/>
      <c r="I26" s="74"/>
    </row>
    <row r="27" spans="1:9" s="10" customFormat="1">
      <c r="A27" s="17"/>
      <c r="B27" s="91"/>
      <c r="C27" s="91"/>
      <c r="D27" s="91"/>
      <c r="E27" s="91"/>
      <c r="F27" s="91"/>
      <c r="G27" s="91"/>
      <c r="I27" s="74"/>
    </row>
    <row r="28" spans="1:9" s="10" customFormat="1">
      <c r="A28" s="17"/>
      <c r="B28" s="91"/>
      <c r="C28" s="91"/>
      <c r="D28" s="91"/>
      <c r="E28" s="91"/>
      <c r="F28" s="91"/>
      <c r="G28" s="91"/>
      <c r="I28" s="74"/>
    </row>
    <row r="29" spans="1:9" s="10" customFormat="1">
      <c r="A29" s="17"/>
      <c r="B29" s="91"/>
      <c r="C29" s="91"/>
      <c r="D29" s="91"/>
      <c r="E29" s="91"/>
      <c r="F29" s="91"/>
      <c r="G29" s="91"/>
      <c r="I29" s="74"/>
    </row>
    <row r="30" spans="1:9" s="10" customFormat="1">
      <c r="A30" s="17"/>
      <c r="B30" s="91"/>
      <c r="C30" s="91"/>
      <c r="D30" s="91"/>
      <c r="E30" s="91"/>
      <c r="F30" s="91"/>
      <c r="G30" s="91"/>
      <c r="I30" s="74"/>
    </row>
    <row r="31" spans="1:9" s="10" customFormat="1">
      <c r="A31" s="17"/>
      <c r="I31" s="74"/>
    </row>
    <row r="32" spans="1:9" s="10" customFormat="1">
      <c r="A32" s="17"/>
      <c r="I32" s="74"/>
    </row>
    <row r="33" spans="1:17" s="10" customFormat="1">
      <c r="A33" s="17"/>
      <c r="I33" s="74"/>
    </row>
    <row r="34" spans="1:17" s="10" customFormat="1">
      <c r="A34" s="17"/>
      <c r="I34" s="74"/>
    </row>
    <row r="35" spans="1:17" s="10" customFormat="1">
      <c r="A35" s="17"/>
      <c r="I35" s="74"/>
    </row>
    <row r="36" spans="1:17" s="10" customFormat="1">
      <c r="A36" s="17"/>
      <c r="I36" s="74"/>
    </row>
    <row r="37" spans="1:17" s="10" customFormat="1">
      <c r="A37" s="17"/>
      <c r="I37" s="74"/>
    </row>
    <row r="38" spans="1:17" s="10" customFormat="1">
      <c r="A38" s="17"/>
      <c r="B38" s="87" t="str">
        <f>_xlfn.CONCAT("Total antimalarial stocking outlets:","=",K16)</f>
        <v>Total antimalarial stocking outlets:=3763</v>
      </c>
      <c r="C38" s="87"/>
      <c r="D38" s="87"/>
      <c r="E38" s="87"/>
      <c r="F38" s="87"/>
      <c r="G38" s="87"/>
      <c r="I38" s="74"/>
    </row>
    <row r="39" spans="1:17" s="10" customFormat="1" ht="16" thickBot="1">
      <c r="A39" s="17"/>
      <c r="B39" s="86" t="s">
        <v>4</v>
      </c>
      <c r="C39" s="86"/>
      <c r="D39" s="86"/>
      <c r="E39" s="86"/>
      <c r="F39" s="86"/>
      <c r="G39" s="86"/>
      <c r="I39" s="74"/>
    </row>
    <row r="40" spans="1:17" s="10" customFormat="1" ht="16" thickTop="1">
      <c r="A40" s="17"/>
      <c r="I40" s="74"/>
    </row>
    <row r="41" spans="1:17" s="10" customFormat="1">
      <c r="A41" s="17"/>
      <c r="I41" s="74"/>
    </row>
    <row r="42" spans="1:17" s="10" customFormat="1">
      <c r="A42" s="17"/>
      <c r="I42" s="74"/>
    </row>
    <row r="43" spans="1:17" s="10" customFormat="1">
      <c r="A43" s="17"/>
      <c r="I43" s="74"/>
    </row>
    <row r="44" spans="1:17" s="10" customFormat="1">
      <c r="I44" s="74"/>
    </row>
    <row r="45" spans="1:17" s="10" customFormat="1">
      <c r="A45" s="63" t="s">
        <v>26</v>
      </c>
      <c r="I45" s="74"/>
      <c r="J45" s="14" t="s">
        <v>25</v>
      </c>
      <c r="K45" s="14"/>
      <c r="L45" s="16"/>
      <c r="M45" s="16"/>
      <c r="N45" s="16"/>
      <c r="O45" s="16"/>
      <c r="P45" s="16"/>
      <c r="Q45" s="16"/>
    </row>
    <row r="46" spans="1:17" s="10" customFormat="1">
      <c r="A46" s="17"/>
      <c r="I46" s="74"/>
      <c r="J46" s="14"/>
      <c r="K46" s="14"/>
      <c r="L46" s="16"/>
      <c r="M46" s="16"/>
      <c r="N46" s="16"/>
      <c r="O46" s="16"/>
      <c r="P46" s="16"/>
      <c r="Q46" s="16"/>
    </row>
    <row r="47" spans="1:17" s="10" customFormat="1" ht="16" thickBot="1">
      <c r="A47" s="17"/>
      <c r="B47" s="85" t="str">
        <f>_xlfn.CONCAT(A$2, ", ", A45)</f>
        <v>The distribution (proportion) of outlets of a given type among outlets with at least one antimalarial in stock on the day of the survey, rural vs urban</v>
      </c>
      <c r="C47" s="85"/>
      <c r="D47" s="85"/>
      <c r="E47" s="85"/>
      <c r="F47" s="85"/>
      <c r="G47" s="85"/>
      <c r="I47" s="74"/>
      <c r="J47" s="14"/>
      <c r="K47" s="14"/>
      <c r="L47" s="16"/>
      <c r="M47" s="16"/>
      <c r="N47" s="16"/>
      <c r="O47" s="16"/>
      <c r="P47" s="16"/>
      <c r="Q47" s="16"/>
    </row>
    <row r="48" spans="1:17" s="10" customFormat="1" ht="17" thickTop="1" thickBot="1">
      <c r="A48" s="17"/>
      <c r="B48" s="85"/>
      <c r="C48" s="85"/>
      <c r="D48" s="85"/>
      <c r="E48" s="85"/>
      <c r="F48" s="85"/>
      <c r="G48" s="85"/>
      <c r="I48" s="74"/>
      <c r="J48" s="14"/>
      <c r="K48" s="14" t="s">
        <v>2</v>
      </c>
      <c r="L48" s="14" t="str">
        <f>T_ii!B1</f>
        <v>Private Not For-Profit Facility</v>
      </c>
      <c r="M48" s="14" t="str">
        <f>T_ii!J1</f>
        <v>Private For-Profit Facility</v>
      </c>
      <c r="N48" s="14" t="str">
        <f>T_ii!R1</f>
        <v>Pharmacy</v>
      </c>
      <c r="O48" s="14" t="str">
        <f>T_ii!Z1</f>
        <v>Laboratory</v>
      </c>
      <c r="P48" s="14" t="str">
        <f>T_ii!AH1</f>
        <v>Drug store</v>
      </c>
      <c r="Q48" s="14" t="str">
        <f>T_ii!AP1</f>
        <v>Informal TOTAL</v>
      </c>
    </row>
    <row r="49" spans="1:17" s="10" customFormat="1" ht="16" thickTop="1">
      <c r="A49" s="17"/>
      <c r="I49" s="74"/>
      <c r="J49" s="12" t="s">
        <v>8</v>
      </c>
      <c r="K49" s="12">
        <f>T_ii!AS3</f>
        <v>3763</v>
      </c>
      <c r="L49" s="66">
        <f>T_ii!B3</f>
        <v>0.64567432181073703</v>
      </c>
      <c r="M49" s="67">
        <f>T_ii!J3</f>
        <v>3.1699468019798149</v>
      </c>
      <c r="N49" s="67">
        <f>T_ii!R3</f>
        <v>16.587652074016443</v>
      </c>
      <c r="O49" s="67">
        <f>T_ii!Z3</f>
        <v>3.188880899256042E-2</v>
      </c>
      <c r="P49" s="67">
        <f>T_ii!AH3</f>
        <v>74.430895988122927</v>
      </c>
      <c r="Q49" s="67">
        <f>T_ii!AP3</f>
        <v>5.1339420050775191</v>
      </c>
    </row>
    <row r="50" spans="1:17" s="10" customFormat="1">
      <c r="A50" s="17"/>
      <c r="B50" s="12"/>
      <c r="C50" s="12"/>
      <c r="D50" s="12"/>
      <c r="E50" s="12"/>
      <c r="F50" s="12"/>
      <c r="G50" s="12"/>
      <c r="I50" s="74"/>
      <c r="J50" s="10" t="s">
        <v>7</v>
      </c>
      <c r="K50" s="68">
        <f>T_ii!AW3</f>
        <v>3763</v>
      </c>
      <c r="L50" s="69">
        <f>T_ii!F3</f>
        <v>0.64567432181073703</v>
      </c>
      <c r="M50" s="69">
        <f>T_ii!N3</f>
        <v>3.1699468019798149</v>
      </c>
      <c r="N50" s="69">
        <f>T_ii!V3</f>
        <v>16.587652074016443</v>
      </c>
      <c r="O50" s="69">
        <f>T_ii!AD3</f>
        <v>3.188880899256042E-2</v>
      </c>
      <c r="P50" s="69">
        <f>T_ii!AL3</f>
        <v>74.430895988122927</v>
      </c>
      <c r="Q50" s="69">
        <f>T_ii!AT3</f>
        <v>5.1339420050775191</v>
      </c>
    </row>
    <row r="51" spans="1:17" s="10" customFormat="1">
      <c r="A51" s="17"/>
      <c r="B51" s="12"/>
      <c r="C51" s="12"/>
      <c r="D51" s="12"/>
      <c r="E51" s="12"/>
      <c r="F51" s="12"/>
      <c r="G51" s="12"/>
      <c r="I51" s="74"/>
    </row>
    <row r="52" spans="1:17" s="10" customFormat="1">
      <c r="A52" s="17"/>
      <c r="B52" s="12"/>
      <c r="C52" s="12"/>
      <c r="D52" s="12"/>
      <c r="E52" s="12"/>
      <c r="F52" s="12"/>
      <c r="G52" s="12"/>
      <c r="I52" s="74"/>
    </row>
    <row r="53" spans="1:17" s="10" customFormat="1">
      <c r="A53" s="17"/>
      <c r="B53" s="12"/>
      <c r="C53" s="12"/>
      <c r="D53" s="12"/>
      <c r="E53" s="12"/>
      <c r="F53" s="12"/>
      <c r="G53" s="12"/>
      <c r="I53" s="74"/>
    </row>
    <row r="54" spans="1:17" s="10" customFormat="1">
      <c r="A54" s="17"/>
      <c r="B54" s="12"/>
      <c r="C54" s="12"/>
      <c r="D54" s="12"/>
      <c r="E54" s="12"/>
      <c r="F54" s="12"/>
      <c r="G54" s="12"/>
      <c r="I54" s="74"/>
    </row>
    <row r="55" spans="1:17" s="10" customFormat="1">
      <c r="A55" s="17"/>
      <c r="B55" s="12"/>
      <c r="C55" s="12"/>
      <c r="D55" s="12"/>
      <c r="E55" s="12"/>
      <c r="F55" s="12"/>
      <c r="G55" s="12"/>
      <c r="I55" s="74"/>
    </row>
    <row r="56" spans="1:17" s="10" customFormat="1">
      <c r="A56" s="17"/>
      <c r="B56" s="12"/>
      <c r="C56" s="12"/>
      <c r="D56" s="12"/>
      <c r="E56" s="12"/>
      <c r="F56" s="12"/>
      <c r="G56" s="12"/>
      <c r="I56" s="74"/>
    </row>
    <row r="57" spans="1:17" s="10" customFormat="1">
      <c r="A57" s="17"/>
      <c r="B57" s="12"/>
      <c r="C57" s="12"/>
      <c r="D57" s="12"/>
      <c r="E57" s="12"/>
      <c r="F57" s="12"/>
      <c r="G57" s="12"/>
      <c r="I57" s="74"/>
    </row>
    <row r="58" spans="1:17" s="10" customFormat="1">
      <c r="A58" s="17"/>
      <c r="B58" s="12"/>
      <c r="C58" s="12"/>
      <c r="D58" s="12"/>
      <c r="E58" s="12"/>
      <c r="F58" s="12"/>
      <c r="G58" s="12"/>
      <c r="I58" s="74"/>
    </row>
    <row r="59" spans="1:17" s="10" customFormat="1">
      <c r="A59" s="17"/>
      <c r="B59" s="12"/>
      <c r="C59" s="12"/>
      <c r="D59" s="12"/>
      <c r="E59" s="12"/>
      <c r="F59" s="12"/>
      <c r="G59" s="12"/>
      <c r="I59" s="74"/>
    </row>
    <row r="60" spans="1:17" s="10" customFormat="1">
      <c r="A60" s="17"/>
      <c r="B60" s="12"/>
      <c r="C60" s="12"/>
      <c r="D60" s="12"/>
      <c r="E60" s="12"/>
      <c r="F60" s="12"/>
      <c r="G60" s="12"/>
      <c r="I60" s="74"/>
    </row>
    <row r="61" spans="1:17" s="10" customFormat="1">
      <c r="A61" s="17"/>
      <c r="B61" s="12"/>
      <c r="C61" s="12"/>
      <c r="D61" s="12"/>
      <c r="E61" s="12"/>
      <c r="F61" s="12"/>
      <c r="G61" s="12"/>
      <c r="I61" s="74"/>
    </row>
    <row r="62" spans="1:17" s="10" customFormat="1">
      <c r="A62" s="17"/>
      <c r="B62" s="12"/>
      <c r="C62" s="12"/>
      <c r="D62" s="12"/>
      <c r="E62" s="12"/>
      <c r="F62" s="12"/>
      <c r="G62" s="12"/>
      <c r="I62" s="74"/>
    </row>
    <row r="63" spans="1:17" s="10" customFormat="1">
      <c r="A63" s="17"/>
      <c r="B63" s="12"/>
      <c r="C63" s="12"/>
      <c r="D63" s="12"/>
      <c r="E63" s="12"/>
      <c r="F63" s="12"/>
      <c r="G63" s="12"/>
      <c r="I63" s="74"/>
    </row>
    <row r="64" spans="1:17" s="10" customFormat="1">
      <c r="A64" s="17"/>
      <c r="B64" s="12"/>
      <c r="C64" s="12"/>
      <c r="D64" s="12"/>
      <c r="E64" s="12"/>
      <c r="F64" s="12"/>
      <c r="G64" s="12"/>
      <c r="I64" s="74"/>
    </row>
    <row r="65" spans="1:21" s="10" customFormat="1">
      <c r="A65" s="17"/>
      <c r="B65" s="12"/>
      <c r="C65" s="12"/>
      <c r="D65" s="12"/>
      <c r="E65" s="12"/>
      <c r="F65" s="12"/>
      <c r="G65" s="12"/>
      <c r="I65" s="74"/>
    </row>
    <row r="66" spans="1:21" s="10" customFormat="1">
      <c r="A66" s="17"/>
      <c r="B66" s="12"/>
      <c r="C66" s="12"/>
      <c r="D66" s="12"/>
      <c r="E66" s="12"/>
      <c r="F66" s="12"/>
      <c r="G66" s="12"/>
      <c r="I66" s="74"/>
    </row>
    <row r="67" spans="1:21" s="10" customFormat="1">
      <c r="A67" s="17"/>
      <c r="B67" s="87" t="str">
        <f>_xlfn.CONCAT("Total antimalarial stocking outlets: ", J49, "=",  K49, "; ", J50,"=", K50)</f>
        <v>Total antimalarial stocking outlets: Rural=3763; Urban=3763</v>
      </c>
      <c r="C67" s="87"/>
      <c r="D67" s="87"/>
      <c r="E67" s="87"/>
      <c r="F67" s="87"/>
      <c r="G67" s="87"/>
      <c r="I67" s="74"/>
    </row>
    <row r="68" spans="1:21" s="10" customFormat="1" ht="16" thickBot="1">
      <c r="A68" s="17"/>
      <c r="B68" s="86" t="s">
        <v>4</v>
      </c>
      <c r="C68" s="86"/>
      <c r="D68" s="86"/>
      <c r="E68" s="86"/>
      <c r="F68" s="86"/>
      <c r="G68" s="86"/>
      <c r="I68" s="74"/>
    </row>
    <row r="69" spans="1:21" s="10" customFormat="1" ht="16" thickTop="1">
      <c r="A69" s="17"/>
      <c r="B69" s="12"/>
      <c r="C69" s="12"/>
      <c r="D69" s="12"/>
      <c r="E69" s="12"/>
      <c r="F69" s="12"/>
      <c r="G69" s="12"/>
      <c r="I69" s="74"/>
    </row>
    <row r="70" spans="1:21" s="10" customFormat="1">
      <c r="A70" s="17"/>
      <c r="B70" s="12"/>
      <c r="C70" s="12"/>
      <c r="D70" s="12"/>
      <c r="E70" s="12"/>
      <c r="F70" s="12"/>
      <c r="G70" s="12"/>
      <c r="I70" s="74"/>
    </row>
    <row r="71" spans="1:21" s="10" customFormat="1">
      <c r="A71" s="17"/>
      <c r="B71" s="12"/>
      <c r="C71" s="12"/>
      <c r="D71" s="12"/>
      <c r="E71" s="12"/>
      <c r="F71" s="12"/>
      <c r="G71" s="12"/>
      <c r="I71" s="74"/>
    </row>
    <row r="72" spans="1:21" s="10" customFormat="1">
      <c r="A72" s="11"/>
      <c r="B72" s="11"/>
      <c r="I72" s="74"/>
    </row>
    <row r="73" spans="1:21" s="10" customFormat="1">
      <c r="A73" s="12" t="s">
        <v>3</v>
      </c>
      <c r="B73" s="11"/>
      <c r="I73" s="75"/>
    </row>
    <row r="74" spans="1:21">
      <c r="J74" s="14" t="s">
        <v>1</v>
      </c>
      <c r="K74" s="14"/>
      <c r="L74" s="16"/>
      <c r="M74" s="16"/>
      <c r="N74" s="16"/>
      <c r="O74" s="16"/>
      <c r="P74" s="16"/>
      <c r="Q74" s="16"/>
      <c r="R74" s="10"/>
      <c r="S74" s="10"/>
      <c r="T74" s="10"/>
      <c r="U74" s="10"/>
    </row>
    <row r="75" spans="1:21">
      <c r="J75" s="14"/>
      <c r="K75" s="14"/>
      <c r="L75" s="16"/>
      <c r="M75" s="16"/>
      <c r="N75" s="16"/>
      <c r="O75" s="16"/>
      <c r="P75" s="16"/>
      <c r="Q75" s="16"/>
      <c r="R75" s="10"/>
      <c r="S75" s="10"/>
      <c r="T75" s="10"/>
      <c r="U75" s="10"/>
    </row>
    <row r="76" spans="1:21" s="13" customFormat="1" ht="16" thickBot="1">
      <c r="A76" s="12"/>
      <c r="B76" s="92" t="str">
        <f>_xlfn.CONCAT(A$2, ", ", A73)</f>
        <v>The distribution (proportion) of outlets of a given type among outlets with at least one antimalarial in stock on the day of the survey, overall in each state</v>
      </c>
      <c r="C76" s="92"/>
      <c r="D76" s="92"/>
      <c r="E76" s="92"/>
      <c r="F76" s="92"/>
      <c r="G76" s="92"/>
      <c r="I76" s="76"/>
      <c r="J76" s="14"/>
      <c r="K76" s="14" t="s">
        <v>2</v>
      </c>
      <c r="L76" s="14" t="str">
        <f>T_iii_strat1!B1</f>
        <v>Private Not For-Profit Facility</v>
      </c>
      <c r="M76" s="14" t="str">
        <f>T_iii_strat1!F1</f>
        <v>Private For-Profit Facility</v>
      </c>
      <c r="N76" s="14" t="str">
        <f>T_iii_strat1!J1</f>
        <v>Pharmacy</v>
      </c>
      <c r="O76" s="14" t="str">
        <f>T_iii_strat1!N1</f>
        <v>Laboratory</v>
      </c>
      <c r="P76" s="14" t="str">
        <f>T_iii_strat1!R1</f>
        <v>Drug store</v>
      </c>
      <c r="Q76" s="14" t="str">
        <f>T_iii_strat1!V1</f>
        <v>Informal TOTAL</v>
      </c>
      <c r="R76" s="10"/>
      <c r="S76" s="10"/>
      <c r="T76" s="10"/>
      <c r="U76" s="10"/>
    </row>
    <row r="77" spans="1:21" ht="16" thickTop="1">
      <c r="B77" s="90"/>
      <c r="C77" s="90"/>
      <c r="D77" s="90"/>
      <c r="E77" s="90"/>
      <c r="F77" s="90"/>
      <c r="G77" s="90"/>
      <c r="J77" s="12" t="str">
        <f>UPPER(RIGHT(T_iii_strat1!A1, LEN(T_iii_strat1!A1)-6))</f>
        <v>STRAT1</v>
      </c>
      <c r="K77" s="12">
        <f>T_iii_strat1!Y3</f>
        <v>1348</v>
      </c>
      <c r="L77" s="18">
        <f>T_iii_strat1!B3</f>
        <v>1.2814523177742381</v>
      </c>
      <c r="M77" s="18">
        <f>T_iii_strat1!F3</f>
        <v>0.87150899947291449</v>
      </c>
      <c r="N77" s="18">
        <f>T_iii_strat1!J3</f>
        <v>3.4078120257571407</v>
      </c>
      <c r="O77" s="18">
        <f>T_iii_strat1!N3</f>
        <v>8.3163484057318993E-2</v>
      </c>
      <c r="P77" s="18">
        <f>T_iii_strat1!R3</f>
        <v>93.715158876839467</v>
      </c>
      <c r="Q77" s="18">
        <f>T_iii_strat1!V3</f>
        <v>0.64090429609892119</v>
      </c>
      <c r="R77" s="10"/>
      <c r="S77" s="10"/>
      <c r="T77" s="10"/>
      <c r="U77" s="10"/>
    </row>
    <row r="78" spans="1:21">
      <c r="B78" s="91"/>
      <c r="C78" s="91"/>
      <c r="D78" s="91"/>
      <c r="E78" s="91"/>
      <c r="F78" s="91"/>
      <c r="G78" s="91"/>
      <c r="J78" s="12" t="str">
        <f>UPPER(RIGHT(T_iii_strat2!A1, LEN(T_iii_strat2!A1)-6))</f>
        <v>STRAT2</v>
      </c>
      <c r="K78" s="12">
        <f>T_iii_strat2!Y3</f>
        <v>1507</v>
      </c>
      <c r="L78" s="18">
        <f>T_iii_strat2!B3</f>
        <v>0.60419217604898612</v>
      </c>
      <c r="M78" s="18">
        <f>T_iii_strat2!F3</f>
        <v>2.4750145644293333</v>
      </c>
      <c r="N78" s="18">
        <f>T_iii_strat2!J3</f>
        <v>5.6589026331643506</v>
      </c>
      <c r="O78" s="18">
        <f>T_iii_strat2!N3</f>
        <v>2.7804285764863958E-2</v>
      </c>
      <c r="P78" s="18">
        <f>T_iii_strat2!R3</f>
        <v>87.664173099748524</v>
      </c>
      <c r="Q78" s="18">
        <f>T_iii_strat2!V3</f>
        <v>3.5699132408439396</v>
      </c>
      <c r="R78" s="10"/>
      <c r="S78" s="10"/>
      <c r="T78" s="10"/>
      <c r="U78" s="10"/>
    </row>
    <row r="79" spans="1:21">
      <c r="B79" s="91"/>
      <c r="C79" s="91"/>
      <c r="D79" s="91"/>
      <c r="E79" s="91"/>
      <c r="F79" s="91"/>
      <c r="G79" s="91"/>
      <c r="J79" s="12" t="str">
        <f>UPPER(RIGHT(T_iii_strat3!A1, LEN(T_iii_strat3!A1)-6))</f>
        <v>STRAT3</v>
      </c>
      <c r="K79" s="12">
        <f>T_iii_strat3!Y3</f>
        <v>908</v>
      </c>
      <c r="L79" s="18">
        <f>T_iii_strat3!B3</f>
        <v>0.24293122898735925</v>
      </c>
      <c r="M79" s="18">
        <f>T_iii_strat3!F3</f>
        <v>5.3026082372834837</v>
      </c>
      <c r="N79" s="18">
        <f>T_iii_strat3!J3</f>
        <v>34.378229723413043</v>
      </c>
      <c r="O79" s="18">
        <f>T_iii_strat3!N3</f>
        <v>0</v>
      </c>
      <c r="P79" s="18">
        <f>T_iii_strat3!R3</f>
        <v>50.608680801553419</v>
      </c>
      <c r="Q79" s="18">
        <f>T_iii_strat3!V3</f>
        <v>9.4675500087626965</v>
      </c>
      <c r="R79" s="10"/>
      <c r="S79" s="10"/>
      <c r="T79" s="10"/>
      <c r="U79" s="10"/>
    </row>
    <row r="80" spans="1:21">
      <c r="B80" s="91"/>
      <c r="C80" s="91"/>
      <c r="D80" s="91"/>
      <c r="E80" s="91"/>
      <c r="F80" s="91"/>
      <c r="G80" s="91"/>
      <c r="R80" s="10"/>
      <c r="S80" s="10"/>
      <c r="T80" s="10"/>
      <c r="U80" s="10"/>
    </row>
    <row r="81" spans="2:21">
      <c r="B81" s="91"/>
      <c r="C81" s="91"/>
      <c r="D81" s="91"/>
      <c r="E81" s="91"/>
      <c r="F81" s="91"/>
      <c r="G81" s="91"/>
      <c r="R81" s="10"/>
      <c r="S81" s="10"/>
      <c r="T81" s="10"/>
      <c r="U81" s="10"/>
    </row>
    <row r="82" spans="2:21">
      <c r="B82" s="91"/>
      <c r="C82" s="91"/>
      <c r="D82" s="91"/>
      <c r="E82" s="91"/>
      <c r="F82" s="91"/>
      <c r="G82" s="91"/>
      <c r="R82" s="10"/>
      <c r="S82" s="10"/>
      <c r="T82" s="10"/>
      <c r="U82" s="10"/>
    </row>
    <row r="83" spans="2:21">
      <c r="B83" s="91"/>
      <c r="C83" s="91"/>
      <c r="D83" s="91"/>
      <c r="E83" s="91"/>
      <c r="F83" s="91"/>
      <c r="G83" s="91"/>
      <c r="R83" s="10"/>
      <c r="S83" s="10"/>
      <c r="T83" s="10"/>
      <c r="U83" s="10"/>
    </row>
    <row r="84" spans="2:21">
      <c r="B84" s="91"/>
      <c r="C84" s="91"/>
      <c r="D84" s="91"/>
      <c r="E84" s="91"/>
      <c r="F84" s="91"/>
      <c r="G84" s="91"/>
      <c r="R84" s="10"/>
      <c r="S84" s="10"/>
      <c r="T84" s="10"/>
      <c r="U84" s="10"/>
    </row>
    <row r="85" spans="2:21">
      <c r="B85" s="91"/>
      <c r="C85" s="91"/>
      <c r="D85" s="91"/>
      <c r="E85" s="91"/>
      <c r="F85" s="91"/>
      <c r="G85" s="91"/>
      <c r="R85" s="10"/>
      <c r="S85" s="10"/>
      <c r="T85" s="10"/>
      <c r="U85" s="10"/>
    </row>
    <row r="86" spans="2:21">
      <c r="B86" s="91"/>
      <c r="C86" s="91"/>
      <c r="D86" s="91"/>
      <c r="E86" s="91"/>
      <c r="F86" s="91"/>
      <c r="G86" s="91"/>
      <c r="R86" s="10"/>
      <c r="S86" s="10"/>
      <c r="T86" s="10"/>
      <c r="U86" s="10"/>
    </row>
    <row r="87" spans="2:21">
      <c r="B87" s="91"/>
      <c r="C87" s="91"/>
      <c r="D87" s="91"/>
      <c r="E87" s="91"/>
      <c r="F87" s="91"/>
      <c r="G87" s="91"/>
      <c r="R87" s="10"/>
      <c r="S87" s="10"/>
      <c r="T87" s="10"/>
      <c r="U87" s="10"/>
    </row>
    <row r="88" spans="2:21">
      <c r="B88" s="91"/>
      <c r="C88" s="91"/>
      <c r="D88" s="91"/>
      <c r="E88" s="91"/>
      <c r="F88" s="91"/>
      <c r="G88" s="91"/>
      <c r="S88" s="10"/>
      <c r="T88" s="10"/>
      <c r="U88" s="10"/>
    </row>
    <row r="89" spans="2:21">
      <c r="B89" s="91"/>
      <c r="C89" s="91"/>
      <c r="D89" s="91"/>
      <c r="E89" s="91"/>
      <c r="F89" s="91"/>
      <c r="G89" s="91"/>
      <c r="S89" s="10"/>
      <c r="T89" s="10"/>
      <c r="U89" s="10"/>
    </row>
    <row r="90" spans="2:21">
      <c r="B90" s="91"/>
      <c r="C90" s="91"/>
      <c r="D90" s="91"/>
      <c r="E90" s="91"/>
      <c r="F90" s="91"/>
      <c r="G90" s="91"/>
    </row>
    <row r="91" spans="2:21">
      <c r="B91" s="91"/>
      <c r="C91" s="91"/>
      <c r="D91" s="91"/>
      <c r="E91" s="91"/>
      <c r="F91" s="91"/>
      <c r="G91" s="91"/>
    </row>
    <row r="92" spans="2:21">
      <c r="B92" s="91"/>
      <c r="C92" s="91"/>
      <c r="D92" s="91"/>
      <c r="E92" s="91"/>
      <c r="F92" s="91"/>
      <c r="G92" s="91"/>
    </row>
    <row r="93" spans="2:21">
      <c r="B93" s="87" t="str">
        <f>_xlfn.CONCAT("Total antimalarial stocking outlets: ", J77, "=",  K77, "; ", J78,"=", K78, "; ", J79, "=",K79)</f>
        <v>Total antimalarial stocking outlets: STRAT1=1348; STRAT2=1507; STRAT3=908</v>
      </c>
      <c r="C93" s="87"/>
      <c r="D93" s="87"/>
      <c r="E93" s="87"/>
      <c r="F93" s="87"/>
      <c r="G93" s="87"/>
    </row>
    <row r="94" spans="2:21" ht="16" thickBot="1">
      <c r="B94" s="86" t="s">
        <v>4</v>
      </c>
      <c r="C94" s="86"/>
      <c r="D94" s="86"/>
      <c r="E94" s="86"/>
      <c r="F94" s="86"/>
      <c r="G94" s="86"/>
    </row>
    <row r="95" spans="2:21" ht="16" thickTop="1">
      <c r="B95" s="15"/>
      <c r="C95" s="15"/>
      <c r="D95" s="15"/>
      <c r="E95" s="15"/>
      <c r="F95" s="15"/>
      <c r="G95" s="15"/>
    </row>
    <row r="96" spans="2:21">
      <c r="B96" s="15"/>
      <c r="C96" s="15"/>
      <c r="D96" s="15"/>
      <c r="E96" s="15"/>
      <c r="F96" s="15"/>
      <c r="G96" s="15"/>
    </row>
    <row r="97" spans="1:24" s="10" customFormat="1">
      <c r="B97" s="11"/>
      <c r="I97" s="75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>
      <c r="A98" s="12" t="s">
        <v>27</v>
      </c>
      <c r="J98" s="14" t="s">
        <v>28</v>
      </c>
      <c r="K98" s="14"/>
      <c r="L98" s="16"/>
      <c r="M98" s="16"/>
      <c r="N98" s="16"/>
      <c r="O98" s="16"/>
      <c r="P98" s="16"/>
      <c r="Q98" s="16"/>
    </row>
    <row r="99" spans="1:24">
      <c r="J99" s="14"/>
      <c r="K99" s="14"/>
      <c r="L99" s="16"/>
      <c r="M99" s="16"/>
      <c r="N99" s="16"/>
      <c r="O99" s="16"/>
      <c r="P99" s="16"/>
      <c r="Q99" s="16"/>
    </row>
    <row r="100" spans="1:24" ht="16" thickBot="1">
      <c r="B100" s="85" t="str">
        <f>_xlfn.CONCAT(A$2, ", ", A98)</f>
        <v>The distribution (proportion) of outlets of a given type among outlets with at least one antimalarial in stock on the day of the survey, STRAT 1 urban vs rural</v>
      </c>
      <c r="C100" s="85"/>
      <c r="D100" s="85"/>
      <c r="E100" s="85"/>
      <c r="F100" s="85"/>
      <c r="G100" s="85"/>
      <c r="J100" s="14"/>
      <c r="K100" s="14"/>
      <c r="L100" s="16"/>
      <c r="M100" s="16"/>
      <c r="N100" s="16"/>
      <c r="O100" s="16"/>
      <c r="P100" s="16"/>
      <c r="Q100" s="16"/>
    </row>
    <row r="101" spans="1:24" ht="17" thickTop="1" thickBot="1">
      <c r="B101" s="85"/>
      <c r="C101" s="85"/>
      <c r="D101" s="85"/>
      <c r="E101" s="85"/>
      <c r="F101" s="85"/>
      <c r="G101" s="85"/>
      <c r="J101" s="14"/>
      <c r="K101" s="14" t="s">
        <v>2</v>
      </c>
      <c r="L101" s="14" t="str">
        <f>T_iv_strat1!B1</f>
        <v>Private Not For-Profit Facility</v>
      </c>
      <c r="M101" s="14" t="str">
        <f>T_iv_strat1!J1</f>
        <v>Private For-Profit Facility</v>
      </c>
      <c r="N101" s="14" t="str">
        <f>T_iv_strat1!R1</f>
        <v>Pharmacy</v>
      </c>
      <c r="O101" s="14" t="str">
        <f>T_iv_strat1!Z1</f>
        <v>Laboratory</v>
      </c>
      <c r="P101" s="14" t="str">
        <f>T_iv_strat1!AH1</f>
        <v>Drug store</v>
      </c>
      <c r="Q101" s="14" t="str">
        <f>T_iv_strat1!AP1</f>
        <v>Informal TOTAL</v>
      </c>
    </row>
    <row r="102" spans="1:24" ht="16" thickTop="1">
      <c r="J102" s="12" t="s">
        <v>8</v>
      </c>
      <c r="K102" s="12">
        <f>T_iv_strat1!AS3</f>
        <v>340</v>
      </c>
      <c r="L102" s="66">
        <f>T_iv_strat1!B3</f>
        <v>0.85956237282677017</v>
      </c>
      <c r="M102" s="67">
        <f>T_iv_strat1!J3</f>
        <v>0.73730186256303876</v>
      </c>
      <c r="N102" s="67">
        <f>T_iv_strat1!R3</f>
        <v>1.0922643866038979</v>
      </c>
      <c r="O102" s="67">
        <f>T_iv_strat1!Z3</f>
        <v>0</v>
      </c>
      <c r="P102" s="67">
        <f>T_iv_strat1!AH3</f>
        <v>96.312549357089864</v>
      </c>
      <c r="Q102" s="67">
        <f>T_iv_strat1!AP3</f>
        <v>0.99832202091643618</v>
      </c>
    </row>
    <row r="103" spans="1:24">
      <c r="J103" s="10" t="s">
        <v>7</v>
      </c>
      <c r="K103" s="68">
        <f>T_iv_strat1!AW3</f>
        <v>1008</v>
      </c>
      <c r="L103" s="69">
        <f>T_iv_strat1!F3</f>
        <v>1.4873000661358078</v>
      </c>
      <c r="M103" s="69">
        <f>T_iv_strat1!N3</f>
        <v>0.93699109326965258</v>
      </c>
      <c r="N103" s="69">
        <f>T_iv_strat1!V3</f>
        <v>4.5376096742955392</v>
      </c>
      <c r="O103" s="69">
        <f>T_iv_strat1!AD3</f>
        <v>0.12374045476761647</v>
      </c>
      <c r="P103" s="69">
        <f>T_iv_strat1!AL3</f>
        <v>92.447844999420809</v>
      </c>
      <c r="Q103" s="69">
        <f>T_iv_strat1!AT3</f>
        <v>0.46651371211057396</v>
      </c>
    </row>
    <row r="120" spans="1:17">
      <c r="B120" s="87" t="str">
        <f>_xlfn.CONCAT("Total antimalarial stocking outlets: ", J102, "=",  K102, "; ", J103,"=", K103)</f>
        <v>Total antimalarial stocking outlets: Rural=340; Urban=1008</v>
      </c>
      <c r="C120" s="87"/>
      <c r="D120" s="87"/>
      <c r="E120" s="87"/>
      <c r="F120" s="87"/>
      <c r="G120" s="87"/>
    </row>
    <row r="121" spans="1:17">
      <c r="B121" s="62"/>
      <c r="C121" s="62"/>
      <c r="D121" s="62"/>
      <c r="E121" s="62"/>
      <c r="F121" s="62"/>
      <c r="G121" s="62"/>
    </row>
    <row r="122" spans="1:17" ht="16" thickBot="1">
      <c r="B122" s="86" t="s">
        <v>4</v>
      </c>
      <c r="C122" s="86"/>
      <c r="D122" s="86"/>
      <c r="E122" s="86"/>
      <c r="F122" s="86"/>
      <c r="G122" s="86"/>
    </row>
    <row r="123" spans="1:17" ht="16" thickTop="1"/>
    <row r="126" spans="1:17">
      <c r="A126" s="12" t="s">
        <v>29</v>
      </c>
      <c r="J126" s="14" t="s">
        <v>30</v>
      </c>
      <c r="K126" s="14"/>
      <c r="L126" s="16"/>
      <c r="M126" s="16"/>
      <c r="N126" s="16"/>
      <c r="O126" s="16"/>
      <c r="P126" s="16"/>
      <c r="Q126" s="16"/>
    </row>
    <row r="127" spans="1:17">
      <c r="J127" s="14"/>
      <c r="K127" s="14"/>
      <c r="L127" s="16"/>
      <c r="M127" s="16"/>
      <c r="N127" s="16"/>
      <c r="O127" s="16"/>
      <c r="P127" s="16"/>
      <c r="Q127" s="16"/>
    </row>
    <row r="128" spans="1:17" ht="16" thickBot="1">
      <c r="B128" s="85" t="str">
        <f>_xlfn.CONCAT(A$2, ", ", A126)</f>
        <v>The distribution (proportion) of outlets of a given type among outlets with at least one antimalarial in stock on the day of the survey, STRAT 2 urban vs rural</v>
      </c>
      <c r="C128" s="85"/>
      <c r="D128" s="85"/>
      <c r="E128" s="85"/>
      <c r="F128" s="85"/>
      <c r="G128" s="85"/>
      <c r="J128" s="14"/>
      <c r="K128" s="14"/>
      <c r="L128" s="16"/>
      <c r="M128" s="16"/>
      <c r="N128" s="16"/>
      <c r="O128" s="16"/>
      <c r="P128" s="16"/>
      <c r="Q128" s="16"/>
    </row>
    <row r="129" spans="2:17" ht="17" thickTop="1" thickBot="1">
      <c r="B129" s="85"/>
      <c r="C129" s="85"/>
      <c r="D129" s="85"/>
      <c r="E129" s="85"/>
      <c r="F129" s="85"/>
      <c r="G129" s="85"/>
      <c r="J129" s="14"/>
      <c r="K129" s="14" t="s">
        <v>2</v>
      </c>
      <c r="L129" s="14" t="str">
        <f>T_iv_strat2!B1</f>
        <v>Private Not For-Profit Facility</v>
      </c>
      <c r="M129" s="14" t="str">
        <f>T_iv_strat2!J1</f>
        <v>Private For-Profit Facility</v>
      </c>
      <c r="N129" s="14" t="str">
        <f>T_iv_strat2!R1</f>
        <v>Pharmacy</v>
      </c>
      <c r="O129" s="14" t="str">
        <f>T_iv_strat2!Z1</f>
        <v>Laboratory</v>
      </c>
      <c r="P129" s="14" t="str">
        <f>T_iv_strat2!AH1</f>
        <v>Drug store</v>
      </c>
      <c r="Q129" s="14" t="str">
        <f>T_iv_strat2!AP1</f>
        <v>Informal TOTAL</v>
      </c>
    </row>
    <row r="130" spans="2:17" ht="16" thickTop="1">
      <c r="J130" s="12" t="s">
        <v>8</v>
      </c>
      <c r="K130" s="12">
        <f>T_iv_strat2!AS3</f>
        <v>315</v>
      </c>
      <c r="L130" s="66">
        <f>T_iv_strat2!B3</f>
        <v>0.21449416662060469</v>
      </c>
      <c r="M130" s="67">
        <f>T_iv_strat2!J3</f>
        <v>0.72167307134071612</v>
      </c>
      <c r="N130" s="67">
        <f>T_iv_strat2!R3</f>
        <v>4.4127521890575414</v>
      </c>
      <c r="O130" s="67">
        <f>T_iv_strat2!Z3</f>
        <v>0</v>
      </c>
      <c r="P130" s="67">
        <f>T_iv_strat2!AH3</f>
        <v>90.414404190817208</v>
      </c>
      <c r="Q130" s="67">
        <f>T_iv_strat2!AP3</f>
        <v>4.2366763821639299</v>
      </c>
    </row>
    <row r="131" spans="2:17">
      <c r="J131" s="10" t="s">
        <v>7</v>
      </c>
      <c r="K131" s="68">
        <f>T_iv_strat2!AW3</f>
        <v>1192</v>
      </c>
      <c r="L131" s="69">
        <f>T_iv_strat2!F3</f>
        <v>1.6100981481038219</v>
      </c>
      <c r="M131" s="69">
        <f>T_iv_strat2!N3</f>
        <v>7.0008182284932472</v>
      </c>
      <c r="N131" s="69">
        <f>T_iv_strat2!V3</f>
        <v>8.8755220242782649</v>
      </c>
      <c r="O131" s="69">
        <f>T_iv_strat2!AD3</f>
        <v>9.9573954644160495E-2</v>
      </c>
      <c r="P131" s="69">
        <f>T_iv_strat2!AL3</f>
        <v>80.565153314928978</v>
      </c>
      <c r="Q131" s="69">
        <f>T_iv_strat2!AT3</f>
        <v>1.8488343295515217</v>
      </c>
    </row>
    <row r="148" spans="1:17">
      <c r="B148" s="87" t="str">
        <f>_xlfn.CONCAT("Total antimalarial stocking outlets: ", J130, "=",  K130, "; ", J131,"=", K131)</f>
        <v>Total antimalarial stocking outlets: Rural=315; Urban=1192</v>
      </c>
      <c r="C148" s="87"/>
      <c r="D148" s="87"/>
      <c r="E148" s="87"/>
      <c r="F148" s="87"/>
      <c r="G148" s="87"/>
    </row>
    <row r="150" spans="1:17" ht="16" thickBot="1">
      <c r="B150" s="86" t="s">
        <v>4</v>
      </c>
      <c r="C150" s="86"/>
      <c r="D150" s="86"/>
      <c r="E150" s="86"/>
      <c r="F150" s="86"/>
      <c r="G150" s="86"/>
    </row>
    <row r="151" spans="1:17" ht="16" thickTop="1"/>
    <row r="154" spans="1:17">
      <c r="I154" s="12"/>
    </row>
    <row r="155" spans="1:17">
      <c r="A155" s="12" t="s">
        <v>31</v>
      </c>
      <c r="J155" s="14" t="s">
        <v>32</v>
      </c>
      <c r="K155" s="14"/>
      <c r="L155" s="16"/>
      <c r="M155" s="16"/>
      <c r="N155" s="16"/>
      <c r="O155" s="16"/>
      <c r="P155" s="16"/>
      <c r="Q155" s="16"/>
    </row>
    <row r="156" spans="1:17">
      <c r="J156" s="14"/>
      <c r="K156" s="14"/>
      <c r="L156" s="16"/>
      <c r="M156" s="16"/>
      <c r="N156" s="16"/>
      <c r="O156" s="16"/>
      <c r="P156" s="16"/>
      <c r="Q156" s="16"/>
    </row>
    <row r="157" spans="1:17" ht="16" thickBot="1">
      <c r="B157" s="85" t="str">
        <f>_xlfn.CONCAT(A$2, ", ", A155)</f>
        <v>The distribution (proportion) of outlets of a given type among outlets with at least one antimalarial in stock on the day of the survey, STRAT 3 urban vs rural</v>
      </c>
      <c r="C157" s="85"/>
      <c r="D157" s="85"/>
      <c r="E157" s="85"/>
      <c r="F157" s="85"/>
      <c r="G157" s="85"/>
      <c r="J157" s="14"/>
      <c r="K157" s="14"/>
      <c r="L157" s="16"/>
      <c r="M157" s="16"/>
      <c r="N157" s="16"/>
      <c r="O157" s="16"/>
      <c r="P157" s="16"/>
      <c r="Q157" s="16"/>
    </row>
    <row r="158" spans="1:17" ht="17" thickTop="1" thickBot="1">
      <c r="B158" s="85"/>
      <c r="C158" s="85"/>
      <c r="D158" s="85"/>
      <c r="E158" s="85"/>
      <c r="F158" s="85"/>
      <c r="G158" s="85"/>
      <c r="J158" s="14"/>
      <c r="K158" s="14" t="s">
        <v>2</v>
      </c>
      <c r="L158" s="14" t="str">
        <f>T_iv_strat3!B1</f>
        <v>Private Not For-Profit Facility</v>
      </c>
      <c r="M158" s="14" t="str">
        <f>T_iv_strat3!J1</f>
        <v>Private For-Profit Facility</v>
      </c>
      <c r="N158" s="14" t="str">
        <f>T_iv_strat3!R1</f>
        <v>Pharmacy</v>
      </c>
      <c r="O158" s="14" t="str">
        <f>T_iv_strat3!Z1</f>
        <v>Laboratory</v>
      </c>
      <c r="P158" s="14" t="str">
        <f>T_iv_strat3!AH1</f>
        <v>Drug store</v>
      </c>
      <c r="Q158" s="14" t="str">
        <f>T_iv_strat3!AP1</f>
        <v>Informal TOTAL</v>
      </c>
    </row>
    <row r="159" spans="1:17" ht="16" thickTop="1">
      <c r="J159" s="12" t="s">
        <v>8</v>
      </c>
      <c r="K159" s="12">
        <f>T_iv_strat3!AS3</f>
        <v>153</v>
      </c>
      <c r="L159" s="66">
        <f>T_iv_strat3!B3</f>
        <v>0</v>
      </c>
      <c r="M159" s="67">
        <f>T_iv_strat3!J3</f>
        <v>3.8156752074359859</v>
      </c>
      <c r="N159" s="67">
        <f>T_iv_strat3!R3</f>
        <v>22.171890130808837</v>
      </c>
      <c r="O159" s="67">
        <f>T_iv_strat3!Z3</f>
        <v>0</v>
      </c>
      <c r="P159" s="67">
        <f>T_iv_strat3!AH3</f>
        <v>70.259302565801377</v>
      </c>
      <c r="Q159" s="67">
        <f>T_iv_strat3!AP3</f>
        <v>3.7531320959538053</v>
      </c>
    </row>
    <row r="160" spans="1:17">
      <c r="J160" s="10" t="s">
        <v>7</v>
      </c>
      <c r="K160" s="68">
        <f>T_iv_strat3!AW3</f>
        <v>755</v>
      </c>
      <c r="L160" s="69">
        <f>T_iv_strat3!F3</f>
        <v>0.28908494529388751</v>
      </c>
      <c r="M160" s="69">
        <f>T_iv_strat3!N3</f>
        <v>5.585105821115981</v>
      </c>
      <c r="N160" s="69">
        <f>T_iv_strat3!V3</f>
        <v>36.697272594296933</v>
      </c>
      <c r="O160" s="69">
        <f>T_iv_strat3!AD3</f>
        <v>0</v>
      </c>
      <c r="P160" s="69">
        <f>T_iv_strat3!AL3</f>
        <v>46.87532290461057</v>
      </c>
      <c r="Q160" s="69">
        <f>T_iv_strat3!AT3</f>
        <v>10.553213734682627</v>
      </c>
    </row>
    <row r="177" spans="2:7">
      <c r="B177" s="87" t="str">
        <f>_xlfn.CONCAT("Total antimalarial stocking outlets: ", J159, "=",  K159, "; ", J160,"=", K160)</f>
        <v>Total antimalarial stocking outlets: Rural=153; Urban=755</v>
      </c>
      <c r="C177" s="87"/>
      <c r="D177" s="87"/>
      <c r="E177" s="87"/>
      <c r="F177" s="87"/>
      <c r="G177" s="87"/>
    </row>
    <row r="179" spans="2:7" ht="16" thickBot="1">
      <c r="B179" s="86" t="s">
        <v>4</v>
      </c>
      <c r="C179" s="86"/>
      <c r="D179" s="86"/>
      <c r="E179" s="86"/>
      <c r="F179" s="86"/>
      <c r="G179" s="86"/>
    </row>
    <row r="180" spans="2:7" ht="16" thickTop="1"/>
  </sheetData>
  <mergeCells count="20">
    <mergeCell ref="B13:G14"/>
    <mergeCell ref="B15:G30"/>
    <mergeCell ref="B76:G76"/>
    <mergeCell ref="B77:G92"/>
    <mergeCell ref="B47:G48"/>
    <mergeCell ref="B38:G38"/>
    <mergeCell ref="B39:G39"/>
    <mergeCell ref="B67:G67"/>
    <mergeCell ref="B68:G68"/>
    <mergeCell ref="B94:G94"/>
    <mergeCell ref="B93:G93"/>
    <mergeCell ref="B100:G101"/>
    <mergeCell ref="B120:G120"/>
    <mergeCell ref="B122:G122"/>
    <mergeCell ref="B128:G129"/>
    <mergeCell ref="B179:G179"/>
    <mergeCell ref="B148:G148"/>
    <mergeCell ref="B150:G150"/>
    <mergeCell ref="B157:G158"/>
    <mergeCell ref="B177:G177"/>
  </mergeCells>
  <conditionalFormatting sqref="J77:P97 Q91:Q97">
    <cfRule type="cellIs" dxfId="21" priority="13" operator="equal">
      <formula>-100</formula>
    </cfRule>
  </conditionalFormatting>
  <conditionalFormatting sqref="J1:Q3 J6:M10 J11:Q76 J98:Q1048576">
    <cfRule type="cellIs" dxfId="20" priority="10" operator="equal">
      <formula>-100</formula>
    </cfRule>
  </conditionalFormatting>
  <conditionalFormatting sqref="K15">
    <cfRule type="cellIs" dxfId="19" priority="9" operator="equal">
      <formula>-100</formula>
    </cfRule>
  </conditionalFormatting>
  <conditionalFormatting sqref="K48">
    <cfRule type="cellIs" dxfId="18" priority="8" operator="equal">
      <formula>-100</formula>
    </cfRule>
  </conditionalFormatting>
  <conditionalFormatting sqref="K76">
    <cfRule type="cellIs" dxfId="17" priority="11" operator="equal">
      <formula>-100</formula>
    </cfRule>
  </conditionalFormatting>
  <conditionalFormatting sqref="K101">
    <cfRule type="cellIs" dxfId="16" priority="6" operator="equal">
      <formula>-100</formula>
    </cfRule>
  </conditionalFormatting>
  <conditionalFormatting sqref="K129">
    <cfRule type="cellIs" dxfId="15" priority="4" operator="equal">
      <formula>-100</formula>
    </cfRule>
  </conditionalFormatting>
  <conditionalFormatting sqref="K158">
    <cfRule type="cellIs" dxfId="14" priority="2" operator="equal">
      <formula>-100</formula>
    </cfRule>
  </conditionalFormatting>
  <conditionalFormatting sqref="Q77">
    <cfRule type="cellIs" dxfId="13" priority="14" operator="equal">
      <formula>-100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7135-42FA-4D07-9C30-717CCDF1C83B}">
  <dimension ref="A1:Y3"/>
  <sheetViews>
    <sheetView workbookViewId="0">
      <selection activeCell="F8" sqref="F8"/>
    </sheetView>
  </sheetViews>
  <sheetFormatPr baseColWidth="10" defaultColWidth="8.83203125" defaultRowHeight="15"/>
  <sheetData>
    <row r="1" spans="1:25">
      <c r="A1" t="s">
        <v>19</v>
      </c>
      <c r="B1" t="s">
        <v>10</v>
      </c>
      <c r="C1" t="s">
        <v>56</v>
      </c>
      <c r="F1" t="s">
        <v>11</v>
      </c>
      <c r="J1" t="s">
        <v>12</v>
      </c>
      <c r="N1" t="s">
        <v>13</v>
      </c>
      <c r="R1" t="s">
        <v>14</v>
      </c>
      <c r="V1" t="s">
        <v>36</v>
      </c>
    </row>
    <row r="3" spans="1:25">
      <c r="A3" t="s">
        <v>15</v>
      </c>
      <c r="B3">
        <v>0.24293122898735925</v>
      </c>
      <c r="C3">
        <v>5.1904343231639269E-2</v>
      </c>
      <c r="D3">
        <v>1.129064628739374</v>
      </c>
      <c r="E3">
        <v>908</v>
      </c>
      <c r="F3">
        <v>5.3026082372834837</v>
      </c>
      <c r="G3">
        <v>3.3035658026548091</v>
      </c>
      <c r="H3">
        <v>8.4061451375101051</v>
      </c>
      <c r="I3">
        <v>908</v>
      </c>
      <c r="J3">
        <v>34.378229723413043</v>
      </c>
      <c r="K3">
        <v>23.539208672928343</v>
      </c>
      <c r="L3">
        <v>47.131717492977948</v>
      </c>
      <c r="M3">
        <v>908</v>
      </c>
      <c r="N3">
        <v>0</v>
      </c>
      <c r="Q3">
        <v>908</v>
      </c>
      <c r="R3">
        <v>50.608680801553419</v>
      </c>
      <c r="S3">
        <v>40.167390216055651</v>
      </c>
      <c r="T3">
        <v>60.997145172138943</v>
      </c>
      <c r="U3">
        <v>908</v>
      </c>
      <c r="V3">
        <v>9.4675500087626965</v>
      </c>
      <c r="W3">
        <v>3.3174016637370225</v>
      </c>
      <c r="X3">
        <v>24.169212085193294</v>
      </c>
      <c r="Y3">
        <v>908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3036-4AE1-4ACB-8C07-AA5B46F2887F}">
  <dimension ref="A1:AW3"/>
  <sheetViews>
    <sheetView topLeftCell="AL1" workbookViewId="0">
      <selection activeCell="D14" sqref="D14"/>
    </sheetView>
  </sheetViews>
  <sheetFormatPr baseColWidth="10" defaultColWidth="8.83203125" defaultRowHeight="15"/>
  <sheetData>
    <row r="1" spans="1:49">
      <c r="A1" t="s">
        <v>20</v>
      </c>
      <c r="B1" t="s">
        <v>10</v>
      </c>
      <c r="C1" t="s">
        <v>57</v>
      </c>
      <c r="D1" t="s">
        <v>58</v>
      </c>
      <c r="F1" t="s">
        <v>10</v>
      </c>
      <c r="J1" t="s">
        <v>11</v>
      </c>
      <c r="N1" t="s">
        <v>11</v>
      </c>
      <c r="R1" t="s">
        <v>12</v>
      </c>
      <c r="V1" t="s">
        <v>12</v>
      </c>
      <c r="Z1" t="s">
        <v>13</v>
      </c>
      <c r="AD1" t="s">
        <v>13</v>
      </c>
      <c r="AH1" t="s">
        <v>14</v>
      </c>
      <c r="AL1" t="s">
        <v>14</v>
      </c>
      <c r="AP1" t="s">
        <v>36</v>
      </c>
      <c r="AT1" t="s">
        <v>36</v>
      </c>
    </row>
    <row r="2" spans="1:49">
      <c r="B2" t="s">
        <v>8</v>
      </c>
      <c r="F2" t="s">
        <v>7</v>
      </c>
      <c r="J2" t="s">
        <v>8</v>
      </c>
      <c r="N2" t="s">
        <v>7</v>
      </c>
      <c r="R2" t="s">
        <v>8</v>
      </c>
      <c r="V2" t="s">
        <v>7</v>
      </c>
      <c r="Z2" t="s">
        <v>8</v>
      </c>
      <c r="AD2" t="s">
        <v>7</v>
      </c>
      <c r="AH2" t="s">
        <v>8</v>
      </c>
      <c r="AL2" t="s">
        <v>7</v>
      </c>
      <c r="AP2" t="s">
        <v>8</v>
      </c>
      <c r="AT2" t="s">
        <v>7</v>
      </c>
    </row>
    <row r="3" spans="1:49">
      <c r="A3" t="s">
        <v>15</v>
      </c>
      <c r="B3">
        <v>0.85956237282677017</v>
      </c>
      <c r="C3">
        <v>0.35844593043118628</v>
      </c>
      <c r="D3">
        <v>2.0468608798429364</v>
      </c>
      <c r="E3">
        <v>340</v>
      </c>
      <c r="F3">
        <v>1.4873000661358078</v>
      </c>
      <c r="G3">
        <v>1.0202982058285255</v>
      </c>
      <c r="H3">
        <v>2.1633819438309598</v>
      </c>
      <c r="I3">
        <v>1008</v>
      </c>
      <c r="J3">
        <v>0.73730186256303876</v>
      </c>
      <c r="K3">
        <v>0.29636404841024289</v>
      </c>
      <c r="L3">
        <v>1.8222875024636498</v>
      </c>
      <c r="M3">
        <v>340</v>
      </c>
      <c r="N3">
        <v>0.93699109326965258</v>
      </c>
      <c r="O3">
        <v>0.57819298516324402</v>
      </c>
      <c r="P3">
        <v>1.5150487366902947</v>
      </c>
      <c r="Q3">
        <v>1008</v>
      </c>
      <c r="R3">
        <v>1.0922643866038979</v>
      </c>
      <c r="S3">
        <v>0.56718774583428277</v>
      </c>
      <c r="T3">
        <v>2.0932002001585022</v>
      </c>
      <c r="U3">
        <v>340</v>
      </c>
      <c r="V3">
        <v>4.5376096742955392</v>
      </c>
      <c r="W3">
        <v>2.3363688199631083</v>
      </c>
      <c r="X3">
        <v>8.6295271435368637</v>
      </c>
      <c r="Y3">
        <v>1008</v>
      </c>
      <c r="Z3">
        <v>0</v>
      </c>
      <c r="AC3">
        <v>340</v>
      </c>
      <c r="AD3">
        <v>0.12374045476761647</v>
      </c>
      <c r="AE3">
        <v>4.6263347321124401E-2</v>
      </c>
      <c r="AF3">
        <v>0.33053919710731261</v>
      </c>
      <c r="AG3">
        <v>1008</v>
      </c>
      <c r="AH3">
        <v>96.312549357089864</v>
      </c>
      <c r="AI3">
        <v>93.85008654454812</v>
      </c>
      <c r="AJ3">
        <v>97.812013948863424</v>
      </c>
      <c r="AK3">
        <v>340</v>
      </c>
      <c r="AL3">
        <v>92.447844999420809</v>
      </c>
      <c r="AM3">
        <v>88.981549079329014</v>
      </c>
      <c r="AN3">
        <v>94.886345894935161</v>
      </c>
      <c r="AO3">
        <v>1008</v>
      </c>
      <c r="AP3">
        <v>0.99832202091643618</v>
      </c>
      <c r="AQ3">
        <v>0.45629897592183738</v>
      </c>
      <c r="AR3">
        <v>2.1701603382358696</v>
      </c>
      <c r="AS3">
        <v>340</v>
      </c>
      <c r="AT3">
        <v>0.46651371211057396</v>
      </c>
      <c r="AU3">
        <v>0.1195917213627352</v>
      </c>
      <c r="AV3">
        <v>1.8016636512045856</v>
      </c>
      <c r="AW3">
        <v>1008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721C-DE42-4A0D-9E6B-EE61C96F6DB0}">
  <dimension ref="A1:AW3"/>
  <sheetViews>
    <sheetView topLeftCell="AF1" workbookViewId="0">
      <selection activeCell="D10" sqref="D10"/>
    </sheetView>
  </sheetViews>
  <sheetFormatPr baseColWidth="10" defaultColWidth="8.83203125" defaultRowHeight="15"/>
  <cols>
    <col min="1" max="1" width="11.6640625" customWidth="1"/>
  </cols>
  <sheetData>
    <row r="1" spans="1:49">
      <c r="A1" t="s">
        <v>21</v>
      </c>
      <c r="B1" t="s">
        <v>10</v>
      </c>
      <c r="C1" t="s">
        <v>22</v>
      </c>
      <c r="D1" t="s">
        <v>59</v>
      </c>
      <c r="F1" t="s">
        <v>10</v>
      </c>
      <c r="J1" t="s">
        <v>11</v>
      </c>
      <c r="N1" t="s">
        <v>11</v>
      </c>
      <c r="R1" t="s">
        <v>12</v>
      </c>
      <c r="V1" t="s">
        <v>12</v>
      </c>
      <c r="Z1" t="s">
        <v>13</v>
      </c>
      <c r="AD1" t="s">
        <v>13</v>
      </c>
      <c r="AH1" t="s">
        <v>14</v>
      </c>
      <c r="AL1" t="s">
        <v>14</v>
      </c>
      <c r="AP1" t="s">
        <v>36</v>
      </c>
      <c r="AT1" t="s">
        <v>36</v>
      </c>
    </row>
    <row r="2" spans="1:49">
      <c r="B2" t="s">
        <v>8</v>
      </c>
      <c r="F2" t="s">
        <v>7</v>
      </c>
      <c r="J2" t="s">
        <v>8</v>
      </c>
      <c r="N2" t="s">
        <v>7</v>
      </c>
      <c r="R2" t="s">
        <v>8</v>
      </c>
      <c r="V2" t="s">
        <v>7</v>
      </c>
      <c r="Z2" t="s">
        <v>8</v>
      </c>
      <c r="AD2" t="s">
        <v>7</v>
      </c>
      <c r="AH2" t="s">
        <v>8</v>
      </c>
      <c r="AL2" t="s">
        <v>7</v>
      </c>
      <c r="AP2" t="s">
        <v>8</v>
      </c>
      <c r="AT2" t="s">
        <v>7</v>
      </c>
    </row>
    <row r="3" spans="1:49">
      <c r="A3" t="s">
        <v>15</v>
      </c>
      <c r="B3">
        <v>0.21449416662060469</v>
      </c>
      <c r="C3">
        <v>4.6542374729574669E-2</v>
      </c>
      <c r="D3">
        <v>0.98255539004573167</v>
      </c>
      <c r="E3">
        <v>315</v>
      </c>
      <c r="F3">
        <v>1.6100981481038219</v>
      </c>
      <c r="G3">
        <v>0.60430649415816851</v>
      </c>
      <c r="H3">
        <v>4.2188492164928535</v>
      </c>
      <c r="I3">
        <v>1192</v>
      </c>
      <c r="J3">
        <v>0.72167307134071612</v>
      </c>
      <c r="K3">
        <v>0.26696164646983978</v>
      </c>
      <c r="L3">
        <v>1.935853691241908</v>
      </c>
      <c r="M3">
        <v>315</v>
      </c>
      <c r="N3">
        <v>7.0008182284932472</v>
      </c>
      <c r="O3">
        <v>5.1382902011988563</v>
      </c>
      <c r="P3">
        <v>9.4710701656195599</v>
      </c>
      <c r="Q3">
        <v>1192</v>
      </c>
      <c r="R3">
        <v>4.4127521890575414</v>
      </c>
      <c r="S3">
        <v>2.0994719233919334</v>
      </c>
      <c r="T3">
        <v>9.039548401139081</v>
      </c>
      <c r="U3">
        <v>315</v>
      </c>
      <c r="V3">
        <v>8.8755220242782649</v>
      </c>
      <c r="W3">
        <v>6.8508111667386489</v>
      </c>
      <c r="X3">
        <v>11.42522690850527</v>
      </c>
      <c r="Y3">
        <v>1192</v>
      </c>
      <c r="Z3">
        <v>0</v>
      </c>
      <c r="AC3">
        <v>315</v>
      </c>
      <c r="AD3">
        <v>9.9573954644160495E-2</v>
      </c>
      <c r="AE3">
        <v>2.2472968529715275E-2</v>
      </c>
      <c r="AF3">
        <v>0.44003125885889005</v>
      </c>
      <c r="AG3">
        <v>1192</v>
      </c>
      <c r="AH3">
        <v>90.414404190817208</v>
      </c>
      <c r="AI3">
        <v>86.742149405325776</v>
      </c>
      <c r="AJ3">
        <v>93.149818961485494</v>
      </c>
      <c r="AK3">
        <v>315</v>
      </c>
      <c r="AL3">
        <v>80.565153314928978</v>
      </c>
      <c r="AM3">
        <v>75.247950823905839</v>
      </c>
      <c r="AN3">
        <v>84.96829676003243</v>
      </c>
      <c r="AO3">
        <v>1192</v>
      </c>
      <c r="AP3">
        <v>4.2366763821639299</v>
      </c>
      <c r="AQ3">
        <v>2.0778848768807525</v>
      </c>
      <c r="AR3">
        <v>8.4448910263955721</v>
      </c>
      <c r="AS3">
        <v>315</v>
      </c>
      <c r="AT3">
        <v>1.8488343295515217</v>
      </c>
      <c r="AU3">
        <v>1.1666857413329439</v>
      </c>
      <c r="AV3">
        <v>2.9180519608143891</v>
      </c>
      <c r="AW3">
        <v>1192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0DD3-7ACF-4A41-8D6F-FAC664955BBC}">
  <dimension ref="A1:AW3"/>
  <sheetViews>
    <sheetView tabSelected="1" workbookViewId="0">
      <selection activeCell="J32" sqref="J32"/>
    </sheetView>
  </sheetViews>
  <sheetFormatPr baseColWidth="10" defaultColWidth="8.83203125" defaultRowHeight="15"/>
  <sheetData>
    <row r="1" spans="1:49">
      <c r="A1" t="s">
        <v>23</v>
      </c>
      <c r="B1" t="s">
        <v>10</v>
      </c>
      <c r="C1" t="s">
        <v>24</v>
      </c>
      <c r="D1" t="s">
        <v>60</v>
      </c>
      <c r="F1" t="s">
        <v>10</v>
      </c>
      <c r="J1" t="s">
        <v>11</v>
      </c>
      <c r="N1" t="s">
        <v>11</v>
      </c>
      <c r="R1" t="s">
        <v>12</v>
      </c>
      <c r="V1" t="s">
        <v>12</v>
      </c>
      <c r="Z1" t="s">
        <v>13</v>
      </c>
      <c r="AD1" t="s">
        <v>13</v>
      </c>
      <c r="AH1" t="s">
        <v>14</v>
      </c>
      <c r="AL1" t="s">
        <v>14</v>
      </c>
      <c r="AP1" t="s">
        <v>36</v>
      </c>
      <c r="AT1" t="s">
        <v>36</v>
      </c>
    </row>
    <row r="2" spans="1:49">
      <c r="B2" t="s">
        <v>8</v>
      </c>
      <c r="F2" t="s">
        <v>7</v>
      </c>
      <c r="J2" t="s">
        <v>8</v>
      </c>
      <c r="N2" t="s">
        <v>7</v>
      </c>
      <c r="R2" t="s">
        <v>8</v>
      </c>
      <c r="V2" t="s">
        <v>7</v>
      </c>
      <c r="Z2" t="s">
        <v>8</v>
      </c>
      <c r="AD2" t="s">
        <v>7</v>
      </c>
      <c r="AH2" t="s">
        <v>8</v>
      </c>
      <c r="AL2" t="s">
        <v>7</v>
      </c>
      <c r="AP2" t="s">
        <v>8</v>
      </c>
      <c r="AT2" t="s">
        <v>7</v>
      </c>
    </row>
    <row r="3" spans="1:49">
      <c r="A3" t="s">
        <v>15</v>
      </c>
      <c r="B3">
        <v>0</v>
      </c>
      <c r="E3">
        <v>153</v>
      </c>
      <c r="F3">
        <v>0.28908494529388751</v>
      </c>
      <c r="G3">
        <v>6.3096871562285162E-2</v>
      </c>
      <c r="H3">
        <v>1.313832172799196</v>
      </c>
      <c r="I3">
        <v>755</v>
      </c>
      <c r="J3">
        <v>3.8156752074359859</v>
      </c>
      <c r="K3">
        <v>1.4387792265300563</v>
      </c>
      <c r="L3">
        <v>9.7315516448751875</v>
      </c>
      <c r="M3">
        <v>153</v>
      </c>
      <c r="N3">
        <v>5.585105821115981</v>
      </c>
      <c r="O3">
        <v>3.33199994790666</v>
      </c>
      <c r="P3">
        <v>9.2165083474997669</v>
      </c>
      <c r="Q3">
        <v>755</v>
      </c>
      <c r="R3">
        <v>22.171890130808837</v>
      </c>
      <c r="S3">
        <v>12.77343580349708</v>
      </c>
      <c r="T3">
        <v>35.658585409460116</v>
      </c>
      <c r="U3">
        <v>153</v>
      </c>
      <c r="V3">
        <v>36.697272594296933</v>
      </c>
      <c r="W3">
        <v>24.286581728512495</v>
      </c>
      <c r="X3">
        <v>51.164275421813521</v>
      </c>
      <c r="Y3">
        <v>755</v>
      </c>
      <c r="Z3">
        <v>0</v>
      </c>
      <c r="AC3">
        <v>153</v>
      </c>
      <c r="AD3">
        <v>0</v>
      </c>
      <c r="AG3">
        <v>755</v>
      </c>
      <c r="AH3">
        <v>70.259302565801377</v>
      </c>
      <c r="AI3">
        <v>54.862308621526537</v>
      </c>
      <c r="AJ3">
        <v>82.11625396359608</v>
      </c>
      <c r="AK3">
        <v>153</v>
      </c>
      <c r="AL3">
        <v>46.87532290461057</v>
      </c>
      <c r="AM3">
        <v>36.276014002601734</v>
      </c>
      <c r="AN3">
        <v>57.764271487424324</v>
      </c>
      <c r="AO3">
        <v>755</v>
      </c>
      <c r="AP3">
        <v>3.7531320959538053</v>
      </c>
      <c r="AQ3">
        <v>2.5001519754415318</v>
      </c>
      <c r="AR3">
        <v>5.5980039027718531</v>
      </c>
      <c r="AS3">
        <v>153</v>
      </c>
      <c r="AT3">
        <v>10.553213734682627</v>
      </c>
      <c r="AU3">
        <v>3.4835579057334152</v>
      </c>
      <c r="AV3">
        <v>27.83285604910149</v>
      </c>
      <c r="AW3">
        <v>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3"/>
  <sheetViews>
    <sheetView workbookViewId="0"/>
  </sheetViews>
  <sheetFormatPr baseColWidth="10" defaultColWidth="8.83203125" defaultRowHeight="15"/>
  <sheetData>
    <row r="1" spans="1:25">
      <c r="A1" t="s">
        <v>39</v>
      </c>
      <c r="B1" t="s">
        <v>10</v>
      </c>
      <c r="C1" t="s">
        <v>40</v>
      </c>
      <c r="F1" t="s">
        <v>11</v>
      </c>
      <c r="J1" t="s">
        <v>12</v>
      </c>
      <c r="N1" t="s">
        <v>13</v>
      </c>
      <c r="R1" t="s">
        <v>14</v>
      </c>
      <c r="V1" t="s">
        <v>36</v>
      </c>
    </row>
    <row r="3" spans="1:25">
      <c r="A3" t="s">
        <v>15</v>
      </c>
      <c r="B3">
        <v>1.2814523177742381</v>
      </c>
      <c r="C3">
        <v>0.89037278687600485</v>
      </c>
      <c r="D3">
        <v>1.8411152154273196</v>
      </c>
      <c r="E3">
        <v>1348</v>
      </c>
      <c r="F3">
        <v>0.87150899947291449</v>
      </c>
      <c r="G3">
        <v>0.56963961946756603</v>
      </c>
      <c r="H3">
        <v>1.3312064278525024</v>
      </c>
      <c r="I3">
        <v>1348</v>
      </c>
      <c r="J3">
        <v>3.4078120257571407</v>
      </c>
      <c r="K3">
        <v>1.8295216867456328</v>
      </c>
      <c r="L3">
        <v>6.2608271934749755</v>
      </c>
      <c r="M3">
        <v>1348</v>
      </c>
      <c r="N3">
        <v>8.3163484057318993E-2</v>
      </c>
      <c r="O3">
        <v>3.0938285919691628E-2</v>
      </c>
      <c r="P3">
        <v>0.22335016882978784</v>
      </c>
      <c r="Q3">
        <v>1348</v>
      </c>
      <c r="R3">
        <v>93.715158876839467</v>
      </c>
      <c r="S3">
        <v>91.193531977844984</v>
      </c>
      <c r="T3">
        <v>95.549981693173919</v>
      </c>
      <c r="U3">
        <v>1348</v>
      </c>
      <c r="V3">
        <v>0.64090429609892119</v>
      </c>
      <c r="W3">
        <v>0.29327390796515657</v>
      </c>
      <c r="X3">
        <v>1.3948317151573368</v>
      </c>
      <c r="Y3">
        <v>1348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3"/>
  <sheetViews>
    <sheetView workbookViewId="0"/>
  </sheetViews>
  <sheetFormatPr baseColWidth="10" defaultColWidth="8.83203125" defaultRowHeight="15"/>
  <sheetData>
    <row r="1" spans="1:25">
      <c r="A1" t="s">
        <v>41</v>
      </c>
      <c r="B1" t="s">
        <v>10</v>
      </c>
      <c r="C1" t="s">
        <v>42</v>
      </c>
      <c r="F1" t="s">
        <v>11</v>
      </c>
      <c r="J1" t="s">
        <v>12</v>
      </c>
      <c r="N1" t="s">
        <v>13</v>
      </c>
      <c r="R1" t="s">
        <v>14</v>
      </c>
      <c r="V1" t="s">
        <v>36</v>
      </c>
    </row>
    <row r="3" spans="1:25">
      <c r="A3" t="s">
        <v>15</v>
      </c>
      <c r="B3">
        <v>0.60419217604898612</v>
      </c>
      <c r="C3">
        <v>0.24587352420965283</v>
      </c>
      <c r="D3">
        <v>1.4769674810333822</v>
      </c>
      <c r="E3">
        <v>1507</v>
      </c>
      <c r="F3">
        <v>2.4750145644293333</v>
      </c>
      <c r="G3">
        <v>1.5471974131136108</v>
      </c>
      <c r="H3">
        <v>3.9369722457302947</v>
      </c>
      <c r="I3">
        <v>1507</v>
      </c>
      <c r="J3">
        <v>5.6589026331643506</v>
      </c>
      <c r="K3">
        <v>3.7915439841734289</v>
      </c>
      <c r="L3">
        <v>8.3659739983828398</v>
      </c>
      <c r="M3">
        <v>1507</v>
      </c>
      <c r="N3">
        <v>2.7804285764863958E-2</v>
      </c>
      <c r="O3">
        <v>5.9111452419195838E-3</v>
      </c>
      <c r="P3">
        <v>0.1306772021117738</v>
      </c>
      <c r="Q3">
        <v>1507</v>
      </c>
      <c r="R3">
        <v>87.664173099748524</v>
      </c>
      <c r="S3">
        <v>84.485801889269624</v>
      </c>
      <c r="T3">
        <v>90.266414631846004</v>
      </c>
      <c r="U3">
        <v>1507</v>
      </c>
      <c r="V3">
        <v>3.5699132408439396</v>
      </c>
      <c r="W3">
        <v>1.9870069376852404</v>
      </c>
      <c r="X3">
        <v>6.3323389353585267</v>
      </c>
      <c r="Y3">
        <v>1507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3"/>
  <sheetViews>
    <sheetView workbookViewId="0"/>
  </sheetViews>
  <sheetFormatPr baseColWidth="10" defaultColWidth="8.83203125" defaultRowHeight="15"/>
  <sheetData>
    <row r="1" spans="1:25">
      <c r="A1" t="s">
        <v>43</v>
      </c>
      <c r="B1" t="s">
        <v>10</v>
      </c>
      <c r="C1" t="s">
        <v>44</v>
      </c>
      <c r="F1" t="s">
        <v>11</v>
      </c>
      <c r="J1" t="s">
        <v>12</v>
      </c>
      <c r="N1" t="s">
        <v>13</v>
      </c>
      <c r="R1" t="s">
        <v>14</v>
      </c>
      <c r="V1" t="s">
        <v>36</v>
      </c>
    </row>
    <row r="3" spans="1:25">
      <c r="A3" t="s">
        <v>15</v>
      </c>
      <c r="B3">
        <v>0.24293122898735925</v>
      </c>
      <c r="C3">
        <v>5.1904343231639317E-2</v>
      </c>
      <c r="D3">
        <v>1.1290646287393731</v>
      </c>
      <c r="E3">
        <v>908</v>
      </c>
      <c r="F3">
        <v>5.3026082372834837</v>
      </c>
      <c r="G3">
        <v>3.3035658026548091</v>
      </c>
      <c r="H3">
        <v>8.4061451375101051</v>
      </c>
      <c r="I3">
        <v>908</v>
      </c>
      <c r="J3">
        <v>34.378229723413043</v>
      </c>
      <c r="K3">
        <v>23.539208672928343</v>
      </c>
      <c r="L3">
        <v>47.131717492977948</v>
      </c>
      <c r="M3">
        <v>908</v>
      </c>
      <c r="N3">
        <v>0</v>
      </c>
      <c r="Q3">
        <v>908</v>
      </c>
      <c r="R3">
        <v>50.608680801553419</v>
      </c>
      <c r="S3">
        <v>40.167390216055651</v>
      </c>
      <c r="T3">
        <v>60.997145172138943</v>
      </c>
      <c r="U3">
        <v>908</v>
      </c>
      <c r="V3">
        <v>9.4675500087626965</v>
      </c>
      <c r="W3">
        <v>3.3174016637370225</v>
      </c>
      <c r="X3">
        <v>24.169212085193294</v>
      </c>
      <c r="Y3">
        <v>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W3"/>
  <sheetViews>
    <sheetView workbookViewId="0"/>
  </sheetViews>
  <sheetFormatPr baseColWidth="10" defaultColWidth="8.83203125" defaultRowHeight="15"/>
  <sheetData>
    <row r="1" spans="1:49">
      <c r="A1" t="s">
        <v>45</v>
      </c>
      <c r="B1" t="s">
        <v>10</v>
      </c>
      <c r="C1" t="s">
        <v>46</v>
      </c>
      <c r="D1" t="s">
        <v>47</v>
      </c>
      <c r="F1" t="s">
        <v>10</v>
      </c>
      <c r="J1" t="s">
        <v>11</v>
      </c>
      <c r="N1" t="s">
        <v>11</v>
      </c>
      <c r="R1" t="s">
        <v>12</v>
      </c>
      <c r="V1" t="s">
        <v>12</v>
      </c>
      <c r="Z1" t="s">
        <v>13</v>
      </c>
      <c r="AD1" t="s">
        <v>13</v>
      </c>
      <c r="AH1" t="s">
        <v>14</v>
      </c>
      <c r="AL1" t="s">
        <v>14</v>
      </c>
      <c r="AP1" t="s">
        <v>36</v>
      </c>
      <c r="AT1" t="s">
        <v>36</v>
      </c>
    </row>
    <row r="2" spans="1:49">
      <c r="B2" t="s">
        <v>8</v>
      </c>
      <c r="F2" t="s">
        <v>7</v>
      </c>
      <c r="J2" t="s">
        <v>8</v>
      </c>
      <c r="N2" t="s">
        <v>7</v>
      </c>
      <c r="R2" t="s">
        <v>8</v>
      </c>
      <c r="V2" t="s">
        <v>7</v>
      </c>
      <c r="Z2" t="s">
        <v>8</v>
      </c>
      <c r="AD2" t="s">
        <v>7</v>
      </c>
      <c r="AH2" t="s">
        <v>8</v>
      </c>
      <c r="AL2" t="s">
        <v>7</v>
      </c>
      <c r="AP2" t="s">
        <v>8</v>
      </c>
      <c r="AT2" t="s">
        <v>7</v>
      </c>
    </row>
    <row r="3" spans="1:49">
      <c r="A3" t="s">
        <v>15</v>
      </c>
      <c r="B3">
        <v>0.85956237282677017</v>
      </c>
      <c r="C3">
        <v>0.35844593043118655</v>
      </c>
      <c r="D3">
        <v>2.0468608798429355</v>
      </c>
      <c r="E3">
        <v>340</v>
      </c>
      <c r="F3">
        <v>1.4873000661358078</v>
      </c>
      <c r="G3">
        <v>1.0202982058285244</v>
      </c>
      <c r="H3">
        <v>2.1633819438309621</v>
      </c>
      <c r="I3">
        <v>1008</v>
      </c>
      <c r="J3">
        <v>0.73730186256303876</v>
      </c>
      <c r="K3">
        <v>0.29636404841024261</v>
      </c>
      <c r="L3">
        <v>1.8222875024636513</v>
      </c>
      <c r="M3">
        <v>340</v>
      </c>
      <c r="N3">
        <v>0.93699109326965258</v>
      </c>
      <c r="O3">
        <v>0.57819298516324402</v>
      </c>
      <c r="P3">
        <v>1.5150487366902947</v>
      </c>
      <c r="Q3">
        <v>1008</v>
      </c>
      <c r="R3">
        <v>1.0922643866038979</v>
      </c>
      <c r="S3">
        <v>0.56718774583428277</v>
      </c>
      <c r="T3">
        <v>2.0932002001585022</v>
      </c>
      <c r="U3">
        <v>340</v>
      </c>
      <c r="V3">
        <v>4.5376096742955392</v>
      </c>
      <c r="W3">
        <v>2.3363688199631052</v>
      </c>
      <c r="X3">
        <v>8.6295271435368743</v>
      </c>
      <c r="Y3">
        <v>1008</v>
      </c>
      <c r="Z3">
        <v>0</v>
      </c>
      <c r="AC3">
        <v>340</v>
      </c>
      <c r="AD3">
        <v>0.12374045476761647</v>
      </c>
      <c r="AE3">
        <v>4.6263347321124401E-2</v>
      </c>
      <c r="AF3">
        <v>0.33053919710731261</v>
      </c>
      <c r="AG3">
        <v>1008</v>
      </c>
      <c r="AH3">
        <v>96.312549357089864</v>
      </c>
      <c r="AI3">
        <v>93.85008654454812</v>
      </c>
      <c r="AJ3">
        <v>97.812013948863424</v>
      </c>
      <c r="AK3">
        <v>340</v>
      </c>
      <c r="AL3">
        <v>92.447844999420809</v>
      </c>
      <c r="AM3">
        <v>88.981549079329014</v>
      </c>
      <c r="AN3">
        <v>94.886345894935161</v>
      </c>
      <c r="AO3">
        <v>1008</v>
      </c>
      <c r="AP3">
        <v>0.99832202091643618</v>
      </c>
      <c r="AQ3">
        <v>0.45629897592183738</v>
      </c>
      <c r="AR3">
        <v>2.1701603382358692</v>
      </c>
      <c r="AS3">
        <v>340</v>
      </c>
      <c r="AT3">
        <v>0.46651371211057396</v>
      </c>
      <c r="AU3">
        <v>0.1195917213627352</v>
      </c>
      <c r="AV3">
        <v>1.8016636512045863</v>
      </c>
      <c r="AW3">
        <v>1008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W3"/>
  <sheetViews>
    <sheetView workbookViewId="0"/>
  </sheetViews>
  <sheetFormatPr baseColWidth="10" defaultColWidth="8.83203125" defaultRowHeight="15"/>
  <sheetData>
    <row r="1" spans="1:49">
      <c r="A1" t="s">
        <v>48</v>
      </c>
      <c r="B1" t="s">
        <v>10</v>
      </c>
      <c r="C1" t="s">
        <v>49</v>
      </c>
      <c r="D1" t="s">
        <v>50</v>
      </c>
      <c r="F1" t="s">
        <v>10</v>
      </c>
      <c r="J1" t="s">
        <v>11</v>
      </c>
      <c r="N1" t="s">
        <v>11</v>
      </c>
      <c r="R1" t="s">
        <v>12</v>
      </c>
      <c r="V1" t="s">
        <v>12</v>
      </c>
      <c r="Z1" t="s">
        <v>13</v>
      </c>
      <c r="AD1" t="s">
        <v>13</v>
      </c>
      <c r="AH1" t="s">
        <v>14</v>
      </c>
      <c r="AL1" t="s">
        <v>14</v>
      </c>
      <c r="AP1" t="s">
        <v>36</v>
      </c>
      <c r="AT1" t="s">
        <v>36</v>
      </c>
    </row>
    <row r="2" spans="1:49">
      <c r="B2" t="s">
        <v>8</v>
      </c>
      <c r="F2" t="s">
        <v>7</v>
      </c>
      <c r="J2" t="s">
        <v>8</v>
      </c>
      <c r="N2" t="s">
        <v>7</v>
      </c>
      <c r="R2" t="s">
        <v>8</v>
      </c>
      <c r="V2" t="s">
        <v>7</v>
      </c>
      <c r="Z2" t="s">
        <v>8</v>
      </c>
      <c r="AD2" t="s">
        <v>7</v>
      </c>
      <c r="AH2" t="s">
        <v>8</v>
      </c>
      <c r="AL2" t="s">
        <v>7</v>
      </c>
      <c r="AP2" t="s">
        <v>8</v>
      </c>
      <c r="AT2" t="s">
        <v>7</v>
      </c>
    </row>
    <row r="3" spans="1:49">
      <c r="A3" t="s">
        <v>15</v>
      </c>
      <c r="B3">
        <v>0.21449416662060469</v>
      </c>
      <c r="C3">
        <v>4.6542374729574752E-2</v>
      </c>
      <c r="D3">
        <v>0.98255539004573</v>
      </c>
      <c r="E3">
        <v>315</v>
      </c>
      <c r="F3">
        <v>1.6100981481038219</v>
      </c>
      <c r="G3">
        <v>0.60430649415816851</v>
      </c>
      <c r="H3">
        <v>4.2188492164928535</v>
      </c>
      <c r="I3">
        <v>1192</v>
      </c>
      <c r="J3">
        <v>0.72167307134071612</v>
      </c>
      <c r="K3">
        <v>0.26696164646983978</v>
      </c>
      <c r="L3">
        <v>1.9358536912419071</v>
      </c>
      <c r="M3">
        <v>315</v>
      </c>
      <c r="N3">
        <v>7.0008182284932472</v>
      </c>
      <c r="O3">
        <v>5.1382902011988563</v>
      </c>
      <c r="P3">
        <v>9.4710701656195599</v>
      </c>
      <c r="Q3">
        <v>1192</v>
      </c>
      <c r="R3">
        <v>4.4127521890575414</v>
      </c>
      <c r="S3">
        <v>2.0994719233919343</v>
      </c>
      <c r="T3">
        <v>9.0395484011390774</v>
      </c>
      <c r="U3">
        <v>315</v>
      </c>
      <c r="V3">
        <v>8.8755220242782649</v>
      </c>
      <c r="W3">
        <v>6.8508111667386489</v>
      </c>
      <c r="X3">
        <v>11.42522690850527</v>
      </c>
      <c r="Y3">
        <v>1192</v>
      </c>
      <c r="Z3">
        <v>0</v>
      </c>
      <c r="AC3">
        <v>315</v>
      </c>
      <c r="AD3">
        <v>9.9573954644160495E-2</v>
      </c>
      <c r="AE3">
        <v>2.2472968529715275E-2</v>
      </c>
      <c r="AF3">
        <v>0.44003125885889005</v>
      </c>
      <c r="AG3">
        <v>1192</v>
      </c>
      <c r="AH3">
        <v>90.414404190817208</v>
      </c>
      <c r="AI3">
        <v>86.742149405325776</v>
      </c>
      <c r="AJ3">
        <v>93.149818961485494</v>
      </c>
      <c r="AK3">
        <v>315</v>
      </c>
      <c r="AL3">
        <v>80.565153314928978</v>
      </c>
      <c r="AM3">
        <v>75.247950823905839</v>
      </c>
      <c r="AN3">
        <v>84.96829676003243</v>
      </c>
      <c r="AO3">
        <v>1192</v>
      </c>
      <c r="AP3">
        <v>4.2366763821639299</v>
      </c>
      <c r="AQ3">
        <v>2.0778848768807525</v>
      </c>
      <c r="AR3">
        <v>8.4448910263955721</v>
      </c>
      <c r="AS3">
        <v>315</v>
      </c>
      <c r="AT3">
        <v>1.8488343295515217</v>
      </c>
      <c r="AU3">
        <v>1.1666857413329439</v>
      </c>
      <c r="AV3">
        <v>2.9180519608143891</v>
      </c>
      <c r="AW3">
        <v>1192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W3"/>
  <sheetViews>
    <sheetView workbookViewId="0"/>
  </sheetViews>
  <sheetFormatPr baseColWidth="10" defaultColWidth="8.83203125" defaultRowHeight="15"/>
  <sheetData>
    <row r="1" spans="1:49">
      <c r="A1" t="s">
        <v>51</v>
      </c>
      <c r="B1" t="s">
        <v>10</v>
      </c>
      <c r="C1" t="s">
        <v>52</v>
      </c>
      <c r="D1" t="s">
        <v>53</v>
      </c>
      <c r="F1" t="s">
        <v>10</v>
      </c>
      <c r="J1" t="s">
        <v>11</v>
      </c>
      <c r="N1" t="s">
        <v>11</v>
      </c>
      <c r="R1" t="s">
        <v>12</v>
      </c>
      <c r="V1" t="s">
        <v>12</v>
      </c>
      <c r="Z1" t="s">
        <v>13</v>
      </c>
      <c r="AD1" t="s">
        <v>13</v>
      </c>
      <c r="AH1" t="s">
        <v>14</v>
      </c>
      <c r="AL1" t="s">
        <v>14</v>
      </c>
      <c r="AP1" t="s">
        <v>36</v>
      </c>
      <c r="AT1" t="s">
        <v>36</v>
      </c>
    </row>
    <row r="2" spans="1:49">
      <c r="B2" t="s">
        <v>8</v>
      </c>
      <c r="F2" t="s">
        <v>7</v>
      </c>
      <c r="J2" t="s">
        <v>8</v>
      </c>
      <c r="N2" t="s">
        <v>7</v>
      </c>
      <c r="R2" t="s">
        <v>8</v>
      </c>
      <c r="V2" t="s">
        <v>7</v>
      </c>
      <c r="Z2" t="s">
        <v>8</v>
      </c>
      <c r="AD2" t="s">
        <v>7</v>
      </c>
      <c r="AH2" t="s">
        <v>8</v>
      </c>
      <c r="AL2" t="s">
        <v>7</v>
      </c>
      <c r="AP2" t="s">
        <v>8</v>
      </c>
      <c r="AT2" t="s">
        <v>7</v>
      </c>
    </row>
    <row r="3" spans="1:49">
      <c r="A3" t="s">
        <v>15</v>
      </c>
      <c r="B3">
        <v>0</v>
      </c>
      <c r="E3">
        <v>153</v>
      </c>
      <c r="F3">
        <v>0.28908494529388751</v>
      </c>
      <c r="G3">
        <v>6.3096871562285162E-2</v>
      </c>
      <c r="H3">
        <v>1.313832172799196</v>
      </c>
      <c r="I3">
        <v>755</v>
      </c>
      <c r="J3">
        <v>3.8156752074359859</v>
      </c>
      <c r="K3">
        <v>1.4387792265300563</v>
      </c>
      <c r="L3">
        <v>9.7315516448751875</v>
      </c>
      <c r="M3">
        <v>153</v>
      </c>
      <c r="N3">
        <v>5.585105821115981</v>
      </c>
      <c r="O3">
        <v>3.33199994790666</v>
      </c>
      <c r="P3">
        <v>9.2165083474997669</v>
      </c>
      <c r="Q3">
        <v>755</v>
      </c>
      <c r="R3">
        <v>22.171890130808837</v>
      </c>
      <c r="S3">
        <v>12.77343580349708</v>
      </c>
      <c r="T3">
        <v>35.658585409460116</v>
      </c>
      <c r="U3">
        <v>153</v>
      </c>
      <c r="V3">
        <v>36.697272594296933</v>
      </c>
      <c r="W3">
        <v>24.286581728512495</v>
      </c>
      <c r="X3">
        <v>51.164275421813521</v>
      </c>
      <c r="Y3">
        <v>755</v>
      </c>
      <c r="Z3">
        <v>0</v>
      </c>
      <c r="AC3">
        <v>153</v>
      </c>
      <c r="AD3">
        <v>0</v>
      </c>
      <c r="AG3">
        <v>755</v>
      </c>
      <c r="AH3">
        <v>70.259302565801377</v>
      </c>
      <c r="AI3">
        <v>54.862308621526537</v>
      </c>
      <c r="AJ3">
        <v>82.116253963596094</v>
      </c>
      <c r="AK3">
        <v>153</v>
      </c>
      <c r="AL3">
        <v>46.87532290461057</v>
      </c>
      <c r="AM3">
        <v>36.276014002601734</v>
      </c>
      <c r="AN3">
        <v>57.764271487424324</v>
      </c>
      <c r="AO3">
        <v>755</v>
      </c>
      <c r="AP3">
        <v>3.7531320959538053</v>
      </c>
      <c r="AQ3">
        <v>2.5001519754415318</v>
      </c>
      <c r="AR3">
        <v>5.5980039027718531</v>
      </c>
      <c r="AS3">
        <v>153</v>
      </c>
      <c r="AT3">
        <v>10.553213734682627</v>
      </c>
      <c r="AU3">
        <v>3.4835579057334152</v>
      </c>
      <c r="AV3">
        <v>27.83285604910149</v>
      </c>
      <c r="AW3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6C5F-F656-4621-8668-9E955736417D}">
  <sheetPr>
    <tabColor rgb="FFFFFF00"/>
  </sheetPr>
  <dimension ref="A1:H11"/>
  <sheetViews>
    <sheetView showGridLines="0" workbookViewId="0">
      <selection activeCell="A5" sqref="A5:G5"/>
    </sheetView>
  </sheetViews>
  <sheetFormatPr baseColWidth="10" defaultColWidth="9.1640625" defaultRowHeight="11"/>
  <cols>
    <col min="1" max="1" width="42.5" style="1" customWidth="1"/>
    <col min="2" max="3" width="15.6640625" style="2" customWidth="1"/>
    <col min="4" max="5" width="15.6640625" style="1" customWidth="1"/>
    <col min="6" max="6" width="15.6640625" style="2" customWidth="1"/>
    <col min="7" max="7" width="15.6640625" style="1" customWidth="1"/>
    <col min="8" max="16384" width="9.1640625" style="1"/>
  </cols>
  <sheetData>
    <row r="1" spans="1:8">
      <c r="B1" s="1"/>
      <c r="F1" s="1"/>
    </row>
    <row r="2" spans="1:8">
      <c r="B2" s="1"/>
      <c r="F2" s="1"/>
    </row>
    <row r="3" spans="1:8">
      <c r="B3" s="1"/>
      <c r="F3" s="1"/>
    </row>
    <row r="4" spans="1:8" ht="12" thickBot="1">
      <c r="B4" s="1"/>
      <c r="F4" s="1"/>
    </row>
    <row r="5" spans="1:8" s="57" customFormat="1" ht="13">
      <c r="A5" s="96" t="str">
        <f>'[1]Quantitative Indicators '!$B$5</f>
        <v>Market Composition among antimalarial-stocking outlets</v>
      </c>
      <c r="B5" s="96"/>
      <c r="C5" s="96"/>
      <c r="D5" s="96"/>
      <c r="E5" s="96"/>
      <c r="F5" s="96"/>
      <c r="G5" s="96"/>
      <c r="H5" s="58"/>
    </row>
    <row r="6" spans="1:8" ht="33" customHeight="1">
      <c r="A6" s="94" t="str">
        <f>'[1]Quantitative Indicators '!$C$5</f>
        <v>The distribution (proportion) of outlets of a given type among outlets with at least one antimalarial in stock on the day of the survey</v>
      </c>
      <c r="B6" s="43" t="str">
        <f>IF(T_i!B1="","",T_i!B1)</f>
        <v>Private Not For-Profit Facility</v>
      </c>
      <c r="C6" s="43" t="str">
        <f>IF(T_i!F1="","",T_i!F1)</f>
        <v>Private For-Profit Facility</v>
      </c>
      <c r="D6" s="43" t="str">
        <f>IF(T_i!J1="","",T_i!J1)</f>
        <v>Pharmacy</v>
      </c>
      <c r="E6" s="43" t="str">
        <f>IF(T_i!N1="","",T_i!N1)</f>
        <v>Laboratory</v>
      </c>
      <c r="F6" s="43" t="str">
        <f>IF(T_i!R1="","",T_i!R1)</f>
        <v>Drug store</v>
      </c>
      <c r="G6" s="43" t="str">
        <f>IF(T_i!V1="","",T_i!V1)</f>
        <v>Informal TOTAL</v>
      </c>
    </row>
    <row r="7" spans="1:8">
      <c r="A7" s="95"/>
      <c r="B7" s="45" t="str">
        <f t="shared" ref="B7:G7" si="0">"%"</f>
        <v>%</v>
      </c>
      <c r="C7" s="45" t="str">
        <f t="shared" si="0"/>
        <v>%</v>
      </c>
      <c r="D7" s="45" t="str">
        <f t="shared" si="0"/>
        <v>%</v>
      </c>
      <c r="E7" s="45" t="str">
        <f t="shared" si="0"/>
        <v>%</v>
      </c>
      <c r="F7" s="45" t="str">
        <f t="shared" si="0"/>
        <v>%</v>
      </c>
      <c r="G7" s="45" t="str">
        <f t="shared" si="0"/>
        <v>%</v>
      </c>
    </row>
    <row r="8" spans="1:8">
      <c r="A8" s="44" t="str">
        <f>CONCATENATE("N=",T_i!E3)</f>
        <v>N=3763</v>
      </c>
      <c r="B8" s="46" t="str">
        <f t="shared" ref="B8:G8" si="1">"[95% CI]"</f>
        <v>[95% CI]</v>
      </c>
      <c r="C8" s="46" t="str">
        <f t="shared" si="1"/>
        <v>[95% CI]</v>
      </c>
      <c r="D8" s="46" t="str">
        <f t="shared" si="1"/>
        <v>[95% CI]</v>
      </c>
      <c r="E8" s="46" t="str">
        <f t="shared" si="1"/>
        <v>[95% CI]</v>
      </c>
      <c r="F8" s="46" t="str">
        <f t="shared" si="1"/>
        <v>[95% CI]</v>
      </c>
      <c r="G8" s="46" t="str">
        <f t="shared" si="1"/>
        <v>[95% CI]</v>
      </c>
    </row>
    <row r="9" spans="1:8">
      <c r="A9" s="4" t="s">
        <v>5</v>
      </c>
      <c r="B9" s="5">
        <f>ROUND(T_i!B3,1)</f>
        <v>0.6</v>
      </c>
      <c r="C9" s="5">
        <f>ROUND(T_i!F3,1)</f>
        <v>3.2</v>
      </c>
      <c r="D9" s="5">
        <f>ROUND(T_i!J3,1)</f>
        <v>16.600000000000001</v>
      </c>
      <c r="E9" s="5">
        <f>ROUND(T_i!N3,1)</f>
        <v>0</v>
      </c>
      <c r="F9" s="5">
        <f>ROUND(T_i!R3,1)</f>
        <v>74.400000000000006</v>
      </c>
      <c r="G9" s="5">
        <f>ROUND(T_i!V3,1)</f>
        <v>5.0999999999999996</v>
      </c>
    </row>
    <row r="10" spans="1:8">
      <c r="B10" s="35" t="str">
        <f>IF(T_i!C3=".","-",(CONCATENATE("[",ROUND(T_i!C3,1),"; ",ROUND(T_i!D3,1),"]")))</f>
        <v>[0.4; 1]</v>
      </c>
      <c r="C10" s="35" t="str">
        <f>IF(T_i!G3=".","-",(CONCATENATE("[",ROUND(T_i!G3,1),"; ",ROUND(T_i!H3,1),"]")))</f>
        <v>[2.3; 4.4]</v>
      </c>
      <c r="D10" s="35" t="str">
        <f>IF(T_i!K3=".","-",(CONCATENATE("[",ROUND(T_i!K3,1),"; ",ROUND(T_i!L3,1),"]")))</f>
        <v>[12.2; 22.2]</v>
      </c>
      <c r="E10" s="35" t="str">
        <f>IF(T_i!O3=".","-",(CONCATENATE("[",ROUND(T_i!O3,1),"; ",ROUND(T_i!P3,1),"]")))</f>
        <v>[0; 0.1]</v>
      </c>
      <c r="F10" s="35" t="str">
        <f>IF(T_i!S3=".","-",(CONCATENATE("[",ROUND(T_i!S3,1),"; ",ROUND(T_i!T3,1),"]")))</f>
        <v>[68.5; 79.6]</v>
      </c>
      <c r="G10" s="35" t="str">
        <f>IF(T_i!W3=".","-",(CONCATENATE("[",ROUND(T_i!W3,1),"; ",ROUND(T_i!X3,1),"]")))</f>
        <v>[2.3; 11]</v>
      </c>
    </row>
    <row r="11" spans="1:8" ht="27" customHeight="1" thickBot="1">
      <c r="A11" s="93" t="str">
        <f>T_i!C1</f>
        <v xml:space="preserve"> Footnote: outlets that met screening criteria for a full interview but did not complete the interview with any AM in stock  = 0 </v>
      </c>
      <c r="B11" s="93"/>
      <c r="C11" s="93"/>
      <c r="D11" s="93"/>
      <c r="E11" s="93"/>
      <c r="F11" s="93"/>
      <c r="G11" s="93"/>
    </row>
  </sheetData>
  <mergeCells count="3">
    <mergeCell ref="A11:G11"/>
    <mergeCell ref="A6:A7"/>
    <mergeCell ref="A5:G5"/>
  </mergeCells>
  <conditionalFormatting sqref="A1:XFD4">
    <cfRule type="cellIs" dxfId="12" priority="2" operator="equal">
      <formula>1</formula>
    </cfRule>
  </conditionalFormatting>
  <conditionalFormatting sqref="B9">
    <cfRule type="expression" dxfId="11" priority="5">
      <formula>"(RIGHT(B4, LEN(B4)-2)*1)&lt;50"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B311-A8C8-46F7-B9EB-5CC65B905C32}">
  <sheetPr>
    <tabColor rgb="FFFFFF00"/>
  </sheetPr>
  <dimension ref="A1:M15"/>
  <sheetViews>
    <sheetView showGridLines="0" zoomScale="120" zoomScaleNormal="120" workbookViewId="0">
      <selection activeCell="L29" sqref="L29"/>
    </sheetView>
  </sheetViews>
  <sheetFormatPr baseColWidth="10" defaultColWidth="10" defaultRowHeight="15"/>
  <cols>
    <col min="1" max="1" width="28.5" customWidth="1"/>
    <col min="2" max="13" width="10.83203125" customWidth="1"/>
  </cols>
  <sheetData>
    <row r="1" spans="1:13" s="6" customFormat="1" ht="1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s="6" customFormat="1" ht="1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s="6" customFormat="1" ht="11">
      <c r="A3" s="1" t="str">
        <f>T_ii!A1</f>
        <v>T_ii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6" customFormat="1" ht="12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s="57" customFormat="1" ht="13">
      <c r="A5" s="96" t="str">
        <f>_xlfn.CONCAT('[1]Quantitative Indicators '!$B$5, ",")</f>
        <v>Market Composition among antimalarial-stocking outlets,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</row>
    <row r="6" spans="1:13" s="59" customFormat="1" ht="13">
      <c r="A6" s="99" t="s">
        <v>6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61" customFormat="1" ht="13">
      <c r="A7" s="60"/>
      <c r="B7" s="100" t="s">
        <v>7</v>
      </c>
      <c r="C7" s="100"/>
      <c r="D7" s="100"/>
      <c r="E7" s="100"/>
      <c r="F7" s="100"/>
      <c r="G7" s="101"/>
      <c r="H7" s="100" t="s">
        <v>8</v>
      </c>
      <c r="I7" s="100"/>
      <c r="J7" s="100"/>
      <c r="K7" s="100"/>
      <c r="L7" s="100"/>
      <c r="M7" s="100"/>
    </row>
    <row r="8" spans="1:13" s="6" customFormat="1" ht="24">
      <c r="A8" s="38" t="str">
        <f>'[1]Quantitative Indicators '!$C$5</f>
        <v>The distribution (proportion) of outlets of a given type among outlets with at least one antimalarial in stock on the day of the survey</v>
      </c>
      <c r="B8" s="39" t="str">
        <f>IF(T_ii!B1="","",T_ii!B1)</f>
        <v>Private Not For-Profit Facility</v>
      </c>
      <c r="C8" s="39" t="str">
        <f>IF(T_ii!J1="","",T_ii!J1)</f>
        <v>Private For-Profit Facility</v>
      </c>
      <c r="D8" s="39" t="str">
        <f>IF(T_ii!R1="","",T_ii!R1)</f>
        <v>Pharmacy</v>
      </c>
      <c r="E8" s="39" t="str">
        <f>IF(T_ii!Z1="","",T_ii!Z1)</f>
        <v>Laboratory</v>
      </c>
      <c r="F8" s="39" t="str">
        <f>IF(T_ii!AH1="","",T_ii!AH1)</f>
        <v>Drug store</v>
      </c>
      <c r="G8" s="40" t="str">
        <f>IF(T_ii!AP1="","",T_ii!AP1)</f>
        <v>Informal TOTAL</v>
      </c>
      <c r="H8" s="39" t="str">
        <f>IF(T_ii!F1="","",T_ii!F1)</f>
        <v>Private Not For-Profit Facility</v>
      </c>
      <c r="I8" s="39" t="str">
        <f>IF(T_ii!N1="","",T_ii!N1)</f>
        <v>Private For-Profit Facility</v>
      </c>
      <c r="J8" s="39" t="str">
        <f>IF(T_ii!V1="","",T_ii!V1)</f>
        <v>Pharmacy</v>
      </c>
      <c r="K8" s="39" t="str">
        <f>IF(T_ii!AD1="","",T_ii!AD1)</f>
        <v>Laboratory</v>
      </c>
      <c r="L8" s="39" t="str">
        <f>IF(T_ii!AL1="","",T_ii!AL1)</f>
        <v>Drug store</v>
      </c>
      <c r="M8" s="39" t="str">
        <f>IF(T_ii!AT1="","",T_ii!AT1)</f>
        <v>Informal TOTAL</v>
      </c>
    </row>
    <row r="9" spans="1:13" s="6" customFormat="1" ht="11">
      <c r="A9" s="41"/>
      <c r="B9" s="47" t="str">
        <f t="shared" ref="B9:M9" si="0">"%"</f>
        <v>%</v>
      </c>
      <c r="C9" s="47" t="str">
        <f t="shared" si="0"/>
        <v>%</v>
      </c>
      <c r="D9" s="47" t="str">
        <f t="shared" si="0"/>
        <v>%</v>
      </c>
      <c r="E9" s="47" t="str">
        <f t="shared" si="0"/>
        <v>%</v>
      </c>
      <c r="F9" s="47" t="str">
        <f t="shared" si="0"/>
        <v>%</v>
      </c>
      <c r="G9" s="83" t="str">
        <f t="shared" si="0"/>
        <v>%</v>
      </c>
      <c r="H9" s="47" t="str">
        <f t="shared" si="0"/>
        <v>%</v>
      </c>
      <c r="I9" s="47" t="str">
        <f t="shared" si="0"/>
        <v>%</v>
      </c>
      <c r="J9" s="47" t="str">
        <f t="shared" si="0"/>
        <v>%</v>
      </c>
      <c r="K9" s="47" t="str">
        <f t="shared" si="0"/>
        <v>%</v>
      </c>
      <c r="L9" s="47" t="str">
        <f t="shared" si="0"/>
        <v>%</v>
      </c>
      <c r="M9" s="47" t="str">
        <f t="shared" si="0"/>
        <v>%</v>
      </c>
    </row>
    <row r="10" spans="1:13" s="6" customFormat="1" ht="11">
      <c r="A10" s="42" t="str">
        <f>CONCATENATE("N=",T_ii!E3)</f>
        <v>N=3763</v>
      </c>
      <c r="B10" s="48" t="str">
        <f t="shared" ref="B10:M10" si="1">"[95% CI]"</f>
        <v>[95% CI]</v>
      </c>
      <c r="C10" s="48" t="str">
        <f t="shared" si="1"/>
        <v>[95% CI]</v>
      </c>
      <c r="D10" s="48" t="str">
        <f t="shared" si="1"/>
        <v>[95% CI]</v>
      </c>
      <c r="E10" s="48" t="str">
        <f t="shared" si="1"/>
        <v>[95% CI]</v>
      </c>
      <c r="F10" s="48" t="str">
        <f t="shared" si="1"/>
        <v>[95% CI]</v>
      </c>
      <c r="G10" s="84" t="str">
        <f t="shared" si="1"/>
        <v>[95% CI]</v>
      </c>
      <c r="H10" s="48" t="str">
        <f t="shared" si="1"/>
        <v>[95% CI]</v>
      </c>
      <c r="I10" s="48" t="str">
        <f t="shared" si="1"/>
        <v>[95% CI]</v>
      </c>
      <c r="J10" s="48" t="str">
        <f t="shared" si="1"/>
        <v>[95% CI]</v>
      </c>
      <c r="K10" s="48" t="str">
        <f t="shared" si="1"/>
        <v>[95% CI]</v>
      </c>
      <c r="L10" s="48" t="str">
        <f t="shared" si="1"/>
        <v>[95% CI]</v>
      </c>
      <c r="M10" s="48" t="str">
        <f t="shared" si="1"/>
        <v>[95% CI]</v>
      </c>
    </row>
    <row r="11" spans="1:13" s="6" customFormat="1" ht="11">
      <c r="A11" s="4" t="s">
        <v>5</v>
      </c>
      <c r="B11" s="5">
        <f>ROUND(T_ii!B3,1)</f>
        <v>0.6</v>
      </c>
      <c r="C11" s="5">
        <f>ROUND(T_ii!J3,1)</f>
        <v>3.2</v>
      </c>
      <c r="D11" s="5">
        <f>ROUND(T_ii!R3,1)</f>
        <v>16.600000000000001</v>
      </c>
      <c r="E11" s="5">
        <f>ROUND(T_ii!Z3,1)</f>
        <v>0</v>
      </c>
      <c r="F11" s="5">
        <f>ROUND(T_ii!AH3,1)</f>
        <v>74.400000000000006</v>
      </c>
      <c r="G11" s="34">
        <f>ROUND(T_ii!AP3,1)</f>
        <v>5.0999999999999996</v>
      </c>
      <c r="H11" s="5">
        <f>ROUND(T_ii!F3,1)</f>
        <v>0.6</v>
      </c>
      <c r="I11" s="5">
        <f>ROUND(T_ii!N3,1)</f>
        <v>3.2</v>
      </c>
      <c r="J11" s="5">
        <f>ROUND(T_ii!V3,1)</f>
        <v>16.600000000000001</v>
      </c>
      <c r="K11" s="5">
        <f>ROUND(T_ii!AD3,1)</f>
        <v>0</v>
      </c>
      <c r="L11" s="5">
        <f>ROUND(T_ii!AL3,1)</f>
        <v>74.400000000000006</v>
      </c>
      <c r="M11" s="5">
        <f>ROUND(T_ii!AT3,1)</f>
        <v>5.0999999999999996</v>
      </c>
    </row>
    <row r="12" spans="1:13" s="7" customFormat="1" ht="9" customHeight="1">
      <c r="A12" s="8"/>
      <c r="B12" s="35" t="str">
        <f>IF(T_ii!C3=".","-",(CONCATENATE("[",ROUND(T_ii!C3,1),"; ",ROUND(T_ii!D3,1),"]")))</f>
        <v>[0.4; 1]</v>
      </c>
      <c r="C12" s="35" t="str">
        <f>IF(T_ii!K3=".","-",(CONCATENATE("[",ROUND(T_ii!K3,1),"; ",ROUND(T_ii!L3,1),"]")))</f>
        <v>[2.3; 4.4]</v>
      </c>
      <c r="D12" s="35" t="str">
        <f>IF(T_ii!S3=".","-",(CONCATENATE("[",ROUND(T_ii!S3,1),"; ",ROUND(T_ii!T3,1),"]")))</f>
        <v>[12.2; 22.2]</v>
      </c>
      <c r="E12" s="35" t="str">
        <f>IF(T_ii!AA3=".","-",(CONCATENATE("[",ROUND(T_ii!AA3,1),"; ",ROUND(T_ii!AB3,1),"]")))</f>
        <v>[0; 0.1]</v>
      </c>
      <c r="F12" s="35" t="str">
        <f>IF(T_ii!AI3=".","-",(CONCATENATE("[",ROUND(T_ii!AI3,1),"; ",ROUND(T_ii!AJ3,1),"]")))</f>
        <v>[68.5; 79.6]</v>
      </c>
      <c r="G12" s="36" t="str">
        <f>IF(T_ii!AQ3=".","-",(CONCATENATE("[",ROUND(T_ii!AQ3,1),"; ",ROUND(T_ii!AR3,1),"]")))</f>
        <v>[2.3; 11]</v>
      </c>
      <c r="H12" s="35" t="str">
        <f>IF(T_ii!G3=".","-",(CONCATENATE("[",ROUND(T_ii!G3,1),"; ",ROUND(T_ii!H3,1),"]")))</f>
        <v>[0.4; 1]</v>
      </c>
      <c r="I12" s="35" t="str">
        <f>IF(T_ii!O3=".","-",(CONCATENATE("[",ROUND(T_ii!O3,1),"; ",ROUND(T_ii!P3,1),"]")))</f>
        <v>[2.3; 4.4]</v>
      </c>
      <c r="J12" s="35" t="str">
        <f>IF(T_ii!W3=".","-",(CONCATENATE("[",ROUND(T_ii!W3,1),"; ",ROUND(T_ii!X3,1),"]")))</f>
        <v>[12.2; 22.2]</v>
      </c>
      <c r="K12" s="35" t="str">
        <f>IF(T_ii!AE3=".","-",(CONCATENATE("[",ROUND(T_ii!AE3,1),"; ",ROUND(T_ii!AF3,1),"]")))</f>
        <v>[0; 0.1]</v>
      </c>
      <c r="L12" s="35" t="str">
        <f>IF(T_ii!AM3=".","-",(CONCATENATE("[",ROUND(T_ii!AM3,1),"; ",ROUND(T_ii!AN3,1),"]")))</f>
        <v>[68.5; 79.6]</v>
      </c>
      <c r="M12" s="35" t="str">
        <f>IF(T_ii!AU3=".","-",(CONCATENATE("[",ROUND(T_ii!AU3,1),"; ",ROUND(T_ii!AV3,1),"]")))</f>
        <v>[2.3; 11]</v>
      </c>
    </row>
    <row r="13" spans="1:13" s="9" customFormat="1" ht="11">
      <c r="A13" s="97" t="str">
        <f>T_ii!C1</f>
        <v xml:space="preserve">Rural Footnote: outlets that met screening criteria for a full interview but did not complete the interview with any AM in stock = 0 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</row>
    <row r="14" spans="1:13" s="6" customFormat="1" ht="12" thickBot="1">
      <c r="A14" s="98" t="str">
        <f>T_ii!D1</f>
        <v xml:space="preserve">Urban Footnote: outlets that met screening criteria for a full interview but did not complete the interview with any AM in stock = 0 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1:13" s="6" customFormat="1" ht="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mergeCells count="6">
    <mergeCell ref="A5:M5"/>
    <mergeCell ref="A13:M13"/>
    <mergeCell ref="A14:M14"/>
    <mergeCell ref="A6:M6"/>
    <mergeCell ref="B7:G7"/>
    <mergeCell ref="H7:M7"/>
  </mergeCells>
  <conditionalFormatting sqref="A1:XFD4">
    <cfRule type="cellIs" dxfId="10" priority="5" operator="equal">
      <formula>1</formula>
    </cfRule>
  </conditionalFormatting>
  <conditionalFormatting sqref="B11 H11">
    <cfRule type="expression" dxfId="9" priority="1">
      <formula>"(RIGHT(B4, LEN(B4)-2)*1)&lt;50"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B621-CCA3-42A4-A9A2-2C898FF449A4}">
  <sheetPr>
    <tabColor rgb="FFFFFF00"/>
  </sheetPr>
  <dimension ref="A3:AQ11"/>
  <sheetViews>
    <sheetView showGridLines="0" workbookViewId="0">
      <selection activeCell="C9" sqref="C9"/>
    </sheetView>
  </sheetViews>
  <sheetFormatPr baseColWidth="10" defaultColWidth="9.1640625" defaultRowHeight="11"/>
  <cols>
    <col min="1" max="1" width="42.5" style="1" customWidth="1"/>
    <col min="2" max="3" width="15.6640625" style="2" customWidth="1"/>
    <col min="4" max="5" width="15.6640625" style="1" customWidth="1"/>
    <col min="6" max="6" width="15.6640625" style="2" customWidth="1"/>
    <col min="7" max="7" width="15.6640625" style="1" customWidth="1"/>
    <col min="8" max="9" width="9.1640625" style="1"/>
    <col min="10" max="10" width="40.83203125" style="1" customWidth="1"/>
    <col min="11" max="16" width="15.6640625" style="1" customWidth="1"/>
    <col min="17" max="18" width="9.1640625" style="1"/>
    <col min="19" max="19" width="40.83203125" style="1" customWidth="1"/>
    <col min="20" max="25" width="15.6640625" style="1" customWidth="1"/>
    <col min="26" max="16384" width="9.1640625" style="1"/>
  </cols>
  <sheetData>
    <row r="3" spans="1:43">
      <c r="A3" s="1" t="str">
        <f>T_iii_strat1!A1</f>
        <v>T_iii_strat1</v>
      </c>
      <c r="J3" s="1" t="str">
        <f>T_iii_strat2!A1</f>
        <v>T_iii_strat2</v>
      </c>
      <c r="S3" s="1" t="str">
        <f>T_iii_strat3!A1</f>
        <v>T_iii_strat3</v>
      </c>
    </row>
    <row r="4" spans="1:43" ht="12" thickBot="1"/>
    <row r="5" spans="1:43" s="56" customFormat="1" ht="13">
      <c r="A5" s="96" t="str">
        <f>_xlfn.CONCAT(UPPER(RIGHT(A3, LEN(A3)-6)), ": ", '[1]Quantitative Indicators '!$B$5)</f>
        <v>STRAT1: Market Composition among antimalarial-stocking outlets</v>
      </c>
      <c r="B5" s="96"/>
      <c r="C5" s="96"/>
      <c r="D5" s="96"/>
      <c r="E5" s="96"/>
      <c r="F5" s="96"/>
      <c r="G5" s="96"/>
      <c r="H5" s="55"/>
      <c r="I5" s="55"/>
      <c r="J5" s="96" t="str">
        <f>_xlfn.CONCAT(UPPER(RIGHT(J3, LEN(J3)-6)), ":")</f>
        <v>STRAT2:</v>
      </c>
      <c r="K5" s="96"/>
      <c r="L5" s="96"/>
      <c r="M5" s="96"/>
      <c r="N5" s="96"/>
      <c r="O5" s="96"/>
      <c r="P5" s="96"/>
      <c r="Q5" s="55"/>
      <c r="R5" s="55"/>
      <c r="S5" s="96" t="str">
        <f>_xlfn.CONCAT(UPPER(RIGHT(S3, LEN(S3)-6)), ":")</f>
        <v>STRAT3:</v>
      </c>
      <c r="T5" s="96"/>
      <c r="U5" s="96"/>
      <c r="V5" s="96"/>
      <c r="W5" s="96"/>
      <c r="X5" s="96"/>
      <c r="Y5" s="96"/>
      <c r="Z5" s="55"/>
      <c r="AA5" s="55"/>
      <c r="AB5" s="55"/>
      <c r="AE5" s="57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</row>
    <row r="6" spans="1:43" ht="33" customHeight="1">
      <c r="A6" s="102" t="str">
        <f>'[1]Quantitative Indicators '!$C$5</f>
        <v>The distribution (proportion) of outlets of a given type among outlets with at least one antimalarial in stock on the day of the survey</v>
      </c>
      <c r="B6" s="20" t="str">
        <f>IF(T_iii_strat1!B1="","",T_iii_strat1!B1)</f>
        <v>Private Not For-Profit Facility</v>
      </c>
      <c r="C6" s="20" t="str">
        <f>IF(T_iii_strat1!F1="","",T_iii_strat1!F1)</f>
        <v>Private For-Profit Facility</v>
      </c>
      <c r="D6" s="20" t="str">
        <f>IF(T_iii_strat1!J1="","",T_iii_strat1!J1)</f>
        <v>Pharmacy</v>
      </c>
      <c r="E6" s="20" t="str">
        <f>IF(T_iii_strat1!N1="","",T_iii_strat1!N1)</f>
        <v>Laboratory</v>
      </c>
      <c r="F6" s="20" t="str">
        <f>IF(T_iii_strat1!R1="","",T_iii_strat1!R1)</f>
        <v>Drug store</v>
      </c>
      <c r="G6" s="20" t="str">
        <f>IF(T_iii_strat1!V1="","",T_iii_strat1!V1)</f>
        <v>Informal TOTAL</v>
      </c>
      <c r="J6" s="104" t="str">
        <f>A6</f>
        <v>The distribution (proportion) of outlets of a given type among outlets with at least one antimalarial in stock on the day of the survey</v>
      </c>
      <c r="K6" s="25" t="str">
        <f>IF(T_iii_strat2!B1="","",T_iii_strat2!B1)</f>
        <v>Private Not For-Profit Facility</v>
      </c>
      <c r="L6" s="25" t="str">
        <f>IF(T_iii_strat2!F1="","",T_iii_strat2!F1)</f>
        <v>Private For-Profit Facility</v>
      </c>
      <c r="M6" s="25" t="str">
        <f>IF(T_iii_strat2!J1="","",T_iii_strat2!J1)</f>
        <v>Pharmacy</v>
      </c>
      <c r="N6" s="25" t="str">
        <f>IF(T_iii_strat2!N1="","",T_iii_strat2!N1)</f>
        <v>Laboratory</v>
      </c>
      <c r="O6" s="25" t="str">
        <f>IF(T_iii_strat2!R1="","",T_iii_strat2!R1)</f>
        <v>Drug store</v>
      </c>
      <c r="P6" s="25" t="str">
        <f>IF(T_iii_strat2!V1="","",T_iii_strat2!V1)</f>
        <v>Informal TOTAL</v>
      </c>
      <c r="S6" s="106" t="str">
        <f>A6</f>
        <v>The distribution (proportion) of outlets of a given type among outlets with at least one antimalarial in stock on the day of the survey</v>
      </c>
      <c r="T6" s="30" t="str">
        <f>IF(T_iii_strat3!B1="","",T_iii_strat3!B1)</f>
        <v>Private Not For-Profit Facility</v>
      </c>
      <c r="U6" s="30" t="str">
        <f>IF(T_iii_strat3!F1="","",T_iii_strat3!F1)</f>
        <v>Private For-Profit Facility</v>
      </c>
      <c r="V6" s="30" t="str">
        <f>IF(T_iii_strat3!J1="","",T_iii_strat3!J1)</f>
        <v>Pharmacy</v>
      </c>
      <c r="W6" s="30" t="str">
        <f>IF(T_iii_strat3!N1="","",T_iii_strat3!N1)</f>
        <v>Laboratory</v>
      </c>
      <c r="X6" s="30" t="str">
        <f>IF(T_iii_strat3!R1="","",T_iii_strat3!R1)</f>
        <v>Drug store</v>
      </c>
      <c r="Y6" s="30" t="str">
        <f>IF(T_iii_strat3!V1="","",T_iii_strat3!V1)</f>
        <v>Informal TOTAL</v>
      </c>
    </row>
    <row r="7" spans="1:43">
      <c r="A7" s="103"/>
      <c r="B7" s="49" t="str">
        <f t="shared" ref="B7:G7" si="0">"%"</f>
        <v>%</v>
      </c>
      <c r="C7" s="49" t="str">
        <f t="shared" si="0"/>
        <v>%</v>
      </c>
      <c r="D7" s="49" t="str">
        <f t="shared" si="0"/>
        <v>%</v>
      </c>
      <c r="E7" s="49" t="str">
        <f t="shared" si="0"/>
        <v>%</v>
      </c>
      <c r="F7" s="49" t="str">
        <f t="shared" si="0"/>
        <v>%</v>
      </c>
      <c r="G7" s="49" t="str">
        <f t="shared" si="0"/>
        <v>%</v>
      </c>
      <c r="J7" s="105"/>
      <c r="K7" s="51" t="str">
        <f t="shared" ref="K7:P7" si="1">"%"</f>
        <v>%</v>
      </c>
      <c r="L7" s="51" t="str">
        <f t="shared" si="1"/>
        <v>%</v>
      </c>
      <c r="M7" s="51" t="str">
        <f t="shared" si="1"/>
        <v>%</v>
      </c>
      <c r="N7" s="51" t="str">
        <f t="shared" si="1"/>
        <v>%</v>
      </c>
      <c r="O7" s="51" t="str">
        <f t="shared" si="1"/>
        <v>%</v>
      </c>
      <c r="P7" s="51" t="str">
        <f t="shared" si="1"/>
        <v>%</v>
      </c>
      <c r="S7" s="107"/>
      <c r="T7" s="53" t="str">
        <f t="shared" ref="T7:Y7" si="2">"%"</f>
        <v>%</v>
      </c>
      <c r="U7" s="53" t="str">
        <f t="shared" si="2"/>
        <v>%</v>
      </c>
      <c r="V7" s="53" t="str">
        <f t="shared" si="2"/>
        <v>%</v>
      </c>
      <c r="W7" s="53" t="str">
        <f t="shared" si="2"/>
        <v>%</v>
      </c>
      <c r="X7" s="53" t="str">
        <f t="shared" si="2"/>
        <v>%</v>
      </c>
      <c r="Y7" s="53" t="str">
        <f t="shared" si="2"/>
        <v>%</v>
      </c>
    </row>
    <row r="8" spans="1:43">
      <c r="A8" s="23" t="str">
        <f>CONCATENATE("N=",T_iii_strat1!E3)</f>
        <v>N=1348</v>
      </c>
      <c r="B8" s="50" t="str">
        <f t="shared" ref="B8:G8" si="3">"[95% CI]"</f>
        <v>[95% CI]</v>
      </c>
      <c r="C8" s="50" t="str">
        <f t="shared" si="3"/>
        <v>[95% CI]</v>
      </c>
      <c r="D8" s="50" t="str">
        <f t="shared" si="3"/>
        <v>[95% CI]</v>
      </c>
      <c r="E8" s="50" t="str">
        <f t="shared" si="3"/>
        <v>[95% CI]</v>
      </c>
      <c r="F8" s="50" t="str">
        <f t="shared" si="3"/>
        <v>[95% CI]</v>
      </c>
      <c r="G8" s="50" t="str">
        <f t="shared" si="3"/>
        <v>[95% CI]</v>
      </c>
      <c r="J8" s="28" t="str">
        <f>CONCATENATE("N=",T_iii_strat2!E3)</f>
        <v>N=1507</v>
      </c>
      <c r="K8" s="52" t="str">
        <f t="shared" ref="K8:P8" si="4">"[95% CI]"</f>
        <v>[95% CI]</v>
      </c>
      <c r="L8" s="52" t="str">
        <f t="shared" si="4"/>
        <v>[95% CI]</v>
      </c>
      <c r="M8" s="52" t="str">
        <f t="shared" si="4"/>
        <v>[95% CI]</v>
      </c>
      <c r="N8" s="52" t="str">
        <f t="shared" si="4"/>
        <v>[95% CI]</v>
      </c>
      <c r="O8" s="52" t="str">
        <f t="shared" si="4"/>
        <v>[95% CI]</v>
      </c>
      <c r="P8" s="52" t="str">
        <f t="shared" si="4"/>
        <v>[95% CI]</v>
      </c>
      <c r="S8" s="33" t="str">
        <f>CONCATENATE("N=",T_iii_strat3!E3)</f>
        <v>N=908</v>
      </c>
      <c r="T8" s="54" t="str">
        <f t="shared" ref="T8:Y8" si="5">"[95% CI]"</f>
        <v>[95% CI]</v>
      </c>
      <c r="U8" s="54" t="str">
        <f t="shared" si="5"/>
        <v>[95% CI]</v>
      </c>
      <c r="V8" s="54" t="str">
        <f t="shared" si="5"/>
        <v>[95% CI]</v>
      </c>
      <c r="W8" s="54" t="str">
        <f t="shared" si="5"/>
        <v>[95% CI]</v>
      </c>
      <c r="X8" s="54" t="str">
        <f t="shared" si="5"/>
        <v>[95% CI]</v>
      </c>
      <c r="Y8" s="54" t="str">
        <f t="shared" si="5"/>
        <v>[95% CI]</v>
      </c>
    </row>
    <row r="9" spans="1:43">
      <c r="A9" s="4" t="s">
        <v>5</v>
      </c>
      <c r="B9" s="5">
        <f>ROUND(T_iii_strat1!B3,1)</f>
        <v>1.3</v>
      </c>
      <c r="C9" s="5">
        <f>ROUND(T_iii_strat1!F3,1)</f>
        <v>0.9</v>
      </c>
      <c r="D9" s="5">
        <f>ROUND(T_iii_strat1!J3,1)</f>
        <v>3.4</v>
      </c>
      <c r="E9" s="5">
        <f>ROUND(T_iii_strat1!N3,1)</f>
        <v>0.1</v>
      </c>
      <c r="F9" s="5">
        <f>ROUND(T_iii_strat1!R3,1)</f>
        <v>93.7</v>
      </c>
      <c r="G9" s="5">
        <f>ROUND(T_iii_strat1!V3,1)</f>
        <v>0.6</v>
      </c>
      <c r="J9" s="4" t="str">
        <f>A9</f>
        <v>Antimalarials:</v>
      </c>
      <c r="K9" s="5">
        <f>ROUND(T_iii_strat2!B3,1)</f>
        <v>0.6</v>
      </c>
      <c r="L9" s="5">
        <f>ROUND(T_iii_strat2!F3,1)</f>
        <v>2.5</v>
      </c>
      <c r="M9" s="5">
        <f>ROUND(T_iii_strat2!J3,1)</f>
        <v>5.7</v>
      </c>
      <c r="N9" s="5">
        <f>ROUND(T_iii_strat2!N3,1)</f>
        <v>0</v>
      </c>
      <c r="O9" s="5">
        <f>ROUND(T_iii_strat2!R3,1)</f>
        <v>87.7</v>
      </c>
      <c r="P9" s="5">
        <f>ROUND(T_iii_strat2!V3,1)</f>
        <v>3.6</v>
      </c>
      <c r="S9" s="4" t="str">
        <f>A9</f>
        <v>Antimalarials:</v>
      </c>
      <c r="T9" s="5">
        <f>ROUND(T_iii_strat3!B3,1)</f>
        <v>0.2</v>
      </c>
      <c r="U9" s="5">
        <f>ROUND(T_iii_strat3!F3,1)</f>
        <v>5.3</v>
      </c>
      <c r="V9" s="5">
        <f>ROUND(T_iii_strat3!J3,1)</f>
        <v>34.4</v>
      </c>
      <c r="W9" s="5">
        <f>ROUND(T_iii_strat3!N3,1)</f>
        <v>0</v>
      </c>
      <c r="X9" s="5">
        <f>ROUND(T_iii_strat3!R3,1)</f>
        <v>50.6</v>
      </c>
      <c r="Y9" s="5">
        <f>ROUND(T_iii_strat3!V3,1)</f>
        <v>9.5</v>
      </c>
    </row>
    <row r="10" spans="1:43">
      <c r="B10" s="35" t="str">
        <f>IF(T_iii_strat1!C3=".","-",(CONCATENATE("[",ROUND(T_iii_strat1!C3,1),"; ",ROUND(T_iii_strat1!D3,1),"]")))</f>
        <v>[0.9; 1.8]</v>
      </c>
      <c r="C10" s="35" t="str">
        <f>IF(T_iii_strat1!G3=".","-",(CONCATENATE("[",ROUND(T_iii_strat1!G3,1),"; ",ROUND(T_iii_strat1!H3,1),"]")))</f>
        <v>[0.6; 1.3]</v>
      </c>
      <c r="D10" s="35" t="str">
        <f>IF(T_iii_strat1!K3=".","-",(CONCATENATE("[",ROUND(T_iii_strat1!K3,1),"; ",ROUND(T_iii_strat1!L3,1),"]")))</f>
        <v>[1.8; 6.3]</v>
      </c>
      <c r="E10" s="35" t="str">
        <f>IF(T_iii_strat1!O3=".","-",(CONCATENATE("[",ROUND(T_iii_strat1!O3,1),"; ",ROUND(T_iii_strat1!P3,1),"]")))</f>
        <v>[0; 0.2]</v>
      </c>
      <c r="F10" s="35" t="str">
        <f>IF(T_iii_strat1!S3=".","-",(CONCATENATE("[",ROUND(T_iii_strat1!S3,1),"; ",ROUND(T_iii_strat1!T3,1),"]")))</f>
        <v>[91.2; 95.5]</v>
      </c>
      <c r="G10" s="35" t="str">
        <f>IF(T_iii_strat1!W3=".","-",(CONCATENATE("[",ROUND(T_iii_strat1!W3,1),"; ",ROUND(T_iii_strat1!X3,1),"]")))</f>
        <v>[0.3; 1.4]</v>
      </c>
      <c r="K10" s="35" t="str">
        <f>IF(T_iii_strat2!C3=".","-",(CONCATENATE("[",ROUND(T_iii_strat2!C3,1),"; ",ROUND(T_iii_strat2!D3,1),"]")))</f>
        <v>[0.2; 1.5]</v>
      </c>
      <c r="L10" s="35" t="str">
        <f>IF(T_iii_strat2!G3=".","-",(CONCATENATE("[",ROUND(T_iii_strat2!G3,1),"; ",ROUND(T_iii_strat2!H3,1),"]")))</f>
        <v>[1.5; 3.9]</v>
      </c>
      <c r="M10" s="35" t="str">
        <f>IF(T_iii_strat2!K3=".","-",(CONCATENATE("[",ROUND(T_iii_strat2!K3,1),"; ",ROUND(T_iii_strat2!L3,1),"]")))</f>
        <v>[3.8; 8.4]</v>
      </c>
      <c r="N10" s="35" t="str">
        <f>IF(T_iii_strat2!O3=".","-",(CONCATENATE("[",ROUND(T_iii_strat2!O3,1),"; ",ROUND(T_iii_strat2!P3,1),"]")))</f>
        <v>[0; 0.1]</v>
      </c>
      <c r="O10" s="35" t="str">
        <f>IF(T_iii_strat2!S3=".","-",(CONCATENATE("[",ROUND(T_iii_strat2!S3,1),"; ",ROUND(T_iii_strat2!T3,1),"]")))</f>
        <v>[84.5; 90.3]</v>
      </c>
      <c r="P10" s="35" t="str">
        <f>IF(T_iii_strat2!W3=".","-",(CONCATENATE("[",ROUND(T_iii_strat2!W3,1),"; ",ROUND(T_iii_strat2!X3,1),"]")))</f>
        <v>[2; 6.3]</v>
      </c>
      <c r="T10" s="35" t="str">
        <f>IF(T_iii_strat3!C3=".","-",(CONCATENATE("[",ROUND(T_iii_strat3!C3,1),"; ",ROUND(T_iii_strat3!D3,1),"]")))</f>
        <v>[0.1; 1.1]</v>
      </c>
      <c r="U10" s="35" t="str">
        <f>IF(T_iii_strat3!G3=".","-",(CONCATENATE("[",ROUND(T_iii_strat3!G3,1),"; ",ROUND(T_iii_strat3!H3,1),"]")))</f>
        <v>[3.3; 8.4]</v>
      </c>
      <c r="V10" s="35" t="str">
        <f>IF(T_iii_strat3!K3=".","-",(CONCATENATE("[",ROUND(T_iii_strat3!K3,1),"; ",ROUND(T_iii_strat3!L3,1),"]")))</f>
        <v>[23.5; 47.1]</v>
      </c>
      <c r="W10" s="35" t="str">
        <f>IF(T_iii_strat3!O3=".","-",(CONCATENATE("[",ROUND(T_iii_strat3!O3,1),"; ",ROUND(T_iii_strat3!P3,1),"]")))</f>
        <v>[0; 0]</v>
      </c>
      <c r="X10" s="35" t="str">
        <f>IF(T_iii_strat3!S3=".","-",(CONCATENATE("[",ROUND(T_iii_strat3!S3,1),"; ",ROUND(T_iii_strat3!T3,1),"]")))</f>
        <v>[40.2; 61]</v>
      </c>
      <c r="Y10" s="35" t="str">
        <f>IF(T_iii_strat3!W3=".","-",(CONCATENATE("[",ROUND(T_iii_strat3!W3,1),"; ",ROUND(T_iii_strat3!X3,1),"]")))</f>
        <v>[3.3; 24.2]</v>
      </c>
    </row>
    <row r="11" spans="1:43" ht="27" customHeight="1" thickBot="1">
      <c r="A11" s="93" t="str">
        <f>T_iii_strat1!C1</f>
        <v xml:space="preserve">strat1 Footnote: outlets that met screening criteria for a full interview but did not complete the interview with any AM in stock = 0 </v>
      </c>
      <c r="B11" s="93"/>
      <c r="C11" s="93"/>
      <c r="D11" s="93"/>
      <c r="E11" s="93"/>
      <c r="F11" s="93"/>
      <c r="G11" s="93"/>
      <c r="J11" s="93" t="str">
        <f>T_iii_strat2!C1</f>
        <v xml:space="preserve">strat2 Footnote: outlets that met screening criteria for a full interview but did not complete the interview with any AM in stock = 0 </v>
      </c>
      <c r="K11" s="93"/>
      <c r="L11" s="93"/>
      <c r="M11" s="93"/>
      <c r="N11" s="93"/>
      <c r="O11" s="93"/>
      <c r="P11" s="93"/>
      <c r="S11" s="93" t="str">
        <f>T_iii_strat3!C1</f>
        <v xml:space="preserve">strat3 Footnote: outlets that met screening criteria for a full interview but did not complete the interview with any AM in stock = 0 </v>
      </c>
      <c r="T11" s="93"/>
      <c r="U11" s="93"/>
      <c r="V11" s="93"/>
      <c r="W11" s="93"/>
      <c r="X11" s="93"/>
      <c r="Y11" s="93"/>
    </row>
  </sheetData>
  <mergeCells count="9">
    <mergeCell ref="J5:P5"/>
    <mergeCell ref="S5:Y5"/>
    <mergeCell ref="A5:G5"/>
    <mergeCell ref="A11:G11"/>
    <mergeCell ref="J11:P11"/>
    <mergeCell ref="S11:Y11"/>
    <mergeCell ref="A6:A7"/>
    <mergeCell ref="J6:J7"/>
    <mergeCell ref="S6:S7"/>
  </mergeCells>
  <conditionalFormatting sqref="A1:XFD4">
    <cfRule type="cellIs" dxfId="8" priority="2" operator="equal">
      <formula>1</formula>
    </cfRule>
  </conditionalFormatting>
  <conditionalFormatting sqref="B9">
    <cfRule type="expression" dxfId="7" priority="5">
      <formula>"(RIGHT(B4, LEN(B4)-2)*1)&lt;50"</formula>
    </cfRule>
  </conditionalFormatting>
  <conditionalFormatting sqref="H5:I5 Q5:R5 Z5:AD5 AF5:XFD5">
    <cfRule type="cellIs" dxfId="6" priority="1" operator="equal">
      <formula>1</formula>
    </cfRule>
  </conditionalFormatting>
  <conditionalFormatting sqref="K9">
    <cfRule type="expression" dxfId="5" priority="4">
      <formula>"(RIGHT(B4, LEN(B4)-2)*1)&lt;50"</formula>
    </cfRule>
  </conditionalFormatting>
  <conditionalFormatting sqref="T9">
    <cfRule type="expression" dxfId="4" priority="3">
      <formula>"(RIGHT(B4, LEN(B4)-2)*1)&lt;50"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6EF8-98CE-40EE-86CF-FD038EDB296E}">
  <sheetPr>
    <tabColor rgb="FFFFFF00"/>
  </sheetPr>
  <dimension ref="A1:AQ19"/>
  <sheetViews>
    <sheetView showGridLines="0" zoomScale="58" zoomScaleNormal="58" workbookViewId="0">
      <selection activeCell="AE14" sqref="AE14:AQ14"/>
    </sheetView>
  </sheetViews>
  <sheetFormatPr baseColWidth="10" defaultColWidth="10" defaultRowHeight="15"/>
  <cols>
    <col min="1" max="1" width="28.5" customWidth="1"/>
    <col min="2" max="13" width="10.83203125" customWidth="1"/>
    <col min="16" max="16" width="28.5" customWidth="1"/>
    <col min="31" max="31" width="28.5" customWidth="1"/>
  </cols>
  <sheetData>
    <row r="1" spans="1:43" s="6" customFormat="1" ht="1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s="6" customFormat="1" ht="1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s="6" customFormat="1" ht="11">
      <c r="A3" s="1" t="str">
        <f>T_iv_strat1!A1</f>
        <v>T_iv_strat1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1" t="str">
        <f>T_iv_strat2!A1</f>
        <v>T_iv_strat2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E3" s="1" t="str">
        <f>T_iv_strat3!A1</f>
        <v>T_iv_strat3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s="6" customFormat="1" ht="12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56" customFormat="1" ht="13">
      <c r="A5" s="109" t="str">
        <f>_xlfn.CONCAT(UPPER(RIGHT(A3, LEN(A3)-5)), ": ", '[1]Quantitative Indicators '!$B$5, ",")</f>
        <v>STRAT1: Market Composition among antimalarial-stocking outlets,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P5" s="96" t="str">
        <f>_xlfn.CONCAT(UPPER(RIGHT(P3, LEN(P3)-5)), ": ", '[1]Quantitative Indicators '!$B$5, ",")</f>
        <v>STRAT2: Market Composition among antimalarial-stocking outlets,</v>
      </c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E5" s="96" t="str">
        <f>_xlfn.CONCAT(UPPER(RIGHT(AE3, LEN(AE3)-5)), ": ", '[1]Quantitative Indicators '!$B$5, ",")</f>
        <v>STRAT3: Market Composition among antimalarial-stocking outlets,</v>
      </c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</row>
    <row r="6" spans="1:43" s="59" customFormat="1" ht="13">
      <c r="A6" s="99" t="s">
        <v>6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P6" s="99" t="str">
        <f>$A6</f>
        <v>disaggregated by urban and rural study areas</v>
      </c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E6" s="99" t="str">
        <f>$A6</f>
        <v>disaggregated by urban and rural study areas</v>
      </c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</row>
    <row r="7" spans="1:43" s="61" customFormat="1" ht="13">
      <c r="A7" s="60"/>
      <c r="B7" s="100" t="s">
        <v>7</v>
      </c>
      <c r="C7" s="100"/>
      <c r="D7" s="100"/>
      <c r="E7" s="100"/>
      <c r="F7" s="100"/>
      <c r="G7" s="101"/>
      <c r="H7" s="100" t="s">
        <v>8</v>
      </c>
      <c r="I7" s="100"/>
      <c r="J7" s="100"/>
      <c r="K7" s="100"/>
      <c r="L7" s="100"/>
      <c r="M7" s="100"/>
      <c r="P7" s="60"/>
      <c r="Q7" s="100" t="s">
        <v>7</v>
      </c>
      <c r="R7" s="100"/>
      <c r="S7" s="100"/>
      <c r="T7" s="100"/>
      <c r="U7" s="100"/>
      <c r="V7" s="101"/>
      <c r="W7" s="100" t="s">
        <v>8</v>
      </c>
      <c r="X7" s="100"/>
      <c r="Y7" s="100"/>
      <c r="Z7" s="100"/>
      <c r="AA7" s="100"/>
      <c r="AB7" s="100"/>
      <c r="AE7" s="60"/>
      <c r="AF7" s="100" t="s">
        <v>7</v>
      </c>
      <c r="AG7" s="100"/>
      <c r="AH7" s="100"/>
      <c r="AI7" s="100"/>
      <c r="AJ7" s="100"/>
      <c r="AK7" s="101"/>
      <c r="AL7" s="100" t="s">
        <v>8</v>
      </c>
      <c r="AM7" s="100"/>
      <c r="AN7" s="100"/>
      <c r="AO7" s="100"/>
      <c r="AP7" s="100"/>
      <c r="AQ7" s="100"/>
    </row>
    <row r="8" spans="1:43" s="6" customFormat="1" ht="33">
      <c r="A8" s="19" t="str">
        <f>'[1]Quantitative Indicators '!$C$5</f>
        <v>The distribution (proportion) of outlets of a given type among outlets with at least one antimalarial in stock on the day of the survey</v>
      </c>
      <c r="B8" s="20" t="str">
        <f>IF(T_iv_strat1!B1="","",T_iv_strat1!B1)</f>
        <v>Private Not For-Profit Facility</v>
      </c>
      <c r="C8" s="20" t="str">
        <f>IF(T_iv_strat1!J1="","",T_iv_strat1!J1)</f>
        <v>Private For-Profit Facility</v>
      </c>
      <c r="D8" s="20" t="str">
        <f>IF(T_iv_strat1!R1="","",T_iv_strat1!R1)</f>
        <v>Pharmacy</v>
      </c>
      <c r="E8" s="20" t="str">
        <f>IF(T_iv_strat1!Z1="","",T_iv_strat1!Z1)</f>
        <v>Laboratory</v>
      </c>
      <c r="F8" s="20" t="str">
        <f>IF(T_iv_strat1!AH1="","",T_iv_strat1!AH1)</f>
        <v>Drug store</v>
      </c>
      <c r="G8" s="21" t="str">
        <f>IF(T_iv_strat1!AP1="","",T_iv_strat1!AP1)</f>
        <v>Informal TOTAL</v>
      </c>
      <c r="H8" s="20" t="str">
        <f>IF(T_iv_strat1!F1="","",T_iv_strat1!F1)</f>
        <v>Private Not For-Profit Facility</v>
      </c>
      <c r="I8" s="20" t="str">
        <f>IF(T_iv_strat1!N1="","",T_iv_strat1!N1)</f>
        <v>Private For-Profit Facility</v>
      </c>
      <c r="J8" s="20" t="str">
        <f>IF(T_iv_strat1!V1="","",T_iv_strat1!V1)</f>
        <v>Pharmacy</v>
      </c>
      <c r="K8" s="20" t="str">
        <f>IF(T_iv_strat1!AD1="","",T_iv_strat1!AD1)</f>
        <v>Laboratory</v>
      </c>
      <c r="L8" s="20" t="str">
        <f>IF(T_iv_strat1!AL1="","",T_iv_strat1!AL1)</f>
        <v>Drug store</v>
      </c>
      <c r="M8" s="20" t="str">
        <f>IF(T_iv_strat1!AT1="","",T_iv_strat1!AT1)</f>
        <v>Informal TOTAL</v>
      </c>
      <c r="P8" s="24" t="str">
        <f>A8</f>
        <v>The distribution (proportion) of outlets of a given type among outlets with at least one antimalarial in stock on the day of the survey</v>
      </c>
      <c r="Q8" s="25" t="str">
        <f>IF(T_iv_strat2!B1="","",T_iv_strat2!B1)</f>
        <v>Private Not For-Profit Facility</v>
      </c>
      <c r="R8" s="25" t="str">
        <f>IF(T_iv_strat2!J1="","",T_iv_strat2!J1)</f>
        <v>Private For-Profit Facility</v>
      </c>
      <c r="S8" s="25" t="str">
        <f>IF(T_iv_strat2!R1="","",T_iv_strat2!R1)</f>
        <v>Pharmacy</v>
      </c>
      <c r="T8" s="25" t="str">
        <f>IF(T_iv_strat2!Z1="","",T_iv_strat2!Z1)</f>
        <v>Laboratory</v>
      </c>
      <c r="U8" s="25" t="str">
        <f>IF(T_iv_strat2!AH1="","",T_iv_strat2!AH1)</f>
        <v>Drug store</v>
      </c>
      <c r="V8" s="26" t="str">
        <f>IF(T_iv_strat2!AP1="","",T_iv_strat2!AP1)</f>
        <v>Informal TOTAL</v>
      </c>
      <c r="W8" s="25" t="str">
        <f>IF(T_iv_strat2!F1="","",T_iv_strat2!F1)</f>
        <v>Private Not For-Profit Facility</v>
      </c>
      <c r="X8" s="25" t="str">
        <f>IF(T_iv_strat2!N1="","",T_iv_strat2!N1)</f>
        <v>Private For-Profit Facility</v>
      </c>
      <c r="Y8" s="25" t="str">
        <f>IF(T_iv_strat2!V1="","",T_iv_strat2!V1)</f>
        <v>Pharmacy</v>
      </c>
      <c r="Z8" s="25" t="str">
        <f>IF(T_iv_strat2!AD1="","",T_iv_strat2!AD1)</f>
        <v>Laboratory</v>
      </c>
      <c r="AA8" s="25" t="str">
        <f>IF(T_iv_strat2!AL1="","",T_iv_strat2!AL1)</f>
        <v>Drug store</v>
      </c>
      <c r="AB8" s="25" t="str">
        <f>IF(T_iv_strat2!AT1="","",T_iv_strat2!AT1)</f>
        <v>Informal TOTAL</v>
      </c>
      <c r="AE8" s="29" t="str">
        <f>A8</f>
        <v>The distribution (proportion) of outlets of a given type among outlets with at least one antimalarial in stock on the day of the survey</v>
      </c>
      <c r="AF8" s="30" t="str">
        <f>IF(T_iv_strat3!B1="","",T_iv_strat3!B1)</f>
        <v>Private Not For-Profit Facility</v>
      </c>
      <c r="AG8" s="30" t="str">
        <f>IF(T_iv_strat3!J1="","",T_iv_strat3!J1)</f>
        <v>Private For-Profit Facility</v>
      </c>
      <c r="AH8" s="30" t="str">
        <f>IF(T_iv_strat3!R1="","",T_iv_strat3!R1)</f>
        <v>Pharmacy</v>
      </c>
      <c r="AI8" s="30" t="str">
        <f>IF(T_iv_strat3!Z1="","",T_iv_strat3!Z1)</f>
        <v>Laboratory</v>
      </c>
      <c r="AJ8" s="30" t="str">
        <f>IF(T_iv_strat3!AH1="","",T_iv_strat3!AH1)</f>
        <v>Drug store</v>
      </c>
      <c r="AK8" s="31" t="str">
        <f>IF(T_iv_strat3!AP1="","",T_iv_strat3!AP1)</f>
        <v>Informal TOTAL</v>
      </c>
      <c r="AL8" s="30" t="str">
        <f>IF(T_iv_strat3!F1="","",T_iv_strat3!F1)</f>
        <v>Private Not For-Profit Facility</v>
      </c>
      <c r="AM8" s="30" t="str">
        <f>IF(T_iv_strat3!N1="","",T_iv_strat3!N1)</f>
        <v>Private For-Profit Facility</v>
      </c>
      <c r="AN8" s="30" t="str">
        <f>IF(T_iv_strat3!V1="","",T_iv_strat3!V1)</f>
        <v>Pharmacy</v>
      </c>
      <c r="AO8" s="30" t="str">
        <f>IF(T_iv_strat3!AD1="","",T_iv_strat3!AD1)</f>
        <v>Laboratory</v>
      </c>
      <c r="AP8" s="30" t="str">
        <f>IF(T_iv_strat3!AL1="","",T_iv_strat3!AL1)</f>
        <v>Drug store</v>
      </c>
      <c r="AQ8" s="30" t="str">
        <f>IF(T_iv_strat3!AT1="","",T_iv_strat3!AT1)</f>
        <v>Informal TOTAL</v>
      </c>
    </row>
    <row r="9" spans="1:43" s="6" customFormat="1" ht="11">
      <c r="A9" s="22"/>
      <c r="B9" s="49" t="str">
        <f t="shared" ref="B9:M9" si="0">"%"</f>
        <v>%</v>
      </c>
      <c r="C9" s="49" t="str">
        <f t="shared" si="0"/>
        <v>%</v>
      </c>
      <c r="D9" s="49" t="str">
        <f t="shared" si="0"/>
        <v>%</v>
      </c>
      <c r="E9" s="49" t="str">
        <f t="shared" si="0"/>
        <v>%</v>
      </c>
      <c r="F9" s="49" t="str">
        <f t="shared" si="0"/>
        <v>%</v>
      </c>
      <c r="G9" s="77" t="str">
        <f t="shared" si="0"/>
        <v>%</v>
      </c>
      <c r="H9" s="49" t="str">
        <f t="shared" si="0"/>
        <v>%</v>
      </c>
      <c r="I9" s="49" t="str">
        <f t="shared" si="0"/>
        <v>%</v>
      </c>
      <c r="J9" s="49" t="str">
        <f t="shared" si="0"/>
        <v>%</v>
      </c>
      <c r="K9" s="49" t="str">
        <f t="shared" si="0"/>
        <v>%</v>
      </c>
      <c r="L9" s="49" t="str">
        <f t="shared" si="0"/>
        <v>%</v>
      </c>
      <c r="M9" s="49" t="str">
        <f t="shared" si="0"/>
        <v>%</v>
      </c>
      <c r="P9" s="27"/>
      <c r="Q9" s="51" t="str">
        <f t="shared" ref="Q9:AB9" si="1">"%"</f>
        <v>%</v>
      </c>
      <c r="R9" s="51" t="str">
        <f t="shared" si="1"/>
        <v>%</v>
      </c>
      <c r="S9" s="51" t="str">
        <f t="shared" si="1"/>
        <v>%</v>
      </c>
      <c r="T9" s="51" t="str">
        <f t="shared" si="1"/>
        <v>%</v>
      </c>
      <c r="U9" s="51" t="str">
        <f t="shared" si="1"/>
        <v>%</v>
      </c>
      <c r="V9" s="79" t="str">
        <f t="shared" si="1"/>
        <v>%</v>
      </c>
      <c r="W9" s="51" t="str">
        <f t="shared" si="1"/>
        <v>%</v>
      </c>
      <c r="X9" s="51" t="str">
        <f t="shared" si="1"/>
        <v>%</v>
      </c>
      <c r="Y9" s="51" t="str">
        <f t="shared" si="1"/>
        <v>%</v>
      </c>
      <c r="Z9" s="51" t="str">
        <f t="shared" si="1"/>
        <v>%</v>
      </c>
      <c r="AA9" s="51" t="str">
        <f t="shared" si="1"/>
        <v>%</v>
      </c>
      <c r="AB9" s="51" t="str">
        <f t="shared" si="1"/>
        <v>%</v>
      </c>
      <c r="AE9" s="32"/>
      <c r="AF9" s="53" t="str">
        <f t="shared" ref="AF9:AQ9" si="2">"%"</f>
        <v>%</v>
      </c>
      <c r="AG9" s="53" t="str">
        <f t="shared" si="2"/>
        <v>%</v>
      </c>
      <c r="AH9" s="53" t="str">
        <f t="shared" si="2"/>
        <v>%</v>
      </c>
      <c r="AI9" s="53" t="str">
        <f t="shared" si="2"/>
        <v>%</v>
      </c>
      <c r="AJ9" s="53" t="str">
        <f t="shared" si="2"/>
        <v>%</v>
      </c>
      <c r="AK9" s="81" t="str">
        <f t="shared" si="2"/>
        <v>%</v>
      </c>
      <c r="AL9" s="53" t="str">
        <f t="shared" si="2"/>
        <v>%</v>
      </c>
      <c r="AM9" s="53" t="str">
        <f t="shared" si="2"/>
        <v>%</v>
      </c>
      <c r="AN9" s="53" t="str">
        <f t="shared" si="2"/>
        <v>%</v>
      </c>
      <c r="AO9" s="53" t="str">
        <f t="shared" si="2"/>
        <v>%</v>
      </c>
      <c r="AP9" s="53" t="str">
        <f t="shared" si="2"/>
        <v>%</v>
      </c>
      <c r="AQ9" s="53" t="str">
        <f t="shared" si="2"/>
        <v>%</v>
      </c>
    </row>
    <row r="10" spans="1:43" s="6" customFormat="1" ht="11">
      <c r="A10" s="23" t="str">
        <f>CONCATENATE("N=",T_iv_strat1!E3)</f>
        <v>N=340</v>
      </c>
      <c r="B10" s="50" t="str">
        <f t="shared" ref="B10:M10" si="3">"[95% CI]"</f>
        <v>[95% CI]</v>
      </c>
      <c r="C10" s="50" t="str">
        <f t="shared" si="3"/>
        <v>[95% CI]</v>
      </c>
      <c r="D10" s="50" t="str">
        <f t="shared" si="3"/>
        <v>[95% CI]</v>
      </c>
      <c r="E10" s="50" t="str">
        <f t="shared" si="3"/>
        <v>[95% CI]</v>
      </c>
      <c r="F10" s="50" t="str">
        <f t="shared" si="3"/>
        <v>[95% CI]</v>
      </c>
      <c r="G10" s="78" t="str">
        <f t="shared" si="3"/>
        <v>[95% CI]</v>
      </c>
      <c r="H10" s="50" t="str">
        <f t="shared" si="3"/>
        <v>[95% CI]</v>
      </c>
      <c r="I10" s="50" t="str">
        <f t="shared" si="3"/>
        <v>[95% CI]</v>
      </c>
      <c r="J10" s="50" t="str">
        <f t="shared" si="3"/>
        <v>[95% CI]</v>
      </c>
      <c r="K10" s="50" t="str">
        <f t="shared" si="3"/>
        <v>[95% CI]</v>
      </c>
      <c r="L10" s="50" t="str">
        <f t="shared" si="3"/>
        <v>[95% CI]</v>
      </c>
      <c r="M10" s="50" t="str">
        <f t="shared" si="3"/>
        <v>[95% CI]</v>
      </c>
      <c r="P10" s="28" t="str">
        <f>CONCATENATE("N=",T_iv_strat2!E3)</f>
        <v>N=315</v>
      </c>
      <c r="Q10" s="52" t="str">
        <f t="shared" ref="Q10:AB10" si="4">"[95% CI]"</f>
        <v>[95% CI]</v>
      </c>
      <c r="R10" s="52" t="str">
        <f t="shared" si="4"/>
        <v>[95% CI]</v>
      </c>
      <c r="S10" s="52" t="str">
        <f t="shared" si="4"/>
        <v>[95% CI]</v>
      </c>
      <c r="T10" s="52" t="str">
        <f t="shared" si="4"/>
        <v>[95% CI]</v>
      </c>
      <c r="U10" s="52" t="str">
        <f t="shared" si="4"/>
        <v>[95% CI]</v>
      </c>
      <c r="V10" s="80" t="str">
        <f t="shared" si="4"/>
        <v>[95% CI]</v>
      </c>
      <c r="W10" s="52" t="str">
        <f t="shared" si="4"/>
        <v>[95% CI]</v>
      </c>
      <c r="X10" s="52" t="str">
        <f t="shared" si="4"/>
        <v>[95% CI]</v>
      </c>
      <c r="Y10" s="52" t="str">
        <f t="shared" si="4"/>
        <v>[95% CI]</v>
      </c>
      <c r="Z10" s="52" t="str">
        <f t="shared" si="4"/>
        <v>[95% CI]</v>
      </c>
      <c r="AA10" s="52" t="str">
        <f t="shared" si="4"/>
        <v>[95% CI]</v>
      </c>
      <c r="AB10" s="52" t="str">
        <f t="shared" si="4"/>
        <v>[95% CI]</v>
      </c>
      <c r="AE10" s="33" t="str">
        <f>CONCATENATE("N=",T_iv_strat3!E3)</f>
        <v>N=153</v>
      </c>
      <c r="AF10" s="54" t="str">
        <f t="shared" ref="AF10:AQ10" si="5">"[95% CI]"</f>
        <v>[95% CI]</v>
      </c>
      <c r="AG10" s="54" t="str">
        <f t="shared" si="5"/>
        <v>[95% CI]</v>
      </c>
      <c r="AH10" s="54" t="str">
        <f t="shared" si="5"/>
        <v>[95% CI]</v>
      </c>
      <c r="AI10" s="54" t="str">
        <f t="shared" si="5"/>
        <v>[95% CI]</v>
      </c>
      <c r="AJ10" s="54" t="str">
        <f t="shared" si="5"/>
        <v>[95% CI]</v>
      </c>
      <c r="AK10" s="82" t="str">
        <f t="shared" si="5"/>
        <v>[95% CI]</v>
      </c>
      <c r="AL10" s="54" t="str">
        <f t="shared" si="5"/>
        <v>[95% CI]</v>
      </c>
      <c r="AM10" s="54" t="str">
        <f t="shared" si="5"/>
        <v>[95% CI]</v>
      </c>
      <c r="AN10" s="54" t="str">
        <f t="shared" si="5"/>
        <v>[95% CI]</v>
      </c>
      <c r="AO10" s="54" t="str">
        <f t="shared" si="5"/>
        <v>[95% CI]</v>
      </c>
      <c r="AP10" s="54" t="str">
        <f t="shared" si="5"/>
        <v>[95% CI]</v>
      </c>
      <c r="AQ10" s="54" t="str">
        <f t="shared" si="5"/>
        <v>[95% CI]</v>
      </c>
    </row>
    <row r="11" spans="1:43" s="6" customFormat="1" ht="11">
      <c r="A11" s="4" t="s">
        <v>5</v>
      </c>
      <c r="B11" s="5">
        <f>ROUND(T_iv_strat1!B3,1)</f>
        <v>0.9</v>
      </c>
      <c r="C11" s="5">
        <f>ROUND(T_iv_strat1!J3,1)</f>
        <v>0.7</v>
      </c>
      <c r="D11" s="5">
        <f>ROUND(T_iv_strat1!R3,1)</f>
        <v>1.1000000000000001</v>
      </c>
      <c r="E11" s="5">
        <f>ROUND(T_iv_strat1!Z3,1)</f>
        <v>0</v>
      </c>
      <c r="F11" s="5">
        <f>ROUND(T_iv_strat1!AH3,1)</f>
        <v>96.3</v>
      </c>
      <c r="G11" s="34">
        <f>ROUND(T_iv_strat1!AP3,1)</f>
        <v>1</v>
      </c>
      <c r="H11" s="5">
        <f>ROUND(T_iv_strat1!F3,1)</f>
        <v>1.5</v>
      </c>
      <c r="I11" s="5">
        <f>ROUND(T_iv_strat1!N3,1)</f>
        <v>0.9</v>
      </c>
      <c r="J11" s="5">
        <f>ROUND(T_iv_strat1!V3,1)</f>
        <v>4.5</v>
      </c>
      <c r="K11" s="5">
        <f>ROUND(T_iv_strat1!AD3,1)</f>
        <v>0.1</v>
      </c>
      <c r="L11" s="5">
        <f>ROUND(T_iv_strat1!AL3,1)</f>
        <v>92.4</v>
      </c>
      <c r="M11" s="5">
        <f>ROUND(T_iv_strat1!AT3,1)</f>
        <v>0.5</v>
      </c>
      <c r="P11" s="4" t="str">
        <f>A11</f>
        <v>Antimalarials:</v>
      </c>
      <c r="Q11" s="5">
        <f>ROUND(T_iv_strat2!B3,1)</f>
        <v>0.2</v>
      </c>
      <c r="R11" s="5">
        <f>ROUND(T_iv_strat2!J3,1)</f>
        <v>0.7</v>
      </c>
      <c r="S11" s="5">
        <f>ROUND(T_iv_strat2!R3,1)</f>
        <v>4.4000000000000004</v>
      </c>
      <c r="T11" s="5">
        <f>ROUND(T_iv_strat2!Z3,1)</f>
        <v>0</v>
      </c>
      <c r="U11" s="5">
        <f>ROUND(T_iv_strat2!AH3,1)</f>
        <v>90.4</v>
      </c>
      <c r="V11" s="34">
        <f>ROUND(T_iv_strat2!AP3,1)</f>
        <v>4.2</v>
      </c>
      <c r="W11" s="5">
        <f>ROUND(T_iv_strat2!F3,1)</f>
        <v>1.6</v>
      </c>
      <c r="X11" s="5">
        <f>ROUND(T_iv_strat2!N3,1)</f>
        <v>7</v>
      </c>
      <c r="Y11" s="5">
        <f>ROUND(T_iv_strat2!V3,1)</f>
        <v>8.9</v>
      </c>
      <c r="Z11" s="5">
        <f>ROUND(T_iv_strat2!AD3,1)</f>
        <v>0.1</v>
      </c>
      <c r="AA11" s="5">
        <f>ROUND(T_iv_strat2!AL3,1)</f>
        <v>80.599999999999994</v>
      </c>
      <c r="AB11" s="5">
        <f>ROUND(T_iv_strat2!AT3,1)</f>
        <v>1.8</v>
      </c>
      <c r="AE11" s="4" t="str">
        <f>A11</f>
        <v>Antimalarials:</v>
      </c>
      <c r="AF11" s="5">
        <f>ROUND(T_iv_strat3!B3,1)</f>
        <v>0</v>
      </c>
      <c r="AG11" s="5">
        <f>ROUND(T_iv_strat3!J3,1)</f>
        <v>3.8</v>
      </c>
      <c r="AH11" s="5">
        <f>ROUND(T_iv_strat3!R3,1)</f>
        <v>22.2</v>
      </c>
      <c r="AI11" s="5">
        <f>ROUND(T_iv_strat3!Z3,1)</f>
        <v>0</v>
      </c>
      <c r="AJ11" s="5">
        <f>ROUND(T_iv_strat3!AH3,1)</f>
        <v>70.3</v>
      </c>
      <c r="AK11" s="34">
        <f>ROUND(T_iv_strat3!AP3,1)</f>
        <v>3.8</v>
      </c>
      <c r="AL11" s="5">
        <f>ROUND(T_iv_strat3!F3,1)</f>
        <v>0.3</v>
      </c>
      <c r="AM11" s="5">
        <f>ROUND(T_iv_strat3!N3,1)</f>
        <v>5.6</v>
      </c>
      <c r="AN11" s="5">
        <f>ROUND(T_iv_strat3!V3,1)</f>
        <v>36.700000000000003</v>
      </c>
      <c r="AO11" s="5">
        <f>ROUND(T_iv_strat3!AD3,1)</f>
        <v>0</v>
      </c>
      <c r="AP11" s="5">
        <f>ROUND(T_iv_strat3!AL3,1)</f>
        <v>46.9</v>
      </c>
      <c r="AQ11" s="5">
        <f>ROUND(T_iv_strat3!AT3,1)</f>
        <v>10.6</v>
      </c>
    </row>
    <row r="12" spans="1:43" s="7" customFormat="1" ht="9" customHeight="1">
      <c r="A12" s="8"/>
      <c r="B12" s="35" t="str">
        <f>IF(T_iv_strat1!C3=".","-",(CONCATENATE("[",ROUND(T_iv_strat1!C3,1),"; ",ROUND(T_iv_strat1!D3,1),"]")))</f>
        <v>[0.4; 2]</v>
      </c>
      <c r="C12" s="35" t="str">
        <f>IF(T_iv_strat1!K3=".","-",(CONCATENATE("[",ROUND(T_iv_strat1!K3,1),"; ",ROUND(T_iv_strat1!L3,1),"]")))</f>
        <v>[0.3; 1.8]</v>
      </c>
      <c r="D12" s="35" t="str">
        <f>IF(T_iv_strat1!S3=".","-",(CONCATENATE("[",ROUND(T_iv_strat1!S3,1),"; ",ROUND(T_iv_strat1!T3,1),"]")))</f>
        <v>[0.6; 2.1]</v>
      </c>
      <c r="E12" s="35" t="str">
        <f>IF(T_iv_strat1!AA3=".","-",(CONCATENATE("[",ROUND(T_iv_strat1!AA3,1),"; ",ROUND(T_iv_strat1!AB3,1),"]")))</f>
        <v>[0; 0]</v>
      </c>
      <c r="F12" s="35" t="str">
        <f>IF(T_iv_strat1!AI3=".","-",(CONCATENATE("[",ROUND(T_iv_strat1!AI3,1),"; ",ROUND(T_iv_strat1!AJ3,1),"]")))</f>
        <v>[93.9; 97.8]</v>
      </c>
      <c r="G12" s="36" t="str">
        <f>IF(T_iv_strat1!AQ3=".","-",(CONCATENATE("[",ROUND(T_iv_strat1!AQ3,1),"; ",ROUND(T_iv_strat1!AR3,1),"]")))</f>
        <v>[0.5; 2.2]</v>
      </c>
      <c r="H12" s="35" t="str">
        <f>IF(T_iv_strat1!G3=".","-",(CONCATENATE("[",ROUND(T_iv_strat1!G3,1),"; ",ROUND(T_iv_strat1!H3,1),"]")))</f>
        <v>[1; 2.2]</v>
      </c>
      <c r="I12" s="35" t="str">
        <f>IF(T_iv_strat1!O3=".","-",(CONCATENATE("[",ROUND(T_iv_strat1!O3,1),"; ",ROUND(T_iv_strat1!P3,1),"]")))</f>
        <v>[0.6; 1.5]</v>
      </c>
      <c r="J12" s="35" t="str">
        <f>IF(T_iv_strat1!W3=".","-",(CONCATENATE("[",ROUND(T_iv_strat1!W3,1),"; ",ROUND(T_iv_strat1!X3,1),"]")))</f>
        <v>[2.3; 8.6]</v>
      </c>
      <c r="K12" s="35" t="str">
        <f>IF(T_iv_strat1!AE3=".","-",(CONCATENATE("[",ROUND(T_iv_strat1!AE3,1),"; ",ROUND(T_iv_strat1!AF3,1),"]")))</f>
        <v>[0; 0.3]</v>
      </c>
      <c r="L12" s="35" t="str">
        <f>IF(T_iv_strat1!AM3=".","-",(CONCATENATE("[",ROUND(T_iv_strat1!AM3,1),"; ",ROUND(T_iv_strat1!AN3,1),"]")))</f>
        <v>[89; 94.9]</v>
      </c>
      <c r="M12" s="35" t="str">
        <f>IF(T_iv_strat1!AU3=".","-",(CONCATENATE("[",ROUND(T_iv_strat1!AU3,1),"; ",ROUND(T_iv_strat1!AV3,1),"]")))</f>
        <v>[0.1; 1.8]</v>
      </c>
      <c r="P12" s="8"/>
      <c r="Q12" s="35" t="str">
        <f>IF(T_iv_strat2!C3=".","-",(CONCATENATE("[",ROUND(T_iv_strat2!C3,1),"; ",ROUND(T_iv_strat2!D3,1),"]")))</f>
        <v>[0; 1]</v>
      </c>
      <c r="R12" s="35" t="str">
        <f>IF(T_iv_strat2!K3=".","-",(CONCATENATE("[",ROUND(T_iv_strat2!K3,1),"; ",ROUND(T_iv_strat2!L3,1),"]")))</f>
        <v>[0.3; 1.9]</v>
      </c>
      <c r="S12" s="35" t="str">
        <f>IF(T_iv_strat2!S3=".","-",(CONCATENATE("[",ROUND(T_iv_strat2!S3,1),"; ",ROUND(T_iv_strat2!T3,1),"]")))</f>
        <v>[2.1; 9]</v>
      </c>
      <c r="T12" s="35" t="str">
        <f>IF(T_iv_strat2!AA3=".","-",(CONCATENATE("[",ROUND(T_iv_strat2!AA3,1),"; ",ROUND(T_iv_strat2!AB3,1),"]")))</f>
        <v>[0; 0]</v>
      </c>
      <c r="U12" s="35" t="str">
        <f>IF(T_iv_strat2!AI3=".","-",(CONCATENATE("[",ROUND(T_iv_strat2!AI3,1),"; ",ROUND(T_iv_strat2!AJ3,1),"]")))</f>
        <v>[86.7; 93.1]</v>
      </c>
      <c r="V12" s="36" t="str">
        <f>IF(T_iv_strat2!AQ3=".","-",(CONCATENATE("[",ROUND(T_iv_strat2!AQ3,1),"; ",ROUND(T_iv_strat2!AR3,1),"]")))</f>
        <v>[2.1; 8.4]</v>
      </c>
      <c r="W12" s="35" t="str">
        <f>IF(T_iv_strat2!G3=".","-",(CONCATENATE("[",ROUND(T_iv_strat2!G3,1),"; ",ROUND(T_iv_strat2!H3,1),"]")))</f>
        <v>[0.6; 4.2]</v>
      </c>
      <c r="X12" s="35" t="str">
        <f>IF(T_iv_strat2!O3=".","-",(CONCATENATE("[",ROUND(T_iv_strat2!O3,1),"; ",ROUND(T_iv_strat2!P3,1),"]")))</f>
        <v>[5.1; 9.5]</v>
      </c>
      <c r="Y12" s="35" t="str">
        <f>IF(T_iv_strat2!W3=".","-",(CONCATENATE("[",ROUND(T_iv_strat2!W3,1),"; ",ROUND(T_iv_strat2!X3,1),"]")))</f>
        <v>[6.9; 11.4]</v>
      </c>
      <c r="Z12" s="35" t="str">
        <f>IF(T_iv_strat2!AE3=".","-",(CONCATENATE("[",ROUND(T_iv_strat2!AE3,1),"; ",ROUND(T_iv_strat2!AF3,1),"]")))</f>
        <v>[0; 0.4]</v>
      </c>
      <c r="AA12" s="35" t="str">
        <f>IF(T_iv_strat2!AM3=".","-",(CONCATENATE("[",ROUND(T_iv_strat2!AM3,1),"; ",ROUND(T_iv_strat2!AN3,1),"]")))</f>
        <v>[75.2; 85]</v>
      </c>
      <c r="AB12" s="35" t="str">
        <f>IF(T_iv_strat2!AU3=".","-",(CONCATENATE("[",ROUND(T_iv_strat2!AU3,1),"; ",ROUND(T_iv_strat2!AV3,1),"]")))</f>
        <v>[1.2; 2.9]</v>
      </c>
      <c r="AE12" s="8"/>
      <c r="AF12" s="35" t="str">
        <f>IF(T_iv_strat3!C3=".","-",(CONCATENATE("[",ROUND(T_iv_strat3!C3,1),"; ",ROUND(T_iv_strat3!D3,1),"]")))</f>
        <v>[0; 0]</v>
      </c>
      <c r="AG12" s="35" t="str">
        <f>IF(T_iv_strat3!K3=".","-",(CONCATENATE("[",ROUND(T_iv_strat3!K3,1),"; ",ROUND(T_iv_strat3!L3,1),"]")))</f>
        <v>[1.4; 9.7]</v>
      </c>
      <c r="AH12" s="35" t="str">
        <f>IF(T_iv_strat3!S3=".","-",(CONCATENATE("[",ROUND(T_iv_strat3!S3,1),"; ",ROUND(T_iv_strat3!T3,1),"]")))</f>
        <v>[12.8; 35.7]</v>
      </c>
      <c r="AI12" s="35" t="str">
        <f>IF(T_iv_strat3!AA3=".","-",(CONCATENATE("[",ROUND(T_iv_strat3!AA3,1),"; ",ROUND(T_iv_strat3!AB3,1),"]")))</f>
        <v>[0; 0]</v>
      </c>
      <c r="AJ12" s="35" t="str">
        <f>IF(T_iv_strat3!AI3=".","-",(CONCATENATE("[",ROUND(T_iv_strat3!AI3,1),"; ",ROUND(T_iv_strat3!AJ3,1),"]")))</f>
        <v>[54.9; 82.1]</v>
      </c>
      <c r="AK12" s="36" t="str">
        <f>IF(T_iv_strat3!AQ3=".","-",(CONCATENATE("[",ROUND(T_iv_strat3!AQ3,1),"; ",ROUND(T_iv_strat3!AR3,1),"]")))</f>
        <v>[2.5; 5.6]</v>
      </c>
      <c r="AL12" s="35" t="str">
        <f>IF(T_iv_strat3!G3=".","-",(CONCATENATE("[",ROUND(T_iv_strat3!G3,1),"; ",ROUND(T_iv_strat3!H3,1),"]")))</f>
        <v>[0.1; 1.3]</v>
      </c>
      <c r="AM12" s="35" t="str">
        <f>IF(T_iv_strat3!O3=".","-",(CONCATENATE("[",ROUND(T_iv_strat3!O3,1),"; ",ROUND(T_iv_strat3!P3,1),"]")))</f>
        <v>[3.3; 9.2]</v>
      </c>
      <c r="AN12" s="35" t="str">
        <f>IF(T_iv_strat3!W3=".","-",(CONCATENATE("[",ROUND(T_iv_strat3!W3,1),"; ",ROUND(T_iv_strat3!X3,1),"]")))</f>
        <v>[24.3; 51.2]</v>
      </c>
      <c r="AO12" s="35" t="str">
        <f>IF(T_iv_strat3!AE3=".","-",(CONCATENATE("[",ROUND(T_iv_strat3!AE3,1),"; ",ROUND(T_iv_strat3!AF3,1),"]")))</f>
        <v>[0; 0]</v>
      </c>
      <c r="AP12" s="35" t="str">
        <f>IF(T_iv_strat3!AM3=".","-",(CONCATENATE("[",ROUND(T_iv_strat3!AM3,1),"; ",ROUND(T_iv_strat3!AN3,1),"]")))</f>
        <v>[36.3; 57.8]</v>
      </c>
      <c r="AQ12" s="35" t="str">
        <f>IF(T_iv_strat3!AU3=".","-",(CONCATENATE("[",ROUND(T_iv_strat3!AU3,1),"; ",ROUND(T_iv_strat3!AV3,1),"]")))</f>
        <v>[3.5; 27.8]</v>
      </c>
    </row>
    <row r="13" spans="1:43" s="9" customFormat="1" ht="11">
      <c r="A13" s="97" t="str">
        <f>T_iv_strat1!C1</f>
        <v xml:space="preserve">strat1 Footnote: Rural outlets that met screening criteria for a full interview but did not complete the interview with any AM in stock = 0 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P13" s="97" t="str">
        <f>T_iv_strat2!C1</f>
        <v xml:space="preserve">strat2 Footnote: Rural outlets that met screening criteria for a full interview but did not complete the interview with any AM in stock = 0 </v>
      </c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E13" s="97" t="str">
        <f>T_iv_strat3!C1</f>
        <v xml:space="preserve">strat3 Footnote: Rural outlets that met screening criteria for a full interview but did not complete the interview with any AM in stock = 0 </v>
      </c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</row>
    <row r="14" spans="1:43" s="6" customFormat="1" ht="12" thickBot="1">
      <c r="A14" s="108" t="str">
        <f>T_iv_strat1!D1</f>
        <v xml:space="preserve">strat1 Footnote: Urban outlets that met screening criteria for a full interview but did not complete the interview with any AM in stock = 0 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P14" s="108" t="str">
        <f>T_iv_strat2!D1</f>
        <v xml:space="preserve">strat2 Footnote: Urban outlets that met screening criteria for a full interview but did not complete the interview with any AM in stock = 0 </v>
      </c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D14" s="9"/>
      <c r="AE14" s="108" t="str">
        <f>T_iv_strat3!D1</f>
        <v xml:space="preserve">strat3 Footnote: Urban outlets that met screening criteria for a full interview but did not complete the interview with any AM in stock = 0 </v>
      </c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</row>
    <row r="15" spans="1:43" s="6" customFormat="1" ht="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D15" s="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>
      <c r="AD16" s="9"/>
    </row>
    <row r="17" spans="30:30">
      <c r="AD17" s="9"/>
    </row>
    <row r="18" spans="30:30">
      <c r="AD18" s="9"/>
    </row>
    <row r="19" spans="30:30">
      <c r="AD19" s="9"/>
    </row>
  </sheetData>
  <mergeCells count="18">
    <mergeCell ref="AE5:AQ5"/>
    <mergeCell ref="AE6:AQ6"/>
    <mergeCell ref="A14:M14"/>
    <mergeCell ref="P14:AB14"/>
    <mergeCell ref="AE14:AQ14"/>
    <mergeCell ref="A5:M5"/>
    <mergeCell ref="A6:M6"/>
    <mergeCell ref="P5:AB5"/>
    <mergeCell ref="P6:AB6"/>
    <mergeCell ref="A13:M13"/>
    <mergeCell ref="H7:M7"/>
    <mergeCell ref="B7:G7"/>
    <mergeCell ref="P13:AB13"/>
    <mergeCell ref="AE13:AQ13"/>
    <mergeCell ref="Q7:V7"/>
    <mergeCell ref="W7:AB7"/>
    <mergeCell ref="AF7:AK7"/>
    <mergeCell ref="AL7:AQ7"/>
  </mergeCells>
  <conditionalFormatting sqref="A1:XFD4 N5:O5 AC5:AD5 AR5:XFD5">
    <cfRule type="cellIs" dxfId="3" priority="4" operator="equal">
      <formula>1</formula>
    </cfRule>
  </conditionalFormatting>
  <conditionalFormatting sqref="B11:G11">
    <cfRule type="expression" dxfId="2" priority="3">
      <formula>"(RIGHT(B4, LEN(B4)-2)*1)&lt;50"</formula>
    </cfRule>
  </conditionalFormatting>
  <conditionalFormatting sqref="Q11:V11">
    <cfRule type="expression" dxfId="1" priority="2">
      <formula>"(RIGHT(B4, LEN(B4)-2)*1)&lt;50"</formula>
    </cfRule>
  </conditionalFormatting>
  <conditionalFormatting sqref="AF11:AK11">
    <cfRule type="expression" dxfId="0" priority="1">
      <formula>"(RIGHT(B4, LEN(B4)-2)*1)&lt;50"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2F79-F249-4EF5-BBCC-56358AEC5A84}">
  <dimension ref="A1:Y3"/>
  <sheetViews>
    <sheetView topLeftCell="H1" workbookViewId="0">
      <selection activeCell="B3" sqref="B3"/>
    </sheetView>
  </sheetViews>
  <sheetFormatPr baseColWidth="10" defaultColWidth="8.83203125" defaultRowHeight="15"/>
  <sheetData>
    <row r="1" spans="1:25">
      <c r="A1" t="s">
        <v>9</v>
      </c>
      <c r="B1" t="s">
        <v>10</v>
      </c>
      <c r="C1" t="s">
        <v>35</v>
      </c>
      <c r="F1" t="s">
        <v>11</v>
      </c>
      <c r="J1" t="s">
        <v>12</v>
      </c>
      <c r="N1" t="s">
        <v>13</v>
      </c>
      <c r="R1" t="s">
        <v>14</v>
      </c>
      <c r="V1" t="s">
        <v>36</v>
      </c>
    </row>
    <row r="3" spans="1:25">
      <c r="A3" t="s">
        <v>15</v>
      </c>
      <c r="B3">
        <v>0.64567432181073703</v>
      </c>
      <c r="C3">
        <v>0.42565884233546636</v>
      </c>
      <c r="D3">
        <v>0.9782945937920271</v>
      </c>
      <c r="E3">
        <v>3763</v>
      </c>
      <c r="F3">
        <v>3.1699468019798149</v>
      </c>
      <c r="G3">
        <v>2.2974292910527749</v>
      </c>
      <c r="H3">
        <v>4.3590449580686714</v>
      </c>
      <c r="I3">
        <v>3763</v>
      </c>
      <c r="J3">
        <v>16.587652074016443</v>
      </c>
      <c r="K3">
        <v>12.151292452084133</v>
      </c>
      <c r="L3">
        <v>22.233769304713221</v>
      </c>
      <c r="M3">
        <v>3763</v>
      </c>
      <c r="N3">
        <v>3.188880899256042E-2</v>
      </c>
      <c r="O3">
        <v>1.3875957185449978E-2</v>
      </c>
      <c r="P3">
        <v>7.3267621554796145E-2</v>
      </c>
      <c r="Q3">
        <v>3763</v>
      </c>
      <c r="R3">
        <v>74.430895988122927</v>
      </c>
      <c r="S3">
        <v>68.480050777592112</v>
      </c>
      <c r="T3">
        <v>79.593044879261797</v>
      </c>
      <c r="U3">
        <v>3763</v>
      </c>
      <c r="V3">
        <v>5.1339420050775191</v>
      </c>
      <c r="W3">
        <v>2.3143588875934613</v>
      </c>
      <c r="X3">
        <v>11.001748378191563</v>
      </c>
      <c r="Y3">
        <v>3763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D8C3-600F-4C23-9BD0-13A19BFDC837}">
  <dimension ref="A1:AW3"/>
  <sheetViews>
    <sheetView topLeftCell="AF1" workbookViewId="0">
      <selection activeCell="AQ22" sqref="AQ22"/>
    </sheetView>
  </sheetViews>
  <sheetFormatPr baseColWidth="10" defaultColWidth="8.83203125" defaultRowHeight="15"/>
  <sheetData>
    <row r="1" spans="1:49">
      <c r="A1" t="s">
        <v>16</v>
      </c>
      <c r="B1" t="s">
        <v>10</v>
      </c>
      <c r="C1" t="s">
        <v>37</v>
      </c>
      <c r="D1" t="s">
        <v>38</v>
      </c>
      <c r="F1" t="s">
        <v>10</v>
      </c>
      <c r="J1" t="s">
        <v>11</v>
      </c>
      <c r="N1" t="s">
        <v>11</v>
      </c>
      <c r="R1" t="s">
        <v>12</v>
      </c>
      <c r="V1" t="s">
        <v>12</v>
      </c>
      <c r="Z1" t="s">
        <v>13</v>
      </c>
      <c r="AD1" t="s">
        <v>13</v>
      </c>
      <c r="AH1" t="s">
        <v>14</v>
      </c>
      <c r="AL1" t="s">
        <v>14</v>
      </c>
      <c r="AP1" t="s">
        <v>36</v>
      </c>
      <c r="AT1" t="s">
        <v>36</v>
      </c>
    </row>
    <row r="2" spans="1:49">
      <c r="B2" t="s">
        <v>8</v>
      </c>
      <c r="F2" t="s">
        <v>7</v>
      </c>
      <c r="J2" t="s">
        <v>8</v>
      </c>
      <c r="N2" t="s">
        <v>7</v>
      </c>
      <c r="R2" t="s">
        <v>8</v>
      </c>
      <c r="V2" t="s">
        <v>7</v>
      </c>
      <c r="Z2" t="s">
        <v>8</v>
      </c>
      <c r="AD2" t="s">
        <v>7</v>
      </c>
      <c r="AH2" t="s">
        <v>8</v>
      </c>
      <c r="AL2" t="s">
        <v>7</v>
      </c>
      <c r="AP2" t="s">
        <v>8</v>
      </c>
      <c r="AT2" t="s">
        <v>7</v>
      </c>
    </row>
    <row r="3" spans="1:49">
      <c r="A3" t="s">
        <v>15</v>
      </c>
      <c r="B3">
        <v>0.64567432181073703</v>
      </c>
      <c r="C3">
        <v>0.42565884233546597</v>
      </c>
      <c r="D3">
        <v>0.97829459379202788</v>
      </c>
      <c r="E3">
        <v>3763</v>
      </c>
      <c r="F3">
        <v>0.64567432181073703</v>
      </c>
      <c r="G3">
        <v>0.42565884233546636</v>
      </c>
      <c r="H3">
        <v>0.9782945937920271</v>
      </c>
      <c r="I3">
        <v>3763</v>
      </c>
      <c r="J3">
        <v>3.1699468019798149</v>
      </c>
      <c r="K3">
        <v>2.2974292910527749</v>
      </c>
      <c r="L3">
        <v>4.3590449580686714</v>
      </c>
      <c r="M3">
        <v>3763</v>
      </c>
      <c r="N3">
        <v>3.1699468019798149</v>
      </c>
      <c r="O3">
        <v>2.2974292910527763</v>
      </c>
      <c r="P3">
        <v>4.3590449580686688</v>
      </c>
      <c r="Q3">
        <v>3763</v>
      </c>
      <c r="R3">
        <v>16.587652074016443</v>
      </c>
      <c r="S3">
        <v>12.151292452084133</v>
      </c>
      <c r="T3">
        <v>22.233769304713221</v>
      </c>
      <c r="U3">
        <v>3763</v>
      </c>
      <c r="V3">
        <v>16.587652074016443</v>
      </c>
      <c r="W3">
        <v>12.151292452084133</v>
      </c>
      <c r="X3">
        <v>22.233769304713221</v>
      </c>
      <c r="Y3">
        <v>3763</v>
      </c>
      <c r="Z3">
        <v>3.188880899256042E-2</v>
      </c>
      <c r="AA3">
        <v>1.3875957185449978E-2</v>
      </c>
      <c r="AB3">
        <v>7.3267621554796145E-2</v>
      </c>
      <c r="AC3">
        <v>3763</v>
      </c>
      <c r="AD3">
        <v>3.188880899256042E-2</v>
      </c>
      <c r="AE3">
        <v>1.3875957185449926E-2</v>
      </c>
      <c r="AF3">
        <v>7.3267621554796353E-2</v>
      </c>
      <c r="AG3">
        <v>3763</v>
      </c>
      <c r="AH3">
        <v>74.430895988122927</v>
      </c>
      <c r="AI3">
        <v>68.480050777592112</v>
      </c>
      <c r="AJ3">
        <v>79.593044879261797</v>
      </c>
      <c r="AK3">
        <v>3763</v>
      </c>
      <c r="AL3">
        <v>74.430895988122927</v>
      </c>
      <c r="AM3">
        <v>68.480050777592112</v>
      </c>
      <c r="AN3">
        <v>79.593044879261797</v>
      </c>
      <c r="AO3">
        <v>3763</v>
      </c>
      <c r="AP3">
        <v>5.1339420050775191</v>
      </c>
      <c r="AQ3">
        <v>2.3143588875934613</v>
      </c>
      <c r="AR3">
        <v>11.001748378191563</v>
      </c>
      <c r="AS3">
        <v>3763</v>
      </c>
      <c r="AT3">
        <v>5.1339420050775191</v>
      </c>
      <c r="AU3">
        <v>2.3143588875934613</v>
      </c>
      <c r="AV3">
        <v>11.001748378191563</v>
      </c>
      <c r="AW3">
        <v>3763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CEA0-98CA-408A-B270-121DD749E531}">
  <dimension ref="A1:Y3"/>
  <sheetViews>
    <sheetView workbookViewId="0">
      <selection activeCell="E17" sqref="E17"/>
    </sheetView>
  </sheetViews>
  <sheetFormatPr baseColWidth="10" defaultColWidth="8.83203125" defaultRowHeight="15"/>
  <cols>
    <col min="1" max="1" width="18.1640625" customWidth="1"/>
  </cols>
  <sheetData>
    <row r="1" spans="1:25">
      <c r="A1" t="s">
        <v>17</v>
      </c>
      <c r="B1" t="s">
        <v>10</v>
      </c>
      <c r="C1" t="s">
        <v>54</v>
      </c>
      <c r="F1" t="s">
        <v>11</v>
      </c>
      <c r="J1" t="s">
        <v>12</v>
      </c>
      <c r="N1" t="s">
        <v>13</v>
      </c>
      <c r="R1" t="s">
        <v>14</v>
      </c>
      <c r="V1" t="s">
        <v>36</v>
      </c>
    </row>
    <row r="3" spans="1:25">
      <c r="A3" t="s">
        <v>15</v>
      </c>
      <c r="B3">
        <v>1.2814523177742381</v>
      </c>
      <c r="C3">
        <v>0.89037278687600396</v>
      </c>
      <c r="D3">
        <v>1.8411152154273196</v>
      </c>
      <c r="E3">
        <v>1348</v>
      </c>
      <c r="F3">
        <v>0.87150899947291449</v>
      </c>
      <c r="G3">
        <v>0.56963961946756603</v>
      </c>
      <c r="H3">
        <v>1.3312064278525024</v>
      </c>
      <c r="I3">
        <v>1348</v>
      </c>
      <c r="J3">
        <v>3.4078120257571407</v>
      </c>
      <c r="K3">
        <v>1.8295216867456328</v>
      </c>
      <c r="L3">
        <v>6.2608271934749755</v>
      </c>
      <c r="M3">
        <v>1348</v>
      </c>
      <c r="N3">
        <v>8.3163484057318993E-2</v>
      </c>
      <c r="O3">
        <v>3.0938285919691572E-2</v>
      </c>
      <c r="P3">
        <v>0.22335016882978845</v>
      </c>
      <c r="Q3">
        <v>1348</v>
      </c>
      <c r="R3">
        <v>93.715158876839467</v>
      </c>
      <c r="S3">
        <v>91.193531977844984</v>
      </c>
      <c r="T3">
        <v>95.549981693173919</v>
      </c>
      <c r="U3">
        <v>1348</v>
      </c>
      <c r="V3">
        <v>0.64090429609892119</v>
      </c>
      <c r="W3">
        <v>0.29327390796515684</v>
      </c>
      <c r="X3">
        <v>1.3948317151573357</v>
      </c>
      <c r="Y3">
        <v>1348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1AC4-2664-4BCE-800D-D02BCBE1FEB3}">
  <dimension ref="A1:Y3"/>
  <sheetViews>
    <sheetView workbookViewId="0">
      <selection activeCell="G10" sqref="G10"/>
    </sheetView>
  </sheetViews>
  <sheetFormatPr baseColWidth="10" defaultColWidth="8.83203125" defaultRowHeight="15"/>
  <sheetData>
    <row r="1" spans="1:25">
      <c r="A1" t="s">
        <v>18</v>
      </c>
      <c r="B1" t="s">
        <v>10</v>
      </c>
      <c r="C1" t="s">
        <v>55</v>
      </c>
      <c r="F1" t="s">
        <v>11</v>
      </c>
      <c r="J1" t="s">
        <v>12</v>
      </c>
      <c r="N1" t="s">
        <v>13</v>
      </c>
      <c r="R1" t="s">
        <v>14</v>
      </c>
      <c r="V1" t="s">
        <v>36</v>
      </c>
    </row>
    <row r="3" spans="1:25">
      <c r="A3" t="s">
        <v>15</v>
      </c>
      <c r="B3">
        <v>0.60419217604898612</v>
      </c>
      <c r="C3">
        <v>0.24587352420965283</v>
      </c>
      <c r="D3">
        <v>1.4769674810333822</v>
      </c>
      <c r="E3">
        <v>1507</v>
      </c>
      <c r="F3">
        <v>2.4750145644293333</v>
      </c>
      <c r="G3">
        <v>1.5471974131136108</v>
      </c>
      <c r="H3">
        <v>3.9369722457302947</v>
      </c>
      <c r="I3">
        <v>1507</v>
      </c>
      <c r="J3">
        <v>5.6589026331643506</v>
      </c>
      <c r="K3">
        <v>3.7915439841734289</v>
      </c>
      <c r="L3">
        <v>8.3659739983828398</v>
      </c>
      <c r="M3">
        <v>1507</v>
      </c>
      <c r="N3">
        <v>2.7804285764863958E-2</v>
      </c>
      <c r="O3">
        <v>5.9111452419195942E-3</v>
      </c>
      <c r="P3">
        <v>0.13067720211177347</v>
      </c>
      <c r="Q3">
        <v>1507</v>
      </c>
      <c r="R3">
        <v>87.664173099748524</v>
      </c>
      <c r="S3">
        <v>84.485801889269624</v>
      </c>
      <c r="T3">
        <v>90.266414631846004</v>
      </c>
      <c r="U3">
        <v>1507</v>
      </c>
      <c r="V3">
        <v>3.5699132408439396</v>
      </c>
      <c r="W3">
        <v>1.9870069376852404</v>
      </c>
      <c r="X3">
        <v>6.3323389353585267</v>
      </c>
      <c r="Y3">
        <v>1507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BD1CD9-E041-4A17-B1C9-911D70CAC246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011fb24-49a0-463f-ada9-a8217d0aa252"/>
    <ds:schemaRef ds:uri="http://purl.org/dc/terms/"/>
    <ds:schemaRef ds:uri="http://schemas.microsoft.com/office/2006/metadata/properties"/>
    <ds:schemaRef ds:uri="a72d8ac4-480f-42af-94c3-1b0dbed1eec5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72DFDD-9900-42DC-A3D9-F3F7278C67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2D5491-BC1E-4AB4-832A-2B7089E081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Figures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T_iv_strat3</vt:lpstr>
      <vt:lpstr>T_iii_strata1</vt:lpstr>
      <vt:lpstr>T_iii_strata2</vt:lpstr>
      <vt:lpstr>T_iii_strata3</vt:lpstr>
      <vt:lpstr>T_iv_strata1</vt:lpstr>
      <vt:lpstr>T_iv_strata2</vt:lpstr>
      <vt:lpstr>T_iv_strata3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 Bouanchaud</cp:lastModifiedBy>
  <cp:revision/>
  <dcterms:created xsi:type="dcterms:W3CDTF">2025-01-15T10:10:09Z</dcterms:created>
  <dcterms:modified xsi:type="dcterms:W3CDTF">2025-06-11T16:33:52Z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