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y\Desktop\ML Code Submission\"/>
    </mc:Choice>
  </mc:AlternateContent>
  <xr:revisionPtr revIDLastSave="0" documentId="13_ncr:1_{6C98B976-3F36-4186-A8B9-4A6C58D44D5B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Results_combined" sheetId="1" r:id="rId1"/>
    <sheet name="Individual_fact" sheetId="3" r:id="rId2"/>
    <sheet name="Individual_bias" sheetId="4" r:id="rId3"/>
    <sheet name="Combined_Datasets_Fact and Bia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8" i="4" l="1"/>
  <c r="N78" i="4"/>
  <c r="M78" i="4"/>
  <c r="L78" i="4"/>
  <c r="K78" i="4"/>
  <c r="J78" i="4"/>
  <c r="O77" i="4"/>
  <c r="N77" i="4"/>
  <c r="M77" i="4"/>
  <c r="L77" i="4"/>
  <c r="K77" i="4"/>
  <c r="J77" i="4"/>
  <c r="O73" i="4"/>
  <c r="N73" i="4"/>
  <c r="M73" i="4"/>
  <c r="L73" i="4"/>
  <c r="K73" i="4"/>
  <c r="J73" i="4"/>
  <c r="O72" i="4"/>
  <c r="N72" i="4"/>
  <c r="M72" i="4"/>
  <c r="L72" i="4"/>
  <c r="K72" i="4"/>
  <c r="J72" i="4"/>
  <c r="O79" i="3"/>
  <c r="N79" i="3"/>
  <c r="M79" i="3"/>
  <c r="L79" i="3"/>
  <c r="K79" i="3"/>
  <c r="J79" i="3"/>
  <c r="O78" i="3"/>
  <c r="N78" i="3"/>
  <c r="M78" i="3"/>
  <c r="L78" i="3"/>
  <c r="K78" i="3"/>
  <c r="J78" i="3"/>
  <c r="O74" i="3"/>
  <c r="N74" i="3"/>
  <c r="M74" i="3"/>
  <c r="L74" i="3"/>
  <c r="K74" i="3"/>
  <c r="J74" i="3"/>
  <c r="O73" i="3"/>
  <c r="N73" i="3"/>
  <c r="M73" i="3"/>
  <c r="L73" i="3"/>
  <c r="K73" i="3"/>
  <c r="J73" i="3"/>
  <c r="I23" i="1"/>
  <c r="H23" i="1"/>
  <c r="D23" i="1"/>
  <c r="C23" i="1"/>
  <c r="I22" i="1"/>
  <c r="H22" i="1"/>
  <c r="D22" i="1"/>
  <c r="C22" i="1"/>
  <c r="I21" i="1"/>
  <c r="H21" i="1"/>
  <c r="D21" i="1"/>
  <c r="C21" i="1"/>
  <c r="I20" i="1"/>
  <c r="H20" i="1"/>
  <c r="D20" i="1"/>
  <c r="C20" i="1"/>
  <c r="I19" i="1"/>
  <c r="H19" i="1"/>
  <c r="D19" i="1"/>
  <c r="C19" i="1"/>
  <c r="I18" i="1"/>
  <c r="H18" i="1"/>
  <c r="D18" i="1"/>
  <c r="C18" i="1"/>
  <c r="I17" i="1"/>
  <c r="H17" i="1"/>
  <c r="D17" i="1"/>
  <c r="C17" i="1"/>
  <c r="I15" i="1"/>
  <c r="H15" i="1"/>
  <c r="D15" i="1"/>
  <c r="C15" i="1"/>
  <c r="I14" i="1"/>
  <c r="H14" i="1"/>
  <c r="D14" i="1"/>
  <c r="C14" i="1"/>
  <c r="I13" i="1"/>
  <c r="H13" i="1"/>
  <c r="D13" i="1"/>
  <c r="C13" i="1"/>
  <c r="I12" i="1"/>
  <c r="H12" i="1"/>
  <c r="D12" i="1"/>
  <c r="C12" i="1"/>
  <c r="I11" i="1"/>
  <c r="H11" i="1"/>
  <c r="D11" i="1"/>
  <c r="C11" i="1"/>
  <c r="I10" i="1"/>
  <c r="H10" i="1"/>
  <c r="D10" i="1"/>
  <c r="C10" i="1"/>
  <c r="I9" i="1"/>
  <c r="H9" i="1"/>
  <c r="D9" i="1"/>
  <c r="C9" i="1"/>
  <c r="I8" i="1"/>
  <c r="H8" i="1"/>
  <c r="D8" i="1"/>
  <c r="C8" i="1"/>
  <c r="I7" i="1"/>
  <c r="H7" i="1"/>
  <c r="D7" i="1"/>
  <c r="C7" i="1"/>
  <c r="I6" i="1"/>
  <c r="H6" i="1"/>
  <c r="D6" i="1"/>
  <c r="C6" i="1"/>
  <c r="I5" i="1"/>
  <c r="H5" i="1"/>
  <c r="D5" i="1"/>
  <c r="C5" i="1"/>
  <c r="I4" i="1"/>
  <c r="H4" i="1"/>
  <c r="D4" i="1"/>
  <c r="C4" i="1"/>
  <c r="I3" i="1"/>
  <c r="H3" i="1"/>
  <c r="D3" i="1"/>
  <c r="C3" i="1"/>
</calcChain>
</file>

<file path=xl/sharedStrings.xml><?xml version="1.0" encoding="utf-8"?>
<sst xmlns="http://schemas.openxmlformats.org/spreadsheetml/2006/main" count="604" uniqueCount="68">
  <si>
    <t>alexa</t>
  </si>
  <si>
    <t>classifier</t>
  </si>
  <si>
    <t>SVC</t>
  </si>
  <si>
    <t>LogisticRegression</t>
  </si>
  <si>
    <t>RandomForestClassifier</t>
  </si>
  <si>
    <t>AdaBoostClassifier</t>
  </si>
  <si>
    <t>KNeighborsClassifier</t>
  </si>
  <si>
    <t>XGBClassifier</t>
  </si>
  <si>
    <t>accuracy</t>
  </si>
  <si>
    <t>Factuality</t>
  </si>
  <si>
    <t>f1</t>
  </si>
  <si>
    <t>Bias</t>
  </si>
  <si>
    <t>body</t>
  </si>
  <si>
    <t>F1 Score</t>
  </si>
  <si>
    <t>counts</t>
  </si>
  <si>
    <t>Accuracy</t>
  </si>
  <si>
    <t>Best Classifier</t>
  </si>
  <si>
    <t>created_at</t>
  </si>
  <si>
    <t>Traffic</t>
  </si>
  <si>
    <t>description</t>
  </si>
  <si>
    <t>Alexa Rank</t>
  </si>
  <si>
    <t>URL structure</t>
  </si>
  <si>
    <t>has_location</t>
  </si>
  <si>
    <t>has_twitter</t>
  </si>
  <si>
    <t>has_wiki</t>
  </si>
  <si>
    <t>title</t>
  </si>
  <si>
    <t>XGBoost</t>
  </si>
  <si>
    <t>verified</t>
  </si>
  <si>
    <t>wikicategories</t>
  </si>
  <si>
    <t>wikicontent</t>
  </si>
  <si>
    <t>wikisummary</t>
  </si>
  <si>
    <t>URL</t>
  </si>
  <si>
    <t>URL Structure</t>
  </si>
  <si>
    <t>wikitoc</t>
  </si>
  <si>
    <t>url_match</t>
  </si>
  <si>
    <t>has_about_us</t>
  </si>
  <si>
    <t>Twitter</t>
  </si>
  <si>
    <t>created at</t>
  </si>
  <si>
    <t>Logistic Regression, AdaBoost</t>
  </si>
  <si>
    <t>has account</t>
  </si>
  <si>
    <t>All Except KNN</t>
  </si>
  <si>
    <t>has_terms_of_use</t>
  </si>
  <si>
    <t>has location</t>
  </si>
  <si>
    <t>URL match</t>
  </si>
  <si>
    <t>All Except KNN &amp; RF</t>
  </si>
  <si>
    <t>AdaBoost</t>
  </si>
  <si>
    <t>Twitter-All</t>
  </si>
  <si>
    <t>Wikipedia</t>
  </si>
  <si>
    <t>has page</t>
  </si>
  <si>
    <t>table of content</t>
  </si>
  <si>
    <t>RandomForest</t>
  </si>
  <si>
    <t>categories</t>
  </si>
  <si>
    <t>Twitter_all FACT</t>
  </si>
  <si>
    <t>information box</t>
  </si>
  <si>
    <t>summary</t>
  </si>
  <si>
    <t>Twitter_all BIAS</t>
  </si>
  <si>
    <t>Wiki_all FACT</t>
  </si>
  <si>
    <t>with PCA</t>
  </si>
  <si>
    <t>content</t>
  </si>
  <si>
    <t>Wiki_all BIAS</t>
  </si>
  <si>
    <t>All_variables FACT</t>
  </si>
  <si>
    <t>All_variables BIAS</t>
  </si>
  <si>
    <t>Wikipedia-All</t>
  </si>
  <si>
    <t>All_combined_exceptTraffic FACT</t>
  </si>
  <si>
    <t>Articles</t>
  </si>
  <si>
    <t>Added Features</t>
  </si>
  <si>
    <t>LogisticRegression, AdaBoost</t>
  </si>
  <si>
    <t xml:space="preserve">All_Variables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</si>
</sst>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9"/>
      <color rgb="FF000000"/>
      <name val="Helvetica Neue"/>
    </font>
    <font>
      <sz val="9"/>
      <color rgb="FF00000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3" fillId="2" borderId="2" xfId="0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2" fillId="0" borderId="5" xfId="0" applyFont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5" fillId="4" borderId="0" xfId="0" applyFont="1" applyFill="1" applyAlignment="1">
      <alignment horizontal="right"/>
    </xf>
    <xf numFmtId="0" fontId="2" fillId="5" borderId="1" xfId="0" applyFont="1" applyFill="1" applyBorder="1" applyAlignment="1"/>
    <xf numFmtId="0" fontId="2" fillId="0" borderId="1" xfId="0" applyFont="1" applyBorder="1" applyAlignment="1"/>
    <xf numFmtId="0" fontId="2" fillId="6" borderId="1" xfId="0" applyFont="1" applyFill="1" applyBorder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2" fontId="0" fillId="2" borderId="1" xfId="0" applyNumberFormat="1" applyFont="1" applyFill="1" applyBorder="1" applyAlignment="1">
      <alignment horizontal="right"/>
    </xf>
    <xf numFmtId="2" fontId="6" fillId="7" borderId="1" xfId="0" applyNumberFormat="1" applyFont="1" applyFill="1" applyBorder="1" applyAlignment="1">
      <alignment horizontal="right"/>
    </xf>
    <xf numFmtId="0" fontId="5" fillId="8" borderId="0" xfId="0" applyFont="1" applyFill="1" applyAlignment="1">
      <alignment horizontal="right"/>
    </xf>
    <xf numFmtId="2" fontId="2" fillId="0" borderId="1" xfId="0" applyNumberFormat="1" applyFont="1" applyBorder="1" applyAlignment="1"/>
    <xf numFmtId="2" fontId="0" fillId="0" borderId="1" xfId="0" applyNumberFormat="1" applyFont="1" applyBorder="1" applyAlignment="1">
      <alignment horizontal="right"/>
    </xf>
    <xf numFmtId="2" fontId="0" fillId="9" borderId="1" xfId="0" applyNumberFormat="1" applyFont="1" applyFill="1" applyBorder="1" applyAlignment="1">
      <alignment horizontal="right"/>
    </xf>
    <xf numFmtId="0" fontId="0" fillId="2" borderId="2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right"/>
    </xf>
    <xf numFmtId="2" fontId="0" fillId="7" borderId="1" xfId="0" applyNumberFormat="1" applyFont="1" applyFill="1" applyBorder="1" applyAlignment="1">
      <alignment horizontal="right"/>
    </xf>
    <xf numFmtId="0" fontId="5" fillId="11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2" fontId="6" fillId="11" borderId="1" xfId="0" applyNumberFormat="1" applyFont="1" applyFill="1" applyBorder="1" applyAlignment="1">
      <alignment horizontal="right"/>
    </xf>
    <xf numFmtId="2" fontId="4" fillId="11" borderId="1" xfId="0" applyNumberFormat="1" applyFont="1" applyFill="1" applyBorder="1" applyAlignment="1"/>
    <xf numFmtId="2" fontId="2" fillId="0" borderId="1" xfId="0" applyNumberFormat="1" applyFont="1" applyBorder="1" applyAlignment="1">
      <alignment horizontal="right"/>
    </xf>
    <xf numFmtId="2" fontId="4" fillId="7" borderId="1" xfId="0" applyNumberFormat="1" applyFont="1" applyFill="1" applyBorder="1" applyAlignment="1">
      <alignment horizontal="right"/>
    </xf>
    <xf numFmtId="0" fontId="1" fillId="2" borderId="0" xfId="0" applyFont="1" applyFill="1"/>
    <xf numFmtId="2" fontId="0" fillId="10" borderId="1" xfId="0" applyNumberFormat="1" applyFont="1" applyFill="1" applyBorder="1" applyAlignment="1">
      <alignment horizontal="right"/>
    </xf>
    <xf numFmtId="2" fontId="2" fillId="10" borderId="1" xfId="0" applyNumberFormat="1" applyFont="1" applyFill="1" applyBorder="1" applyAlignment="1">
      <alignment horizontal="right"/>
    </xf>
    <xf numFmtId="2" fontId="0" fillId="11" borderId="1" xfId="0" applyNumberFormat="1" applyFont="1" applyFill="1" applyBorder="1" applyAlignment="1">
      <alignment horizontal="right"/>
    </xf>
    <xf numFmtId="0" fontId="7" fillId="0" borderId="0" xfId="0" applyFont="1" applyAlignment="1"/>
    <xf numFmtId="0" fontId="8" fillId="2" borderId="2" xfId="0" applyFont="1" applyFill="1" applyBorder="1" applyAlignment="1">
      <alignment horizontal="right"/>
    </xf>
    <xf numFmtId="2" fontId="0" fillId="4" borderId="1" xfId="0" applyNumberFormat="1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2" fontId="2" fillId="10" borderId="1" xfId="0" applyNumberFormat="1" applyFont="1" applyFill="1" applyBorder="1"/>
    <xf numFmtId="0" fontId="9" fillId="3" borderId="0" xfId="0" applyFont="1" applyFill="1" applyAlignment="1">
      <alignment horizontal="right"/>
    </xf>
    <xf numFmtId="0" fontId="2" fillId="10" borderId="1" xfId="0" applyFont="1" applyFill="1" applyBorder="1"/>
    <xf numFmtId="0" fontId="9" fillId="4" borderId="0" xfId="0" applyFont="1" applyFill="1" applyAlignment="1">
      <alignment horizontal="right"/>
    </xf>
    <xf numFmtId="2" fontId="2" fillId="10" borderId="1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2" fontId="6" fillId="4" borderId="1" xfId="0" applyNumberFormat="1" applyFont="1" applyFill="1" applyBorder="1" applyAlignment="1">
      <alignment horizontal="right"/>
    </xf>
    <xf numFmtId="2" fontId="2" fillId="12" borderId="1" xfId="0" applyNumberFormat="1" applyFont="1" applyFill="1" applyBorder="1" applyAlignment="1"/>
    <xf numFmtId="2" fontId="2" fillId="4" borderId="1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32</xdr:row>
      <xdr:rowOff>76200</xdr:rowOff>
    </xdr:from>
    <xdr:ext cx="4610100" cy="600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activeCell="A13" sqref="A13:A19"/>
    </sheetView>
  </sheetViews>
  <sheetFormatPr defaultColWidth="14.44140625" defaultRowHeight="15.75" customHeight="1"/>
  <cols>
    <col min="2" max="2" width="17.33203125" customWidth="1"/>
    <col min="5" max="5" width="26" customWidth="1"/>
    <col min="7" max="7" width="17.33203125" customWidth="1"/>
    <col min="10" max="10" width="21.44140625" customWidth="1"/>
  </cols>
  <sheetData>
    <row r="1" spans="1:12" ht="15.75" customHeight="1">
      <c r="A1" s="2"/>
      <c r="B1" s="2"/>
      <c r="C1" s="55" t="s">
        <v>9</v>
      </c>
      <c r="D1" s="56"/>
      <c r="E1" s="6"/>
      <c r="F1" s="2"/>
      <c r="G1" s="2"/>
      <c r="H1" s="55" t="s">
        <v>11</v>
      </c>
      <c r="I1" s="57"/>
      <c r="J1" s="9"/>
    </row>
    <row r="2" spans="1:12" ht="15.75" customHeight="1">
      <c r="A2" s="2"/>
      <c r="B2" s="2"/>
      <c r="C2" s="11" t="s">
        <v>13</v>
      </c>
      <c r="D2" s="11" t="s">
        <v>15</v>
      </c>
      <c r="E2" s="12" t="s">
        <v>16</v>
      </c>
      <c r="F2" s="2"/>
      <c r="G2" s="2"/>
      <c r="H2" s="13" t="s">
        <v>13</v>
      </c>
      <c r="I2" s="13" t="s">
        <v>15</v>
      </c>
      <c r="J2" s="14" t="s">
        <v>16</v>
      </c>
    </row>
    <row r="3" spans="1:12" ht="15.75" customHeight="1">
      <c r="A3" s="15" t="s">
        <v>18</v>
      </c>
      <c r="B3" s="16" t="s">
        <v>20</v>
      </c>
      <c r="C3" s="17">
        <f>0.433495*100</f>
        <v>43.349499999999999</v>
      </c>
      <c r="D3" s="18">
        <f>0.572195*100</f>
        <v>57.219500000000004</v>
      </c>
      <c r="E3" s="20" t="s">
        <v>26</v>
      </c>
      <c r="F3" s="15" t="s">
        <v>18</v>
      </c>
      <c r="G3" s="16" t="s">
        <v>20</v>
      </c>
      <c r="H3" s="21">
        <f>0.056394*100</f>
        <v>5.6394000000000002</v>
      </c>
      <c r="I3" s="22">
        <f>0.246681*100</f>
        <v>24.668100000000003</v>
      </c>
      <c r="J3" s="23" t="s">
        <v>3</v>
      </c>
    </row>
    <row r="4" spans="1:12" ht="15.75" customHeight="1">
      <c r="A4" s="15" t="s">
        <v>31</v>
      </c>
      <c r="B4" s="16" t="s">
        <v>32</v>
      </c>
      <c r="C4" s="17">
        <f>0.348169*100</f>
        <v>34.816900000000004</v>
      </c>
      <c r="D4" s="24">
        <f>0.532833*100</f>
        <v>53.283299999999997</v>
      </c>
      <c r="E4" s="20" t="s">
        <v>2</v>
      </c>
      <c r="F4" s="15" t="s">
        <v>31</v>
      </c>
      <c r="G4" s="16" t="s">
        <v>32</v>
      </c>
      <c r="H4" s="21">
        <f>0.133099*100</f>
        <v>13.309899999999999</v>
      </c>
      <c r="I4" s="25">
        <f>0.252367*100</f>
        <v>25.236699999999999</v>
      </c>
      <c r="J4" s="23" t="s">
        <v>3</v>
      </c>
    </row>
    <row r="5" spans="1:12" ht="15.75" customHeight="1">
      <c r="A5" s="52" t="s">
        <v>36</v>
      </c>
      <c r="B5" s="16" t="s">
        <v>37</v>
      </c>
      <c r="C5" s="17">
        <f t="shared" ref="C5:C7" si="0">0.296268*100</f>
        <v>29.626799999999996</v>
      </c>
      <c r="D5" s="24">
        <f t="shared" ref="D5:D7" si="1">0.529082*100</f>
        <v>52.908200000000008</v>
      </c>
      <c r="E5" s="12" t="s">
        <v>38</v>
      </c>
      <c r="F5" s="52" t="s">
        <v>36</v>
      </c>
      <c r="G5" s="16" t="s">
        <v>37</v>
      </c>
      <c r="H5" s="21">
        <f>0.181306*100</f>
        <v>18.130600000000001</v>
      </c>
      <c r="I5" s="22">
        <f>0.246681*100</f>
        <v>24.668100000000003</v>
      </c>
      <c r="J5" s="23" t="s">
        <v>3</v>
      </c>
    </row>
    <row r="6" spans="1:12" ht="15.75" customHeight="1">
      <c r="A6" s="53"/>
      <c r="B6" s="16" t="s">
        <v>39</v>
      </c>
      <c r="C6" s="17">
        <f t="shared" si="0"/>
        <v>29.626799999999996</v>
      </c>
      <c r="D6" s="24">
        <f t="shared" si="1"/>
        <v>52.908200000000008</v>
      </c>
      <c r="E6" s="12" t="s">
        <v>40</v>
      </c>
      <c r="F6" s="53"/>
      <c r="G6" s="16" t="s">
        <v>39</v>
      </c>
      <c r="H6" s="21">
        <f t="shared" ref="H6:H7" si="2">0.059192*100</f>
        <v>5.9192</v>
      </c>
      <c r="I6" s="22">
        <f t="shared" ref="I6:I7" si="3">0.232596*100</f>
        <v>23.259599999999999</v>
      </c>
      <c r="J6" s="14" t="s">
        <v>40</v>
      </c>
    </row>
    <row r="7" spans="1:12" ht="15.75" customHeight="1">
      <c r="A7" s="53"/>
      <c r="B7" s="16" t="s">
        <v>27</v>
      </c>
      <c r="C7" s="17">
        <f t="shared" si="0"/>
        <v>29.626799999999996</v>
      </c>
      <c r="D7" s="24">
        <f t="shared" si="1"/>
        <v>52.908200000000008</v>
      </c>
      <c r="E7" s="12" t="s">
        <v>40</v>
      </c>
      <c r="F7" s="53"/>
      <c r="G7" s="16" t="s">
        <v>27</v>
      </c>
      <c r="H7" s="21">
        <f t="shared" si="2"/>
        <v>5.9192</v>
      </c>
      <c r="I7" s="22">
        <f t="shared" si="3"/>
        <v>23.259599999999999</v>
      </c>
      <c r="J7" s="14" t="s">
        <v>40</v>
      </c>
    </row>
    <row r="8" spans="1:12" ht="15.75" customHeight="1">
      <c r="A8" s="53"/>
      <c r="B8" s="16" t="s">
        <v>42</v>
      </c>
      <c r="C8" s="17">
        <f>0.366392*100</f>
        <v>36.639200000000002</v>
      </c>
      <c r="D8" s="24">
        <f>0.527204*100</f>
        <v>52.720399999999998</v>
      </c>
      <c r="E8" s="12" t="s">
        <v>40</v>
      </c>
      <c r="F8" s="53"/>
      <c r="G8" s="16" t="s">
        <v>42</v>
      </c>
      <c r="H8" s="21">
        <f>0.077355*100</f>
        <v>7.7354999999999992</v>
      </c>
      <c r="I8" s="22">
        <f>0.235431*100</f>
        <v>23.543099999999999</v>
      </c>
      <c r="J8" s="14" t="s">
        <v>40</v>
      </c>
    </row>
    <row r="9" spans="1:12" ht="15.75" customHeight="1">
      <c r="A9" s="53"/>
      <c r="B9" s="16" t="s">
        <v>43</v>
      </c>
      <c r="C9" s="17">
        <f>0.398004*100</f>
        <v>39.800400000000003</v>
      </c>
      <c r="D9" s="24">
        <f>0.545904*100</f>
        <v>54.590399999999995</v>
      </c>
      <c r="E9" s="12" t="s">
        <v>44</v>
      </c>
      <c r="F9" s="53"/>
      <c r="G9" s="16" t="s">
        <v>43</v>
      </c>
      <c r="H9" s="21">
        <f>0.094374*100</f>
        <v>9.4374000000000002</v>
      </c>
      <c r="I9" s="22">
        <f>0.249502*100</f>
        <v>24.950199999999999</v>
      </c>
      <c r="J9" s="14" t="s">
        <v>40</v>
      </c>
    </row>
    <row r="10" spans="1:12" ht="15.75" customHeight="1">
      <c r="A10" s="53"/>
      <c r="B10" s="16" t="s">
        <v>19</v>
      </c>
      <c r="C10" s="17">
        <f>0.407542*100</f>
        <v>40.754200000000004</v>
      </c>
      <c r="D10" s="28">
        <f>0.549695*100</f>
        <v>54.969500000000004</v>
      </c>
      <c r="E10" s="12" t="s">
        <v>3</v>
      </c>
      <c r="F10" s="53"/>
      <c r="G10" s="16" t="s">
        <v>19</v>
      </c>
      <c r="H10" s="21">
        <f>0.164133*100</f>
        <v>16.4133</v>
      </c>
      <c r="I10" s="22">
        <f>0.253275*100</f>
        <v>25.327499999999997</v>
      </c>
      <c r="J10" s="23" t="s">
        <v>3</v>
      </c>
    </row>
    <row r="11" spans="1:12" ht="15.75" customHeight="1">
      <c r="A11" s="53"/>
      <c r="B11" s="16" t="s">
        <v>14</v>
      </c>
      <c r="C11" s="17">
        <f>0.461608*100</f>
        <v>46.160800000000002</v>
      </c>
      <c r="D11" s="22">
        <f>0.564692*100</f>
        <v>56.469200000000001</v>
      </c>
      <c r="E11" s="12" t="s">
        <v>45</v>
      </c>
      <c r="F11" s="53"/>
      <c r="G11" s="16" t="s">
        <v>14</v>
      </c>
      <c r="H11" s="21">
        <f>0.181306*100</f>
        <v>18.130600000000001</v>
      </c>
      <c r="I11" s="18">
        <f>0.266456*100</f>
        <v>26.645600000000002</v>
      </c>
      <c r="J11" s="23" t="s">
        <v>3</v>
      </c>
    </row>
    <row r="12" spans="1:12" ht="15.75" customHeight="1">
      <c r="A12" s="54"/>
      <c r="B12" s="16" t="s">
        <v>46</v>
      </c>
      <c r="C12" s="20">
        <f>0.475528*100</f>
        <v>47.552799999999998</v>
      </c>
      <c r="D12" s="29">
        <f>0.59097*100</f>
        <v>59.097000000000001</v>
      </c>
      <c r="E12" s="12" t="s">
        <v>3</v>
      </c>
      <c r="F12" s="54"/>
      <c r="G12" s="16" t="s">
        <v>46</v>
      </c>
      <c r="H12" s="30">
        <f>0.203461*100</f>
        <v>20.3461</v>
      </c>
      <c r="I12" s="31">
        <f>0.28047*100</f>
        <v>28.047000000000001</v>
      </c>
      <c r="J12" s="23" t="s">
        <v>3</v>
      </c>
      <c r="L12" s="32"/>
    </row>
    <row r="13" spans="1:12" ht="15.75" customHeight="1">
      <c r="A13" s="52" t="s">
        <v>47</v>
      </c>
      <c r="B13" s="16" t="s">
        <v>48</v>
      </c>
      <c r="C13" s="17">
        <f>0.434724*100</f>
        <v>43.4724</v>
      </c>
      <c r="D13" s="33">
        <f>0.590957*100</f>
        <v>59.095699999999994</v>
      </c>
      <c r="E13" s="12" t="s">
        <v>40</v>
      </c>
      <c r="F13" s="52" t="s">
        <v>47</v>
      </c>
      <c r="G13" s="16" t="s">
        <v>48</v>
      </c>
      <c r="H13" s="21">
        <f>0.10889*100</f>
        <v>10.888999999999999</v>
      </c>
      <c r="I13" s="34">
        <f>0.253262*100</f>
        <v>25.3262</v>
      </c>
      <c r="J13" s="14" t="s">
        <v>40</v>
      </c>
    </row>
    <row r="14" spans="1:12" ht="15.75" customHeight="1">
      <c r="A14" s="53"/>
      <c r="B14" s="16" t="s">
        <v>49</v>
      </c>
      <c r="C14" s="17">
        <f>0.420494*100</f>
        <v>42.049399999999999</v>
      </c>
      <c r="D14" s="35">
        <f>0.523408*100</f>
        <v>52.340800000000002</v>
      </c>
      <c r="E14" s="12" t="s">
        <v>50</v>
      </c>
      <c r="F14" s="53"/>
      <c r="G14" s="16" t="s">
        <v>49</v>
      </c>
      <c r="H14" s="21">
        <f>0.420197*100</f>
        <v>42.0197</v>
      </c>
      <c r="I14" s="18">
        <f>0.526225*100</f>
        <v>52.622500000000002</v>
      </c>
      <c r="J14" s="14" t="s">
        <v>50</v>
      </c>
    </row>
    <row r="15" spans="1:12" ht="15.75" customHeight="1">
      <c r="A15" s="53"/>
      <c r="B15" s="16" t="s">
        <v>51</v>
      </c>
      <c r="C15" s="17">
        <f>0.434095*100</f>
        <v>43.409500000000001</v>
      </c>
      <c r="D15" s="33">
        <f>0.536536*100</f>
        <v>53.653600000000004</v>
      </c>
      <c r="E15" s="20" t="s">
        <v>50</v>
      </c>
      <c r="F15" s="53"/>
      <c r="G15" s="16" t="s">
        <v>51</v>
      </c>
      <c r="H15" s="21">
        <f>0.180925*100</f>
        <v>18.092500000000001</v>
      </c>
      <c r="I15" s="38">
        <f>0.282344*100</f>
        <v>28.234399999999997</v>
      </c>
      <c r="J15" s="14" t="s">
        <v>26</v>
      </c>
    </row>
    <row r="16" spans="1:12" ht="15.75" customHeight="1">
      <c r="A16" s="53"/>
      <c r="B16" s="16" t="s">
        <v>53</v>
      </c>
      <c r="C16" s="40"/>
      <c r="D16" s="40"/>
      <c r="E16" s="42"/>
      <c r="F16" s="53"/>
      <c r="G16" s="16" t="s">
        <v>53</v>
      </c>
      <c r="H16" s="44"/>
      <c r="I16" s="44"/>
      <c r="J16" s="9"/>
    </row>
    <row r="17" spans="1:10" ht="15.75" customHeight="1">
      <c r="A17" s="53"/>
      <c r="B17" s="16" t="s">
        <v>54</v>
      </c>
      <c r="C17" s="17">
        <f>0.51332*100</f>
        <v>51.332000000000001</v>
      </c>
      <c r="D17" s="28">
        <f>0.609723*100</f>
        <v>60.972300000000004</v>
      </c>
      <c r="E17" s="12" t="s">
        <v>26</v>
      </c>
      <c r="F17" s="53"/>
      <c r="G17" s="16" t="s">
        <v>54</v>
      </c>
      <c r="H17" s="21">
        <f>0.249764*100</f>
        <v>24.976400000000002</v>
      </c>
      <c r="I17" s="47">
        <f>0.339573*100</f>
        <v>33.957300000000004</v>
      </c>
      <c r="J17" s="14" t="s">
        <v>26</v>
      </c>
    </row>
    <row r="18" spans="1:10" ht="15.75" customHeight="1">
      <c r="A18" s="53"/>
      <c r="B18" s="16" t="s">
        <v>58</v>
      </c>
      <c r="C18" s="17">
        <f>0.510907*100</f>
        <v>51.090699999999998</v>
      </c>
      <c r="D18" s="28">
        <f>0.607863*100</f>
        <v>60.786300000000004</v>
      </c>
      <c r="E18" s="12" t="s">
        <v>26</v>
      </c>
      <c r="F18" s="53"/>
      <c r="G18" s="16" t="s">
        <v>58</v>
      </c>
      <c r="H18" s="21">
        <f>0.270541*100</f>
        <v>27.054099999999998</v>
      </c>
      <c r="I18" s="38">
        <f>0.35084*100</f>
        <v>35.083999999999996</v>
      </c>
      <c r="J18" s="14" t="s">
        <v>26</v>
      </c>
    </row>
    <row r="19" spans="1:10" ht="15.75" customHeight="1">
      <c r="A19" s="54"/>
      <c r="B19" s="16" t="s">
        <v>62</v>
      </c>
      <c r="C19" s="20">
        <f>0.525014*100</f>
        <v>52.501399999999997</v>
      </c>
      <c r="D19" s="48">
        <f>0.613492*100</f>
        <v>61.349200000000003</v>
      </c>
      <c r="E19" s="12" t="s">
        <v>26</v>
      </c>
      <c r="F19" s="54"/>
      <c r="G19" s="16" t="s">
        <v>62</v>
      </c>
      <c r="H19" s="30">
        <f>0.2635*100</f>
        <v>26.35</v>
      </c>
      <c r="I19" s="49">
        <f>0.356487*100</f>
        <v>35.648699999999998</v>
      </c>
      <c r="J19" s="23" t="s">
        <v>7</v>
      </c>
    </row>
    <row r="20" spans="1:10" ht="15.75" customHeight="1">
      <c r="A20" s="52" t="s">
        <v>64</v>
      </c>
      <c r="B20" s="16" t="s">
        <v>25</v>
      </c>
      <c r="C20" s="17">
        <f>0.553291*100</f>
        <v>55.329099999999997</v>
      </c>
      <c r="D20" s="28">
        <f>0.628533*100</f>
        <v>62.853300000000004</v>
      </c>
      <c r="E20" s="12" t="s">
        <v>26</v>
      </c>
      <c r="F20" s="52" t="s">
        <v>64</v>
      </c>
      <c r="G20" s="16" t="s">
        <v>25</v>
      </c>
      <c r="H20" s="21">
        <f>0.322662*100</f>
        <v>32.266199999999998</v>
      </c>
      <c r="I20" s="25">
        <f>0.381752*100</f>
        <v>38.175199999999997</v>
      </c>
      <c r="J20" s="14" t="s">
        <v>26</v>
      </c>
    </row>
    <row r="21" spans="1:10" ht="15.75" customHeight="1">
      <c r="A21" s="54"/>
      <c r="B21" s="16" t="s">
        <v>12</v>
      </c>
      <c r="C21" s="17">
        <f>0.575798*100</f>
        <v>57.579800000000006</v>
      </c>
      <c r="D21" s="28">
        <f>0.656676*100</f>
        <v>65.667600000000007</v>
      </c>
      <c r="E21" s="12" t="s">
        <v>26</v>
      </c>
      <c r="F21" s="54"/>
      <c r="G21" s="16" t="s">
        <v>12</v>
      </c>
      <c r="H21" s="21">
        <f>0.127829*100</f>
        <v>12.7829</v>
      </c>
      <c r="I21" s="38">
        <f>0.25045*100</f>
        <v>25.045000000000002</v>
      </c>
      <c r="J21" s="23" t="s">
        <v>5</v>
      </c>
    </row>
    <row r="22" spans="1:10" ht="15.75" customHeight="1">
      <c r="A22" s="52" t="s">
        <v>65</v>
      </c>
      <c r="B22" s="12" t="s">
        <v>35</v>
      </c>
      <c r="C22" s="17">
        <f>0.268498*100</f>
        <v>26.849800000000002</v>
      </c>
      <c r="D22" s="24">
        <f>0.516888*100</f>
        <v>51.688800000000001</v>
      </c>
      <c r="E22" s="12" t="s">
        <v>40</v>
      </c>
      <c r="F22" s="52" t="s">
        <v>65</v>
      </c>
      <c r="G22" s="12" t="s">
        <v>35</v>
      </c>
      <c r="H22" s="21">
        <f>0.071701*100</f>
        <v>7.1700999999999997</v>
      </c>
      <c r="I22" s="33">
        <f>0.250428*100</f>
        <v>25.0428</v>
      </c>
      <c r="J22" s="14" t="s">
        <v>66</v>
      </c>
    </row>
    <row r="23" spans="1:10" ht="15.75" customHeight="1">
      <c r="A23" s="54"/>
      <c r="B23" s="12" t="s">
        <v>41</v>
      </c>
      <c r="C23" s="17">
        <f>0.267877*100</f>
        <v>26.787699999999997</v>
      </c>
      <c r="D23" s="24">
        <f>0.515954*100</f>
        <v>51.595400000000005</v>
      </c>
      <c r="E23" s="12" t="s">
        <v>40</v>
      </c>
      <c r="F23" s="54"/>
      <c r="G23" s="12" t="s">
        <v>41</v>
      </c>
      <c r="H23" s="21">
        <f>0.095042*100</f>
        <v>9.5042000000000009</v>
      </c>
      <c r="I23" s="33">
        <f>0.244838*100</f>
        <v>24.483799999999999</v>
      </c>
      <c r="J23" s="14" t="s">
        <v>40</v>
      </c>
    </row>
    <row r="24" spans="1:10" ht="15.75" customHeight="1">
      <c r="A24" s="1" t="s">
        <v>67</v>
      </c>
      <c r="C24" s="50">
        <v>0.56821900000000003</v>
      </c>
      <c r="D24" s="50">
        <v>0.65194600000000003</v>
      </c>
      <c r="E24" s="12" t="s">
        <v>26</v>
      </c>
      <c r="J24" s="51"/>
    </row>
    <row r="25" spans="1:10" ht="15.75" customHeight="1">
      <c r="J25" s="51"/>
    </row>
    <row r="26" spans="1:10" ht="15.75" customHeight="1">
      <c r="J26" s="51"/>
    </row>
    <row r="27" spans="1:10" ht="15.75" customHeight="1">
      <c r="J27" s="51"/>
    </row>
    <row r="28" spans="1:10" ht="13.2">
      <c r="J28" s="51"/>
    </row>
    <row r="29" spans="1:10" ht="13.2">
      <c r="J29" s="51"/>
    </row>
    <row r="30" spans="1:10" ht="13.2">
      <c r="J30" s="51"/>
    </row>
    <row r="31" spans="1:10" ht="13.2">
      <c r="J31" s="51"/>
    </row>
    <row r="32" spans="1:10" ht="13.2">
      <c r="J32" s="51"/>
    </row>
    <row r="33" spans="10:10" ht="13.2">
      <c r="J33" s="51"/>
    </row>
    <row r="34" spans="10:10" ht="13.2">
      <c r="J34" s="51"/>
    </row>
    <row r="35" spans="10:10" ht="13.2">
      <c r="J35" s="51"/>
    </row>
    <row r="36" spans="10:10" ht="13.2">
      <c r="J36" s="51"/>
    </row>
    <row r="37" spans="10:10" ht="13.2">
      <c r="J37" s="51"/>
    </row>
    <row r="38" spans="10:10" ht="13.2">
      <c r="J38" s="51"/>
    </row>
    <row r="39" spans="10:10" ht="13.2">
      <c r="J39" s="51"/>
    </row>
    <row r="40" spans="10:10" ht="13.2">
      <c r="J40" s="51"/>
    </row>
    <row r="41" spans="10:10" ht="13.2">
      <c r="J41" s="51"/>
    </row>
    <row r="42" spans="10:10" ht="13.2">
      <c r="J42" s="51"/>
    </row>
    <row r="43" spans="10:10" ht="13.2">
      <c r="J43" s="51"/>
    </row>
    <row r="44" spans="10:10" ht="13.2">
      <c r="J44" s="51"/>
    </row>
    <row r="45" spans="10:10" ht="13.2">
      <c r="J45" s="51"/>
    </row>
    <row r="46" spans="10:10" ht="13.2">
      <c r="J46" s="51"/>
    </row>
    <row r="47" spans="10:10" ht="13.2">
      <c r="J47" s="51"/>
    </row>
    <row r="48" spans="10:10" ht="13.2">
      <c r="J48" s="51"/>
    </row>
    <row r="49" spans="10:10" ht="13.2">
      <c r="J49" s="51"/>
    </row>
    <row r="50" spans="10:10" ht="13.2">
      <c r="J50" s="51"/>
    </row>
    <row r="51" spans="10:10" ht="13.2">
      <c r="J51" s="51"/>
    </row>
    <row r="52" spans="10:10" ht="13.2">
      <c r="J52" s="51"/>
    </row>
    <row r="53" spans="10:10" ht="13.2">
      <c r="J53" s="51"/>
    </row>
    <row r="54" spans="10:10" ht="13.2">
      <c r="J54" s="51"/>
    </row>
    <row r="55" spans="10:10" ht="13.2">
      <c r="J55" s="51"/>
    </row>
    <row r="56" spans="10:10" ht="13.2">
      <c r="J56" s="51"/>
    </row>
    <row r="57" spans="10:10" ht="13.2">
      <c r="J57" s="51"/>
    </row>
    <row r="58" spans="10:10" ht="13.2">
      <c r="J58" s="51"/>
    </row>
    <row r="59" spans="10:10" ht="13.2">
      <c r="J59" s="51"/>
    </row>
    <row r="60" spans="10:10" ht="13.2">
      <c r="J60" s="51"/>
    </row>
    <row r="61" spans="10:10" ht="13.2">
      <c r="J61" s="51"/>
    </row>
    <row r="62" spans="10:10" ht="13.2">
      <c r="J62" s="51"/>
    </row>
    <row r="63" spans="10:10" ht="13.2">
      <c r="J63" s="51"/>
    </row>
    <row r="64" spans="10:10" ht="13.2">
      <c r="J64" s="51"/>
    </row>
    <row r="65" spans="10:10" ht="13.2">
      <c r="J65" s="51"/>
    </row>
    <row r="66" spans="10:10" ht="13.2">
      <c r="J66" s="51"/>
    </row>
    <row r="67" spans="10:10" ht="13.2">
      <c r="J67" s="51"/>
    </row>
    <row r="68" spans="10:10" ht="13.2">
      <c r="J68" s="51"/>
    </row>
    <row r="69" spans="10:10" ht="13.2">
      <c r="J69" s="51"/>
    </row>
    <row r="70" spans="10:10" ht="13.2">
      <c r="J70" s="51"/>
    </row>
    <row r="71" spans="10:10" ht="13.2">
      <c r="J71" s="51"/>
    </row>
    <row r="72" spans="10:10" ht="13.2">
      <c r="J72" s="51"/>
    </row>
    <row r="73" spans="10:10" ht="13.2">
      <c r="J73" s="51"/>
    </row>
    <row r="74" spans="10:10" ht="13.2">
      <c r="J74" s="51"/>
    </row>
    <row r="75" spans="10:10" ht="13.2">
      <c r="J75" s="51"/>
    </row>
    <row r="76" spans="10:10" ht="13.2">
      <c r="J76" s="51"/>
    </row>
    <row r="77" spans="10:10" ht="13.2">
      <c r="J77" s="51"/>
    </row>
    <row r="78" spans="10:10" ht="13.2">
      <c r="J78" s="51"/>
    </row>
    <row r="79" spans="10:10" ht="13.2">
      <c r="J79" s="51"/>
    </row>
    <row r="80" spans="10:10" ht="13.2">
      <c r="J80" s="51"/>
    </row>
    <row r="81" spans="10:10" ht="13.2">
      <c r="J81" s="51"/>
    </row>
    <row r="82" spans="10:10" ht="13.2">
      <c r="J82" s="51"/>
    </row>
    <row r="83" spans="10:10" ht="13.2">
      <c r="J83" s="51"/>
    </row>
    <row r="84" spans="10:10" ht="13.2">
      <c r="J84" s="51"/>
    </row>
    <row r="85" spans="10:10" ht="13.2">
      <c r="J85" s="51"/>
    </row>
    <row r="86" spans="10:10" ht="13.2">
      <c r="J86" s="51"/>
    </row>
    <row r="87" spans="10:10" ht="13.2">
      <c r="J87" s="51"/>
    </row>
    <row r="88" spans="10:10" ht="13.2">
      <c r="J88" s="51"/>
    </row>
    <row r="89" spans="10:10" ht="13.2">
      <c r="J89" s="51"/>
    </row>
    <row r="90" spans="10:10" ht="13.2">
      <c r="J90" s="51"/>
    </row>
    <row r="91" spans="10:10" ht="13.2">
      <c r="J91" s="51"/>
    </row>
    <row r="92" spans="10:10" ht="13.2">
      <c r="J92" s="51"/>
    </row>
    <row r="93" spans="10:10" ht="13.2">
      <c r="J93" s="51"/>
    </row>
    <row r="94" spans="10:10" ht="13.2">
      <c r="J94" s="51"/>
    </row>
    <row r="95" spans="10:10" ht="13.2">
      <c r="J95" s="51"/>
    </row>
    <row r="96" spans="10:10" ht="13.2">
      <c r="J96" s="51"/>
    </row>
    <row r="97" spans="10:10" ht="13.2">
      <c r="J97" s="51"/>
    </row>
    <row r="98" spans="10:10" ht="13.2">
      <c r="J98" s="51"/>
    </row>
    <row r="99" spans="10:10" ht="13.2">
      <c r="J99" s="51"/>
    </row>
    <row r="100" spans="10:10" ht="13.2">
      <c r="J100" s="51"/>
    </row>
    <row r="101" spans="10:10" ht="13.2">
      <c r="J101" s="51"/>
    </row>
    <row r="102" spans="10:10" ht="13.2">
      <c r="J102" s="51"/>
    </row>
    <row r="103" spans="10:10" ht="13.2">
      <c r="J103" s="51"/>
    </row>
    <row r="104" spans="10:10" ht="13.2">
      <c r="J104" s="51"/>
    </row>
    <row r="105" spans="10:10" ht="13.2">
      <c r="J105" s="51"/>
    </row>
    <row r="106" spans="10:10" ht="13.2">
      <c r="J106" s="51"/>
    </row>
    <row r="107" spans="10:10" ht="13.2">
      <c r="J107" s="51"/>
    </row>
    <row r="108" spans="10:10" ht="13.2">
      <c r="J108" s="51"/>
    </row>
    <row r="109" spans="10:10" ht="13.2">
      <c r="J109" s="51"/>
    </row>
    <row r="110" spans="10:10" ht="13.2">
      <c r="J110" s="51"/>
    </row>
    <row r="111" spans="10:10" ht="13.2">
      <c r="J111" s="51"/>
    </row>
    <row r="112" spans="10:10" ht="13.2">
      <c r="J112" s="51"/>
    </row>
    <row r="113" spans="10:10" ht="13.2">
      <c r="J113" s="51"/>
    </row>
    <row r="114" spans="10:10" ht="13.2">
      <c r="J114" s="51"/>
    </row>
    <row r="115" spans="10:10" ht="13.2">
      <c r="J115" s="51"/>
    </row>
    <row r="116" spans="10:10" ht="13.2">
      <c r="J116" s="51"/>
    </row>
    <row r="117" spans="10:10" ht="13.2">
      <c r="J117" s="51"/>
    </row>
    <row r="118" spans="10:10" ht="13.2">
      <c r="J118" s="51"/>
    </row>
    <row r="119" spans="10:10" ht="13.2">
      <c r="J119" s="51"/>
    </row>
    <row r="120" spans="10:10" ht="13.2">
      <c r="J120" s="51"/>
    </row>
    <row r="121" spans="10:10" ht="13.2">
      <c r="J121" s="51"/>
    </row>
    <row r="122" spans="10:10" ht="13.2">
      <c r="J122" s="51"/>
    </row>
    <row r="123" spans="10:10" ht="13.2">
      <c r="J123" s="51"/>
    </row>
    <row r="124" spans="10:10" ht="13.2">
      <c r="J124" s="51"/>
    </row>
    <row r="125" spans="10:10" ht="13.2">
      <c r="J125" s="51"/>
    </row>
    <row r="126" spans="10:10" ht="13.2">
      <c r="J126" s="51"/>
    </row>
    <row r="127" spans="10:10" ht="13.2">
      <c r="J127" s="51"/>
    </row>
    <row r="128" spans="10:10" ht="13.2">
      <c r="J128" s="51"/>
    </row>
    <row r="129" spans="10:10" ht="13.2">
      <c r="J129" s="51"/>
    </row>
    <row r="130" spans="10:10" ht="13.2">
      <c r="J130" s="51"/>
    </row>
    <row r="131" spans="10:10" ht="13.2">
      <c r="J131" s="51"/>
    </row>
    <row r="132" spans="10:10" ht="13.2">
      <c r="J132" s="51"/>
    </row>
    <row r="133" spans="10:10" ht="13.2">
      <c r="J133" s="51"/>
    </row>
    <row r="134" spans="10:10" ht="13.2">
      <c r="J134" s="51"/>
    </row>
    <row r="135" spans="10:10" ht="13.2">
      <c r="J135" s="51"/>
    </row>
    <row r="136" spans="10:10" ht="13.2">
      <c r="J136" s="51"/>
    </row>
    <row r="137" spans="10:10" ht="13.2">
      <c r="J137" s="51"/>
    </row>
    <row r="138" spans="10:10" ht="13.2">
      <c r="J138" s="51"/>
    </row>
    <row r="139" spans="10:10" ht="13.2">
      <c r="J139" s="51"/>
    </row>
    <row r="140" spans="10:10" ht="13.2">
      <c r="J140" s="51"/>
    </row>
    <row r="141" spans="10:10" ht="13.2">
      <c r="J141" s="51"/>
    </row>
    <row r="142" spans="10:10" ht="13.2">
      <c r="J142" s="51"/>
    </row>
    <row r="143" spans="10:10" ht="13.2">
      <c r="J143" s="51"/>
    </row>
    <row r="144" spans="10:10" ht="13.2">
      <c r="J144" s="51"/>
    </row>
    <row r="145" spans="10:10" ht="13.2">
      <c r="J145" s="51"/>
    </row>
    <row r="146" spans="10:10" ht="13.2">
      <c r="J146" s="51"/>
    </row>
    <row r="147" spans="10:10" ht="13.2">
      <c r="J147" s="51"/>
    </row>
    <row r="148" spans="10:10" ht="13.2">
      <c r="J148" s="51"/>
    </row>
    <row r="149" spans="10:10" ht="13.2">
      <c r="J149" s="51"/>
    </row>
    <row r="150" spans="10:10" ht="13.2">
      <c r="J150" s="51"/>
    </row>
    <row r="151" spans="10:10" ht="13.2">
      <c r="J151" s="51"/>
    </row>
    <row r="152" spans="10:10" ht="13.2">
      <c r="J152" s="51"/>
    </row>
    <row r="153" spans="10:10" ht="13.2">
      <c r="J153" s="51"/>
    </row>
    <row r="154" spans="10:10" ht="13.2">
      <c r="J154" s="51"/>
    </row>
    <row r="155" spans="10:10" ht="13.2">
      <c r="J155" s="51"/>
    </row>
    <row r="156" spans="10:10" ht="13.2">
      <c r="J156" s="51"/>
    </row>
    <row r="157" spans="10:10" ht="13.2">
      <c r="J157" s="51"/>
    </row>
    <row r="158" spans="10:10" ht="13.2">
      <c r="J158" s="51"/>
    </row>
    <row r="159" spans="10:10" ht="13.2">
      <c r="J159" s="51"/>
    </row>
    <row r="160" spans="10:10" ht="13.2">
      <c r="J160" s="51"/>
    </row>
    <row r="161" spans="10:10" ht="13.2">
      <c r="J161" s="51"/>
    </row>
    <row r="162" spans="10:10" ht="13.2">
      <c r="J162" s="51"/>
    </row>
    <row r="163" spans="10:10" ht="13.2">
      <c r="J163" s="51"/>
    </row>
    <row r="164" spans="10:10" ht="13.2">
      <c r="J164" s="51"/>
    </row>
    <row r="165" spans="10:10" ht="13.2">
      <c r="J165" s="51"/>
    </row>
    <row r="166" spans="10:10" ht="13.2">
      <c r="J166" s="51"/>
    </row>
    <row r="167" spans="10:10" ht="13.2">
      <c r="J167" s="51"/>
    </row>
    <row r="168" spans="10:10" ht="13.2">
      <c r="J168" s="51"/>
    </row>
    <row r="169" spans="10:10" ht="13.2">
      <c r="J169" s="51"/>
    </row>
    <row r="170" spans="10:10" ht="13.2">
      <c r="J170" s="51"/>
    </row>
    <row r="171" spans="10:10" ht="13.2">
      <c r="J171" s="51"/>
    </row>
    <row r="172" spans="10:10" ht="13.2">
      <c r="J172" s="51"/>
    </row>
    <row r="173" spans="10:10" ht="13.2">
      <c r="J173" s="51"/>
    </row>
    <row r="174" spans="10:10" ht="13.2">
      <c r="J174" s="51"/>
    </row>
    <row r="175" spans="10:10" ht="13.2">
      <c r="J175" s="51"/>
    </row>
    <row r="176" spans="10:10" ht="13.2">
      <c r="J176" s="51"/>
    </row>
    <row r="177" spans="10:10" ht="13.2">
      <c r="J177" s="51"/>
    </row>
    <row r="178" spans="10:10" ht="13.2">
      <c r="J178" s="51"/>
    </row>
    <row r="179" spans="10:10" ht="13.2">
      <c r="J179" s="51"/>
    </row>
    <row r="180" spans="10:10" ht="13.2">
      <c r="J180" s="51"/>
    </row>
    <row r="181" spans="10:10" ht="13.2">
      <c r="J181" s="51"/>
    </row>
    <row r="182" spans="10:10" ht="13.2">
      <c r="J182" s="51"/>
    </row>
    <row r="183" spans="10:10" ht="13.2">
      <c r="J183" s="51"/>
    </row>
    <row r="184" spans="10:10" ht="13.2">
      <c r="J184" s="51"/>
    </row>
    <row r="185" spans="10:10" ht="13.2">
      <c r="J185" s="51"/>
    </row>
    <row r="186" spans="10:10" ht="13.2">
      <c r="J186" s="51"/>
    </row>
    <row r="187" spans="10:10" ht="13.2">
      <c r="J187" s="51"/>
    </row>
    <row r="188" spans="10:10" ht="13.2">
      <c r="J188" s="51"/>
    </row>
    <row r="189" spans="10:10" ht="13.2">
      <c r="J189" s="51"/>
    </row>
    <row r="190" spans="10:10" ht="13.2">
      <c r="J190" s="51"/>
    </row>
    <row r="191" spans="10:10" ht="13.2">
      <c r="J191" s="51"/>
    </row>
    <row r="192" spans="10:10" ht="13.2">
      <c r="J192" s="51"/>
    </row>
    <row r="193" spans="10:10" ht="13.2">
      <c r="J193" s="51"/>
    </row>
    <row r="194" spans="10:10" ht="13.2">
      <c r="J194" s="51"/>
    </row>
    <row r="195" spans="10:10" ht="13.2">
      <c r="J195" s="51"/>
    </row>
    <row r="196" spans="10:10" ht="13.2">
      <c r="J196" s="51"/>
    </row>
    <row r="197" spans="10:10" ht="13.2">
      <c r="J197" s="51"/>
    </row>
    <row r="198" spans="10:10" ht="13.2">
      <c r="J198" s="51"/>
    </row>
    <row r="199" spans="10:10" ht="13.2">
      <c r="J199" s="51"/>
    </row>
    <row r="200" spans="10:10" ht="13.2">
      <c r="J200" s="51"/>
    </row>
    <row r="201" spans="10:10" ht="13.2">
      <c r="J201" s="51"/>
    </row>
    <row r="202" spans="10:10" ht="13.2">
      <c r="J202" s="51"/>
    </row>
    <row r="203" spans="10:10" ht="13.2">
      <c r="J203" s="51"/>
    </row>
    <row r="204" spans="10:10" ht="13.2">
      <c r="J204" s="51"/>
    </row>
    <row r="205" spans="10:10" ht="13.2">
      <c r="J205" s="51"/>
    </row>
    <row r="206" spans="10:10" ht="13.2">
      <c r="J206" s="51"/>
    </row>
    <row r="207" spans="10:10" ht="13.2">
      <c r="J207" s="51"/>
    </row>
    <row r="208" spans="10:10" ht="13.2">
      <c r="J208" s="51"/>
    </row>
    <row r="209" spans="10:10" ht="13.2">
      <c r="J209" s="51"/>
    </row>
    <row r="210" spans="10:10" ht="13.2">
      <c r="J210" s="51"/>
    </row>
    <row r="211" spans="10:10" ht="13.2">
      <c r="J211" s="51"/>
    </row>
    <row r="212" spans="10:10" ht="13.2">
      <c r="J212" s="51"/>
    </row>
    <row r="213" spans="10:10" ht="13.2">
      <c r="J213" s="51"/>
    </row>
    <row r="214" spans="10:10" ht="13.2">
      <c r="J214" s="51"/>
    </row>
    <row r="215" spans="10:10" ht="13.2">
      <c r="J215" s="51"/>
    </row>
    <row r="216" spans="10:10" ht="13.2">
      <c r="J216" s="51"/>
    </row>
    <row r="217" spans="10:10" ht="13.2">
      <c r="J217" s="51"/>
    </row>
    <row r="218" spans="10:10" ht="13.2">
      <c r="J218" s="51"/>
    </row>
    <row r="219" spans="10:10" ht="13.2">
      <c r="J219" s="51"/>
    </row>
    <row r="220" spans="10:10" ht="13.2">
      <c r="J220" s="51"/>
    </row>
    <row r="221" spans="10:10" ht="13.2">
      <c r="J221" s="51"/>
    </row>
    <row r="222" spans="10:10" ht="13.2">
      <c r="J222" s="51"/>
    </row>
    <row r="223" spans="10:10" ht="13.2">
      <c r="J223" s="51"/>
    </row>
    <row r="224" spans="10:10" ht="13.2">
      <c r="J224" s="51"/>
    </row>
    <row r="225" spans="10:10" ht="13.2">
      <c r="J225" s="51"/>
    </row>
    <row r="226" spans="10:10" ht="13.2">
      <c r="J226" s="51"/>
    </row>
    <row r="227" spans="10:10" ht="13.2">
      <c r="J227" s="51"/>
    </row>
    <row r="228" spans="10:10" ht="13.2">
      <c r="J228" s="51"/>
    </row>
    <row r="229" spans="10:10" ht="13.2">
      <c r="J229" s="51"/>
    </row>
    <row r="230" spans="10:10" ht="13.2">
      <c r="J230" s="51"/>
    </row>
    <row r="231" spans="10:10" ht="13.2">
      <c r="J231" s="51"/>
    </row>
    <row r="232" spans="10:10" ht="13.2">
      <c r="J232" s="51"/>
    </row>
    <row r="233" spans="10:10" ht="13.2">
      <c r="J233" s="51"/>
    </row>
    <row r="234" spans="10:10" ht="13.2">
      <c r="J234" s="51"/>
    </row>
    <row r="235" spans="10:10" ht="13.2">
      <c r="J235" s="51"/>
    </row>
    <row r="236" spans="10:10" ht="13.2">
      <c r="J236" s="51"/>
    </row>
    <row r="237" spans="10:10" ht="13.2">
      <c r="J237" s="51"/>
    </row>
    <row r="238" spans="10:10" ht="13.2">
      <c r="J238" s="51"/>
    </row>
    <row r="239" spans="10:10" ht="13.2">
      <c r="J239" s="51"/>
    </row>
    <row r="240" spans="10:10" ht="13.2">
      <c r="J240" s="51"/>
    </row>
    <row r="241" spans="10:10" ht="13.2">
      <c r="J241" s="51"/>
    </row>
    <row r="242" spans="10:10" ht="13.2">
      <c r="J242" s="51"/>
    </row>
    <row r="243" spans="10:10" ht="13.2">
      <c r="J243" s="51"/>
    </row>
    <row r="244" spans="10:10" ht="13.2">
      <c r="J244" s="51"/>
    </row>
    <row r="245" spans="10:10" ht="13.2">
      <c r="J245" s="51"/>
    </row>
    <row r="246" spans="10:10" ht="13.2">
      <c r="J246" s="51"/>
    </row>
    <row r="247" spans="10:10" ht="13.2">
      <c r="J247" s="51"/>
    </row>
    <row r="248" spans="10:10" ht="13.2">
      <c r="J248" s="51"/>
    </row>
    <row r="249" spans="10:10" ht="13.2">
      <c r="J249" s="51"/>
    </row>
    <row r="250" spans="10:10" ht="13.2">
      <c r="J250" s="51"/>
    </row>
    <row r="251" spans="10:10" ht="13.2">
      <c r="J251" s="51"/>
    </row>
    <row r="252" spans="10:10" ht="13.2">
      <c r="J252" s="51"/>
    </row>
    <row r="253" spans="10:10" ht="13.2">
      <c r="J253" s="51"/>
    </row>
    <row r="254" spans="10:10" ht="13.2">
      <c r="J254" s="51"/>
    </row>
    <row r="255" spans="10:10" ht="13.2">
      <c r="J255" s="51"/>
    </row>
    <row r="256" spans="10:10" ht="13.2">
      <c r="J256" s="51"/>
    </row>
    <row r="257" spans="10:10" ht="13.2">
      <c r="J257" s="51"/>
    </row>
    <row r="258" spans="10:10" ht="13.2">
      <c r="J258" s="51"/>
    </row>
    <row r="259" spans="10:10" ht="13.2">
      <c r="J259" s="51"/>
    </row>
    <row r="260" spans="10:10" ht="13.2">
      <c r="J260" s="51"/>
    </row>
    <row r="261" spans="10:10" ht="13.2">
      <c r="J261" s="51"/>
    </row>
    <row r="262" spans="10:10" ht="13.2">
      <c r="J262" s="51"/>
    </row>
    <row r="263" spans="10:10" ht="13.2">
      <c r="J263" s="51"/>
    </row>
    <row r="264" spans="10:10" ht="13.2">
      <c r="J264" s="51"/>
    </row>
    <row r="265" spans="10:10" ht="13.2">
      <c r="J265" s="51"/>
    </row>
    <row r="266" spans="10:10" ht="13.2">
      <c r="J266" s="51"/>
    </row>
    <row r="267" spans="10:10" ht="13.2">
      <c r="J267" s="51"/>
    </row>
    <row r="268" spans="10:10" ht="13.2">
      <c r="J268" s="51"/>
    </row>
    <row r="269" spans="10:10" ht="13.2">
      <c r="J269" s="51"/>
    </row>
    <row r="270" spans="10:10" ht="13.2">
      <c r="J270" s="51"/>
    </row>
    <row r="271" spans="10:10" ht="13.2">
      <c r="J271" s="51"/>
    </row>
    <row r="272" spans="10:10" ht="13.2">
      <c r="J272" s="51"/>
    </row>
    <row r="273" spans="10:10" ht="13.2">
      <c r="J273" s="51"/>
    </row>
    <row r="274" spans="10:10" ht="13.2">
      <c r="J274" s="51"/>
    </row>
    <row r="275" spans="10:10" ht="13.2">
      <c r="J275" s="51"/>
    </row>
    <row r="276" spans="10:10" ht="13.2">
      <c r="J276" s="51"/>
    </row>
    <row r="277" spans="10:10" ht="13.2">
      <c r="J277" s="51"/>
    </row>
    <row r="278" spans="10:10" ht="13.2">
      <c r="J278" s="51"/>
    </row>
    <row r="279" spans="10:10" ht="13.2">
      <c r="J279" s="51"/>
    </row>
    <row r="280" spans="10:10" ht="13.2">
      <c r="J280" s="51"/>
    </row>
    <row r="281" spans="10:10" ht="13.2">
      <c r="J281" s="51"/>
    </row>
    <row r="282" spans="10:10" ht="13.2">
      <c r="J282" s="51"/>
    </row>
    <row r="283" spans="10:10" ht="13.2">
      <c r="J283" s="51"/>
    </row>
    <row r="284" spans="10:10" ht="13.2">
      <c r="J284" s="51"/>
    </row>
    <row r="285" spans="10:10" ht="13.2">
      <c r="J285" s="51"/>
    </row>
    <row r="286" spans="10:10" ht="13.2">
      <c r="J286" s="51"/>
    </row>
    <row r="287" spans="10:10" ht="13.2">
      <c r="J287" s="51"/>
    </row>
    <row r="288" spans="10:10" ht="13.2">
      <c r="J288" s="51"/>
    </row>
    <row r="289" spans="10:10" ht="13.2">
      <c r="J289" s="51"/>
    </row>
    <row r="290" spans="10:10" ht="13.2">
      <c r="J290" s="51"/>
    </row>
    <row r="291" spans="10:10" ht="13.2">
      <c r="J291" s="51"/>
    </row>
    <row r="292" spans="10:10" ht="13.2">
      <c r="J292" s="51"/>
    </row>
    <row r="293" spans="10:10" ht="13.2">
      <c r="J293" s="51"/>
    </row>
    <row r="294" spans="10:10" ht="13.2">
      <c r="J294" s="51"/>
    </row>
    <row r="295" spans="10:10" ht="13.2">
      <c r="J295" s="51"/>
    </row>
    <row r="296" spans="10:10" ht="13.2">
      <c r="J296" s="51"/>
    </row>
    <row r="297" spans="10:10" ht="13.2">
      <c r="J297" s="51"/>
    </row>
    <row r="298" spans="10:10" ht="13.2">
      <c r="J298" s="51"/>
    </row>
    <row r="299" spans="10:10" ht="13.2">
      <c r="J299" s="51"/>
    </row>
    <row r="300" spans="10:10" ht="13.2">
      <c r="J300" s="51"/>
    </row>
    <row r="301" spans="10:10" ht="13.2">
      <c r="J301" s="51"/>
    </row>
    <row r="302" spans="10:10" ht="13.2">
      <c r="J302" s="51"/>
    </row>
    <row r="303" spans="10:10" ht="13.2">
      <c r="J303" s="51"/>
    </row>
    <row r="304" spans="10:10" ht="13.2">
      <c r="J304" s="51"/>
    </row>
    <row r="305" spans="10:10" ht="13.2">
      <c r="J305" s="51"/>
    </row>
    <row r="306" spans="10:10" ht="13.2">
      <c r="J306" s="51"/>
    </row>
    <row r="307" spans="10:10" ht="13.2">
      <c r="J307" s="51"/>
    </row>
    <row r="308" spans="10:10" ht="13.2">
      <c r="J308" s="51"/>
    </row>
    <row r="309" spans="10:10" ht="13.2">
      <c r="J309" s="51"/>
    </row>
    <row r="310" spans="10:10" ht="13.2">
      <c r="J310" s="51"/>
    </row>
    <row r="311" spans="10:10" ht="13.2">
      <c r="J311" s="51"/>
    </row>
    <row r="312" spans="10:10" ht="13.2">
      <c r="J312" s="51"/>
    </row>
    <row r="313" spans="10:10" ht="13.2">
      <c r="J313" s="51"/>
    </row>
    <row r="314" spans="10:10" ht="13.2">
      <c r="J314" s="51"/>
    </row>
    <row r="315" spans="10:10" ht="13.2">
      <c r="J315" s="51"/>
    </row>
    <row r="316" spans="10:10" ht="13.2">
      <c r="J316" s="51"/>
    </row>
    <row r="317" spans="10:10" ht="13.2">
      <c r="J317" s="51"/>
    </row>
    <row r="318" spans="10:10" ht="13.2">
      <c r="J318" s="51"/>
    </row>
    <row r="319" spans="10:10" ht="13.2">
      <c r="J319" s="51"/>
    </row>
    <row r="320" spans="10:10" ht="13.2">
      <c r="J320" s="51"/>
    </row>
    <row r="321" spans="10:10" ht="13.2">
      <c r="J321" s="51"/>
    </row>
    <row r="322" spans="10:10" ht="13.2">
      <c r="J322" s="51"/>
    </row>
    <row r="323" spans="10:10" ht="13.2">
      <c r="J323" s="51"/>
    </row>
    <row r="324" spans="10:10" ht="13.2">
      <c r="J324" s="51"/>
    </row>
    <row r="325" spans="10:10" ht="13.2">
      <c r="J325" s="51"/>
    </row>
    <row r="326" spans="10:10" ht="13.2">
      <c r="J326" s="51"/>
    </row>
    <row r="327" spans="10:10" ht="13.2">
      <c r="J327" s="51"/>
    </row>
    <row r="328" spans="10:10" ht="13.2">
      <c r="J328" s="51"/>
    </row>
    <row r="329" spans="10:10" ht="13.2">
      <c r="J329" s="51"/>
    </row>
    <row r="330" spans="10:10" ht="13.2">
      <c r="J330" s="51"/>
    </row>
    <row r="331" spans="10:10" ht="13.2">
      <c r="J331" s="51"/>
    </row>
    <row r="332" spans="10:10" ht="13.2">
      <c r="J332" s="51"/>
    </row>
    <row r="333" spans="10:10" ht="13.2">
      <c r="J333" s="51"/>
    </row>
    <row r="334" spans="10:10" ht="13.2">
      <c r="J334" s="51"/>
    </row>
    <row r="335" spans="10:10" ht="13.2">
      <c r="J335" s="51"/>
    </row>
    <row r="336" spans="10:10" ht="13.2">
      <c r="J336" s="51"/>
    </row>
    <row r="337" spans="10:10" ht="13.2">
      <c r="J337" s="51"/>
    </row>
    <row r="338" spans="10:10" ht="13.2">
      <c r="J338" s="51"/>
    </row>
    <row r="339" spans="10:10" ht="13.2">
      <c r="J339" s="51"/>
    </row>
    <row r="340" spans="10:10" ht="13.2">
      <c r="J340" s="51"/>
    </row>
    <row r="341" spans="10:10" ht="13.2">
      <c r="J341" s="51"/>
    </row>
    <row r="342" spans="10:10" ht="13.2">
      <c r="J342" s="51"/>
    </row>
    <row r="343" spans="10:10" ht="13.2">
      <c r="J343" s="51"/>
    </row>
    <row r="344" spans="10:10" ht="13.2">
      <c r="J344" s="51"/>
    </row>
    <row r="345" spans="10:10" ht="13.2">
      <c r="J345" s="51"/>
    </row>
    <row r="346" spans="10:10" ht="13.2">
      <c r="J346" s="51"/>
    </row>
    <row r="347" spans="10:10" ht="13.2">
      <c r="J347" s="51"/>
    </row>
    <row r="348" spans="10:10" ht="13.2">
      <c r="J348" s="51"/>
    </row>
    <row r="349" spans="10:10" ht="13.2">
      <c r="J349" s="51"/>
    </row>
    <row r="350" spans="10:10" ht="13.2">
      <c r="J350" s="51"/>
    </row>
    <row r="351" spans="10:10" ht="13.2">
      <c r="J351" s="51"/>
    </row>
    <row r="352" spans="10:10" ht="13.2">
      <c r="J352" s="51"/>
    </row>
    <row r="353" spans="10:10" ht="13.2">
      <c r="J353" s="51"/>
    </row>
    <row r="354" spans="10:10" ht="13.2">
      <c r="J354" s="51"/>
    </row>
    <row r="355" spans="10:10" ht="13.2">
      <c r="J355" s="51"/>
    </row>
    <row r="356" spans="10:10" ht="13.2">
      <c r="J356" s="51"/>
    </row>
    <row r="357" spans="10:10" ht="13.2">
      <c r="J357" s="51"/>
    </row>
    <row r="358" spans="10:10" ht="13.2">
      <c r="J358" s="51"/>
    </row>
    <row r="359" spans="10:10" ht="13.2">
      <c r="J359" s="51"/>
    </row>
    <row r="360" spans="10:10" ht="13.2">
      <c r="J360" s="51"/>
    </row>
    <row r="361" spans="10:10" ht="13.2">
      <c r="J361" s="51"/>
    </row>
    <row r="362" spans="10:10" ht="13.2">
      <c r="J362" s="51"/>
    </row>
    <row r="363" spans="10:10" ht="13.2">
      <c r="J363" s="51"/>
    </row>
    <row r="364" spans="10:10" ht="13.2">
      <c r="J364" s="51"/>
    </row>
    <row r="365" spans="10:10" ht="13.2">
      <c r="J365" s="51"/>
    </row>
    <row r="366" spans="10:10" ht="13.2">
      <c r="J366" s="51"/>
    </row>
    <row r="367" spans="10:10" ht="13.2">
      <c r="J367" s="51"/>
    </row>
    <row r="368" spans="10:10" ht="13.2">
      <c r="J368" s="51"/>
    </row>
    <row r="369" spans="10:10" ht="13.2">
      <c r="J369" s="51"/>
    </row>
    <row r="370" spans="10:10" ht="13.2">
      <c r="J370" s="51"/>
    </row>
    <row r="371" spans="10:10" ht="13.2">
      <c r="J371" s="51"/>
    </row>
    <row r="372" spans="10:10" ht="13.2">
      <c r="J372" s="51"/>
    </row>
    <row r="373" spans="10:10" ht="13.2">
      <c r="J373" s="51"/>
    </row>
    <row r="374" spans="10:10" ht="13.2">
      <c r="J374" s="51"/>
    </row>
    <row r="375" spans="10:10" ht="13.2">
      <c r="J375" s="51"/>
    </row>
    <row r="376" spans="10:10" ht="13.2">
      <c r="J376" s="51"/>
    </row>
    <row r="377" spans="10:10" ht="13.2">
      <c r="J377" s="51"/>
    </row>
    <row r="378" spans="10:10" ht="13.2">
      <c r="J378" s="51"/>
    </row>
    <row r="379" spans="10:10" ht="13.2">
      <c r="J379" s="51"/>
    </row>
    <row r="380" spans="10:10" ht="13.2">
      <c r="J380" s="51"/>
    </row>
    <row r="381" spans="10:10" ht="13.2">
      <c r="J381" s="51"/>
    </row>
    <row r="382" spans="10:10" ht="13.2">
      <c r="J382" s="51"/>
    </row>
    <row r="383" spans="10:10" ht="13.2">
      <c r="J383" s="51"/>
    </row>
    <row r="384" spans="10:10" ht="13.2">
      <c r="J384" s="51"/>
    </row>
    <row r="385" spans="10:10" ht="13.2">
      <c r="J385" s="51"/>
    </row>
    <row r="386" spans="10:10" ht="13.2">
      <c r="J386" s="51"/>
    </row>
    <row r="387" spans="10:10" ht="13.2">
      <c r="J387" s="51"/>
    </row>
    <row r="388" spans="10:10" ht="13.2">
      <c r="J388" s="51"/>
    </row>
    <row r="389" spans="10:10" ht="13.2">
      <c r="J389" s="51"/>
    </row>
    <row r="390" spans="10:10" ht="13.2">
      <c r="J390" s="51"/>
    </row>
    <row r="391" spans="10:10" ht="13.2">
      <c r="J391" s="51"/>
    </row>
    <row r="392" spans="10:10" ht="13.2">
      <c r="J392" s="51"/>
    </row>
    <row r="393" spans="10:10" ht="13.2">
      <c r="J393" s="51"/>
    </row>
    <row r="394" spans="10:10" ht="13.2">
      <c r="J394" s="51"/>
    </row>
    <row r="395" spans="10:10" ht="13.2">
      <c r="J395" s="51"/>
    </row>
    <row r="396" spans="10:10" ht="13.2">
      <c r="J396" s="51"/>
    </row>
    <row r="397" spans="10:10" ht="13.2">
      <c r="J397" s="51"/>
    </row>
    <row r="398" spans="10:10" ht="13.2">
      <c r="J398" s="51"/>
    </row>
    <row r="399" spans="10:10" ht="13.2">
      <c r="J399" s="51"/>
    </row>
    <row r="400" spans="10:10" ht="13.2">
      <c r="J400" s="51"/>
    </row>
    <row r="401" spans="10:10" ht="13.2">
      <c r="J401" s="51"/>
    </row>
    <row r="402" spans="10:10" ht="13.2">
      <c r="J402" s="51"/>
    </row>
    <row r="403" spans="10:10" ht="13.2">
      <c r="J403" s="51"/>
    </row>
    <row r="404" spans="10:10" ht="13.2">
      <c r="J404" s="51"/>
    </row>
    <row r="405" spans="10:10" ht="13.2">
      <c r="J405" s="51"/>
    </row>
    <row r="406" spans="10:10" ht="13.2">
      <c r="J406" s="51"/>
    </row>
    <row r="407" spans="10:10" ht="13.2">
      <c r="J407" s="51"/>
    </row>
    <row r="408" spans="10:10" ht="13.2">
      <c r="J408" s="51"/>
    </row>
    <row r="409" spans="10:10" ht="13.2">
      <c r="J409" s="51"/>
    </row>
    <row r="410" spans="10:10" ht="13.2">
      <c r="J410" s="51"/>
    </row>
    <row r="411" spans="10:10" ht="13.2">
      <c r="J411" s="51"/>
    </row>
    <row r="412" spans="10:10" ht="13.2">
      <c r="J412" s="51"/>
    </row>
    <row r="413" spans="10:10" ht="13.2">
      <c r="J413" s="51"/>
    </row>
    <row r="414" spans="10:10" ht="13.2">
      <c r="J414" s="51"/>
    </row>
    <row r="415" spans="10:10" ht="13.2">
      <c r="J415" s="51"/>
    </row>
    <row r="416" spans="10:10" ht="13.2">
      <c r="J416" s="51"/>
    </row>
    <row r="417" spans="10:10" ht="13.2">
      <c r="J417" s="51"/>
    </row>
    <row r="418" spans="10:10" ht="13.2">
      <c r="J418" s="51"/>
    </row>
    <row r="419" spans="10:10" ht="13.2">
      <c r="J419" s="51"/>
    </row>
    <row r="420" spans="10:10" ht="13.2">
      <c r="J420" s="51"/>
    </row>
    <row r="421" spans="10:10" ht="13.2">
      <c r="J421" s="51"/>
    </row>
    <row r="422" spans="10:10" ht="13.2">
      <c r="J422" s="51"/>
    </row>
    <row r="423" spans="10:10" ht="13.2">
      <c r="J423" s="51"/>
    </row>
    <row r="424" spans="10:10" ht="13.2">
      <c r="J424" s="51"/>
    </row>
    <row r="425" spans="10:10" ht="13.2">
      <c r="J425" s="51"/>
    </row>
    <row r="426" spans="10:10" ht="13.2">
      <c r="J426" s="51"/>
    </row>
    <row r="427" spans="10:10" ht="13.2">
      <c r="J427" s="51"/>
    </row>
    <row r="428" spans="10:10" ht="13.2">
      <c r="J428" s="51"/>
    </row>
    <row r="429" spans="10:10" ht="13.2">
      <c r="J429" s="51"/>
    </row>
    <row r="430" spans="10:10" ht="13.2">
      <c r="J430" s="51"/>
    </row>
    <row r="431" spans="10:10" ht="13.2">
      <c r="J431" s="51"/>
    </row>
    <row r="432" spans="10:10" ht="13.2">
      <c r="J432" s="51"/>
    </row>
    <row r="433" spans="10:10" ht="13.2">
      <c r="J433" s="51"/>
    </row>
    <row r="434" spans="10:10" ht="13.2">
      <c r="J434" s="51"/>
    </row>
    <row r="435" spans="10:10" ht="13.2">
      <c r="J435" s="51"/>
    </row>
    <row r="436" spans="10:10" ht="13.2">
      <c r="J436" s="51"/>
    </row>
    <row r="437" spans="10:10" ht="13.2">
      <c r="J437" s="51"/>
    </row>
    <row r="438" spans="10:10" ht="13.2">
      <c r="J438" s="51"/>
    </row>
    <row r="439" spans="10:10" ht="13.2">
      <c r="J439" s="51"/>
    </row>
    <row r="440" spans="10:10" ht="13.2">
      <c r="J440" s="51"/>
    </row>
    <row r="441" spans="10:10" ht="13.2">
      <c r="J441" s="51"/>
    </row>
    <row r="442" spans="10:10" ht="13.2">
      <c r="J442" s="51"/>
    </row>
    <row r="443" spans="10:10" ht="13.2">
      <c r="J443" s="51"/>
    </row>
    <row r="444" spans="10:10" ht="13.2">
      <c r="J444" s="51"/>
    </row>
    <row r="445" spans="10:10" ht="13.2">
      <c r="J445" s="51"/>
    </row>
    <row r="446" spans="10:10" ht="13.2">
      <c r="J446" s="51"/>
    </row>
    <row r="447" spans="10:10" ht="13.2">
      <c r="J447" s="51"/>
    </row>
    <row r="448" spans="10:10" ht="13.2">
      <c r="J448" s="51"/>
    </row>
    <row r="449" spans="10:10" ht="13.2">
      <c r="J449" s="51"/>
    </row>
    <row r="450" spans="10:10" ht="13.2">
      <c r="J450" s="51"/>
    </row>
    <row r="451" spans="10:10" ht="13.2">
      <c r="J451" s="51"/>
    </row>
    <row r="452" spans="10:10" ht="13.2">
      <c r="J452" s="51"/>
    </row>
    <row r="453" spans="10:10" ht="13.2">
      <c r="J453" s="51"/>
    </row>
    <row r="454" spans="10:10" ht="13.2">
      <c r="J454" s="51"/>
    </row>
    <row r="455" spans="10:10" ht="13.2">
      <c r="J455" s="51"/>
    </row>
    <row r="456" spans="10:10" ht="13.2">
      <c r="J456" s="51"/>
    </row>
    <row r="457" spans="10:10" ht="13.2">
      <c r="J457" s="51"/>
    </row>
    <row r="458" spans="10:10" ht="13.2">
      <c r="J458" s="51"/>
    </row>
    <row r="459" spans="10:10" ht="13.2">
      <c r="J459" s="51"/>
    </row>
    <row r="460" spans="10:10" ht="13.2">
      <c r="J460" s="51"/>
    </row>
    <row r="461" spans="10:10" ht="13.2">
      <c r="J461" s="51"/>
    </row>
    <row r="462" spans="10:10" ht="13.2">
      <c r="J462" s="51"/>
    </row>
    <row r="463" spans="10:10" ht="13.2">
      <c r="J463" s="51"/>
    </row>
    <row r="464" spans="10:10" ht="13.2">
      <c r="J464" s="51"/>
    </row>
    <row r="465" spans="10:10" ht="13.2">
      <c r="J465" s="51"/>
    </row>
    <row r="466" spans="10:10" ht="13.2">
      <c r="J466" s="51"/>
    </row>
    <row r="467" spans="10:10" ht="13.2">
      <c r="J467" s="51"/>
    </row>
    <row r="468" spans="10:10" ht="13.2">
      <c r="J468" s="51"/>
    </row>
    <row r="469" spans="10:10" ht="13.2">
      <c r="J469" s="51"/>
    </row>
    <row r="470" spans="10:10" ht="13.2">
      <c r="J470" s="51"/>
    </row>
    <row r="471" spans="10:10" ht="13.2">
      <c r="J471" s="51"/>
    </row>
    <row r="472" spans="10:10" ht="13.2">
      <c r="J472" s="51"/>
    </row>
    <row r="473" spans="10:10" ht="13.2">
      <c r="J473" s="51"/>
    </row>
    <row r="474" spans="10:10" ht="13.2">
      <c r="J474" s="51"/>
    </row>
    <row r="475" spans="10:10" ht="13.2">
      <c r="J475" s="51"/>
    </row>
    <row r="476" spans="10:10" ht="13.2">
      <c r="J476" s="51"/>
    </row>
    <row r="477" spans="10:10" ht="13.2">
      <c r="J477" s="51"/>
    </row>
    <row r="478" spans="10:10" ht="13.2">
      <c r="J478" s="51"/>
    </row>
    <row r="479" spans="10:10" ht="13.2">
      <c r="J479" s="51"/>
    </row>
    <row r="480" spans="10:10" ht="13.2">
      <c r="J480" s="51"/>
    </row>
    <row r="481" spans="10:10" ht="13.2">
      <c r="J481" s="51"/>
    </row>
    <row r="482" spans="10:10" ht="13.2">
      <c r="J482" s="51"/>
    </row>
    <row r="483" spans="10:10" ht="13.2">
      <c r="J483" s="51"/>
    </row>
    <row r="484" spans="10:10" ht="13.2">
      <c r="J484" s="51"/>
    </row>
    <row r="485" spans="10:10" ht="13.2">
      <c r="J485" s="51"/>
    </row>
    <row r="486" spans="10:10" ht="13.2">
      <c r="J486" s="51"/>
    </row>
    <row r="487" spans="10:10" ht="13.2">
      <c r="J487" s="51"/>
    </row>
    <row r="488" spans="10:10" ht="13.2">
      <c r="J488" s="51"/>
    </row>
    <row r="489" spans="10:10" ht="13.2">
      <c r="J489" s="51"/>
    </row>
    <row r="490" spans="10:10" ht="13.2">
      <c r="J490" s="51"/>
    </row>
    <row r="491" spans="10:10" ht="13.2">
      <c r="J491" s="51"/>
    </row>
    <row r="492" spans="10:10" ht="13.2">
      <c r="J492" s="51"/>
    </row>
    <row r="493" spans="10:10" ht="13.2">
      <c r="J493" s="51"/>
    </row>
    <row r="494" spans="10:10" ht="13.2">
      <c r="J494" s="51"/>
    </row>
    <row r="495" spans="10:10" ht="13.2">
      <c r="J495" s="51"/>
    </row>
    <row r="496" spans="10:10" ht="13.2">
      <c r="J496" s="51"/>
    </row>
    <row r="497" spans="10:10" ht="13.2">
      <c r="J497" s="51"/>
    </row>
    <row r="498" spans="10:10" ht="13.2">
      <c r="J498" s="51"/>
    </row>
    <row r="499" spans="10:10" ht="13.2">
      <c r="J499" s="51"/>
    </row>
    <row r="500" spans="10:10" ht="13.2">
      <c r="J500" s="51"/>
    </row>
    <row r="501" spans="10:10" ht="13.2">
      <c r="J501" s="51"/>
    </row>
    <row r="502" spans="10:10" ht="13.2">
      <c r="J502" s="51"/>
    </row>
    <row r="503" spans="10:10" ht="13.2">
      <c r="J503" s="51"/>
    </row>
    <row r="504" spans="10:10" ht="13.2">
      <c r="J504" s="51"/>
    </row>
    <row r="505" spans="10:10" ht="13.2">
      <c r="J505" s="51"/>
    </row>
    <row r="506" spans="10:10" ht="13.2">
      <c r="J506" s="51"/>
    </row>
    <row r="507" spans="10:10" ht="13.2">
      <c r="J507" s="51"/>
    </row>
    <row r="508" spans="10:10" ht="13.2">
      <c r="J508" s="51"/>
    </row>
    <row r="509" spans="10:10" ht="13.2">
      <c r="J509" s="51"/>
    </row>
    <row r="510" spans="10:10" ht="13.2">
      <c r="J510" s="51"/>
    </row>
    <row r="511" spans="10:10" ht="13.2">
      <c r="J511" s="51"/>
    </row>
    <row r="512" spans="10:10" ht="13.2">
      <c r="J512" s="51"/>
    </row>
    <row r="513" spans="10:10" ht="13.2">
      <c r="J513" s="51"/>
    </row>
    <row r="514" spans="10:10" ht="13.2">
      <c r="J514" s="51"/>
    </row>
    <row r="515" spans="10:10" ht="13.2">
      <c r="J515" s="51"/>
    </row>
    <row r="516" spans="10:10" ht="13.2">
      <c r="J516" s="51"/>
    </row>
    <row r="517" spans="10:10" ht="13.2">
      <c r="J517" s="51"/>
    </row>
    <row r="518" spans="10:10" ht="13.2">
      <c r="J518" s="51"/>
    </row>
    <row r="519" spans="10:10" ht="13.2">
      <c r="J519" s="51"/>
    </row>
    <row r="520" spans="10:10" ht="13.2">
      <c r="J520" s="51"/>
    </row>
    <row r="521" spans="10:10" ht="13.2">
      <c r="J521" s="51"/>
    </row>
    <row r="522" spans="10:10" ht="13.2">
      <c r="J522" s="51"/>
    </row>
    <row r="523" spans="10:10" ht="13.2">
      <c r="J523" s="51"/>
    </row>
    <row r="524" spans="10:10" ht="13.2">
      <c r="J524" s="51"/>
    </row>
    <row r="525" spans="10:10" ht="13.2">
      <c r="J525" s="51"/>
    </row>
    <row r="526" spans="10:10" ht="13.2">
      <c r="J526" s="51"/>
    </row>
    <row r="527" spans="10:10" ht="13.2">
      <c r="J527" s="51"/>
    </row>
    <row r="528" spans="10:10" ht="13.2">
      <c r="J528" s="51"/>
    </row>
    <row r="529" spans="10:10" ht="13.2">
      <c r="J529" s="51"/>
    </row>
    <row r="530" spans="10:10" ht="13.2">
      <c r="J530" s="51"/>
    </row>
    <row r="531" spans="10:10" ht="13.2">
      <c r="J531" s="51"/>
    </row>
    <row r="532" spans="10:10" ht="13.2">
      <c r="J532" s="51"/>
    </row>
    <row r="533" spans="10:10" ht="13.2">
      <c r="J533" s="51"/>
    </row>
    <row r="534" spans="10:10" ht="13.2">
      <c r="J534" s="51"/>
    </row>
    <row r="535" spans="10:10" ht="13.2">
      <c r="J535" s="51"/>
    </row>
    <row r="536" spans="10:10" ht="13.2">
      <c r="J536" s="51"/>
    </row>
    <row r="537" spans="10:10" ht="13.2">
      <c r="J537" s="51"/>
    </row>
    <row r="538" spans="10:10" ht="13.2">
      <c r="J538" s="51"/>
    </row>
    <row r="539" spans="10:10" ht="13.2">
      <c r="J539" s="51"/>
    </row>
    <row r="540" spans="10:10" ht="13.2">
      <c r="J540" s="51"/>
    </row>
    <row r="541" spans="10:10" ht="13.2">
      <c r="J541" s="51"/>
    </row>
    <row r="542" spans="10:10" ht="13.2">
      <c r="J542" s="51"/>
    </row>
    <row r="543" spans="10:10" ht="13.2">
      <c r="J543" s="51"/>
    </row>
    <row r="544" spans="10:10" ht="13.2">
      <c r="J544" s="51"/>
    </row>
    <row r="545" spans="10:10" ht="13.2">
      <c r="J545" s="51"/>
    </row>
    <row r="546" spans="10:10" ht="13.2">
      <c r="J546" s="51"/>
    </row>
    <row r="547" spans="10:10" ht="13.2">
      <c r="J547" s="51"/>
    </row>
    <row r="548" spans="10:10" ht="13.2">
      <c r="J548" s="51"/>
    </row>
    <row r="549" spans="10:10" ht="13.2">
      <c r="J549" s="51"/>
    </row>
    <row r="550" spans="10:10" ht="13.2">
      <c r="J550" s="51"/>
    </row>
    <row r="551" spans="10:10" ht="13.2">
      <c r="J551" s="51"/>
    </row>
    <row r="552" spans="10:10" ht="13.2">
      <c r="J552" s="51"/>
    </row>
    <row r="553" spans="10:10" ht="13.2">
      <c r="J553" s="51"/>
    </row>
    <row r="554" spans="10:10" ht="13.2">
      <c r="J554" s="51"/>
    </row>
    <row r="555" spans="10:10" ht="13.2">
      <c r="J555" s="51"/>
    </row>
    <row r="556" spans="10:10" ht="13.2">
      <c r="J556" s="51"/>
    </row>
    <row r="557" spans="10:10" ht="13.2">
      <c r="J557" s="51"/>
    </row>
    <row r="558" spans="10:10" ht="13.2">
      <c r="J558" s="51"/>
    </row>
    <row r="559" spans="10:10" ht="13.2">
      <c r="J559" s="51"/>
    </row>
    <row r="560" spans="10:10" ht="13.2">
      <c r="J560" s="51"/>
    </row>
    <row r="561" spans="10:10" ht="13.2">
      <c r="J561" s="51"/>
    </row>
    <row r="562" spans="10:10" ht="13.2">
      <c r="J562" s="51"/>
    </row>
    <row r="563" spans="10:10" ht="13.2">
      <c r="J563" s="51"/>
    </row>
    <row r="564" spans="10:10" ht="13.2">
      <c r="J564" s="51"/>
    </row>
    <row r="565" spans="10:10" ht="13.2">
      <c r="J565" s="51"/>
    </row>
    <row r="566" spans="10:10" ht="13.2">
      <c r="J566" s="51"/>
    </row>
    <row r="567" spans="10:10" ht="13.2">
      <c r="J567" s="51"/>
    </row>
    <row r="568" spans="10:10" ht="13.2">
      <c r="J568" s="51"/>
    </row>
    <row r="569" spans="10:10" ht="13.2">
      <c r="J569" s="51"/>
    </row>
    <row r="570" spans="10:10" ht="13.2">
      <c r="J570" s="51"/>
    </row>
    <row r="571" spans="10:10" ht="13.2">
      <c r="J571" s="51"/>
    </row>
    <row r="572" spans="10:10" ht="13.2">
      <c r="J572" s="51"/>
    </row>
    <row r="573" spans="10:10" ht="13.2">
      <c r="J573" s="51"/>
    </row>
    <row r="574" spans="10:10" ht="13.2">
      <c r="J574" s="51"/>
    </row>
    <row r="575" spans="10:10" ht="13.2">
      <c r="J575" s="51"/>
    </row>
    <row r="576" spans="10:10" ht="13.2">
      <c r="J576" s="51"/>
    </row>
    <row r="577" spans="10:10" ht="13.2">
      <c r="J577" s="51"/>
    </row>
    <row r="578" spans="10:10" ht="13.2">
      <c r="J578" s="51"/>
    </row>
    <row r="579" spans="10:10" ht="13.2">
      <c r="J579" s="51"/>
    </row>
    <row r="580" spans="10:10" ht="13.2">
      <c r="J580" s="51"/>
    </row>
    <row r="581" spans="10:10" ht="13.2">
      <c r="J581" s="51"/>
    </row>
    <row r="582" spans="10:10" ht="13.2">
      <c r="J582" s="51"/>
    </row>
    <row r="583" spans="10:10" ht="13.2">
      <c r="J583" s="51"/>
    </row>
    <row r="584" spans="10:10" ht="13.2">
      <c r="J584" s="51"/>
    </row>
    <row r="585" spans="10:10" ht="13.2">
      <c r="J585" s="51"/>
    </row>
    <row r="586" spans="10:10" ht="13.2">
      <c r="J586" s="51"/>
    </row>
    <row r="587" spans="10:10" ht="13.2">
      <c r="J587" s="51"/>
    </row>
    <row r="588" spans="10:10" ht="13.2">
      <c r="J588" s="51"/>
    </row>
    <row r="589" spans="10:10" ht="13.2">
      <c r="J589" s="51"/>
    </row>
    <row r="590" spans="10:10" ht="13.2">
      <c r="J590" s="51"/>
    </row>
    <row r="591" spans="10:10" ht="13.2">
      <c r="J591" s="51"/>
    </row>
    <row r="592" spans="10:10" ht="13.2">
      <c r="J592" s="51"/>
    </row>
    <row r="593" spans="10:10" ht="13.2">
      <c r="J593" s="51"/>
    </row>
    <row r="594" spans="10:10" ht="13.2">
      <c r="J594" s="51"/>
    </row>
    <row r="595" spans="10:10" ht="13.2">
      <c r="J595" s="51"/>
    </row>
    <row r="596" spans="10:10" ht="13.2">
      <c r="J596" s="51"/>
    </row>
    <row r="597" spans="10:10" ht="13.2">
      <c r="J597" s="51"/>
    </row>
    <row r="598" spans="10:10" ht="13.2">
      <c r="J598" s="51"/>
    </row>
    <row r="599" spans="10:10" ht="13.2">
      <c r="J599" s="51"/>
    </row>
    <row r="600" spans="10:10" ht="13.2">
      <c r="J600" s="51"/>
    </row>
    <row r="601" spans="10:10" ht="13.2">
      <c r="J601" s="51"/>
    </row>
    <row r="602" spans="10:10" ht="13.2">
      <c r="J602" s="51"/>
    </row>
    <row r="603" spans="10:10" ht="13.2">
      <c r="J603" s="51"/>
    </row>
    <row r="604" spans="10:10" ht="13.2">
      <c r="J604" s="51"/>
    </row>
    <row r="605" spans="10:10" ht="13.2">
      <c r="J605" s="51"/>
    </row>
    <row r="606" spans="10:10" ht="13.2">
      <c r="J606" s="51"/>
    </row>
    <row r="607" spans="10:10" ht="13.2">
      <c r="J607" s="51"/>
    </row>
    <row r="608" spans="10:10" ht="13.2">
      <c r="J608" s="51"/>
    </row>
    <row r="609" spans="10:10" ht="13.2">
      <c r="J609" s="51"/>
    </row>
    <row r="610" spans="10:10" ht="13.2">
      <c r="J610" s="51"/>
    </row>
    <row r="611" spans="10:10" ht="13.2">
      <c r="J611" s="51"/>
    </row>
    <row r="612" spans="10:10" ht="13.2">
      <c r="J612" s="51"/>
    </row>
    <row r="613" spans="10:10" ht="13.2">
      <c r="J613" s="51"/>
    </row>
    <row r="614" spans="10:10" ht="13.2">
      <c r="J614" s="51"/>
    </row>
    <row r="615" spans="10:10" ht="13.2">
      <c r="J615" s="51"/>
    </row>
    <row r="616" spans="10:10" ht="13.2">
      <c r="J616" s="51"/>
    </row>
    <row r="617" spans="10:10" ht="13.2">
      <c r="J617" s="51"/>
    </row>
    <row r="618" spans="10:10" ht="13.2">
      <c r="J618" s="51"/>
    </row>
    <row r="619" spans="10:10" ht="13.2">
      <c r="J619" s="51"/>
    </row>
    <row r="620" spans="10:10" ht="13.2">
      <c r="J620" s="51"/>
    </row>
    <row r="621" spans="10:10" ht="13.2">
      <c r="J621" s="51"/>
    </row>
    <row r="622" spans="10:10" ht="13.2">
      <c r="J622" s="51"/>
    </row>
    <row r="623" spans="10:10" ht="13.2">
      <c r="J623" s="51"/>
    </row>
    <row r="624" spans="10:10" ht="13.2">
      <c r="J624" s="51"/>
    </row>
    <row r="625" spans="10:10" ht="13.2">
      <c r="J625" s="51"/>
    </row>
    <row r="626" spans="10:10" ht="13.2">
      <c r="J626" s="51"/>
    </row>
    <row r="627" spans="10:10" ht="13.2">
      <c r="J627" s="51"/>
    </row>
    <row r="628" spans="10:10" ht="13.2">
      <c r="J628" s="51"/>
    </row>
    <row r="629" spans="10:10" ht="13.2">
      <c r="J629" s="51"/>
    </row>
    <row r="630" spans="10:10" ht="13.2">
      <c r="J630" s="51"/>
    </row>
    <row r="631" spans="10:10" ht="13.2">
      <c r="J631" s="51"/>
    </row>
    <row r="632" spans="10:10" ht="13.2">
      <c r="J632" s="51"/>
    </row>
    <row r="633" spans="10:10" ht="13.2">
      <c r="J633" s="51"/>
    </row>
    <row r="634" spans="10:10" ht="13.2">
      <c r="J634" s="51"/>
    </row>
    <row r="635" spans="10:10" ht="13.2">
      <c r="J635" s="51"/>
    </row>
    <row r="636" spans="10:10" ht="13.2">
      <c r="J636" s="51"/>
    </row>
    <row r="637" spans="10:10" ht="13.2">
      <c r="J637" s="51"/>
    </row>
    <row r="638" spans="10:10" ht="13.2">
      <c r="J638" s="51"/>
    </row>
    <row r="639" spans="10:10" ht="13.2">
      <c r="J639" s="51"/>
    </row>
    <row r="640" spans="10:10" ht="13.2">
      <c r="J640" s="51"/>
    </row>
    <row r="641" spans="10:10" ht="13.2">
      <c r="J641" s="51"/>
    </row>
    <row r="642" spans="10:10" ht="13.2">
      <c r="J642" s="51"/>
    </row>
    <row r="643" spans="10:10" ht="13.2">
      <c r="J643" s="51"/>
    </row>
    <row r="644" spans="10:10" ht="13.2">
      <c r="J644" s="51"/>
    </row>
    <row r="645" spans="10:10" ht="13.2">
      <c r="J645" s="51"/>
    </row>
    <row r="646" spans="10:10" ht="13.2">
      <c r="J646" s="51"/>
    </row>
    <row r="647" spans="10:10" ht="13.2">
      <c r="J647" s="51"/>
    </row>
    <row r="648" spans="10:10" ht="13.2">
      <c r="J648" s="51"/>
    </row>
    <row r="649" spans="10:10" ht="13.2">
      <c r="J649" s="51"/>
    </row>
    <row r="650" spans="10:10" ht="13.2">
      <c r="J650" s="51"/>
    </row>
    <row r="651" spans="10:10" ht="13.2">
      <c r="J651" s="51"/>
    </row>
    <row r="652" spans="10:10" ht="13.2">
      <c r="J652" s="51"/>
    </row>
    <row r="653" spans="10:10" ht="13.2">
      <c r="J653" s="51"/>
    </row>
    <row r="654" spans="10:10" ht="13.2">
      <c r="J654" s="51"/>
    </row>
    <row r="655" spans="10:10" ht="13.2">
      <c r="J655" s="51"/>
    </row>
    <row r="656" spans="10:10" ht="13.2">
      <c r="J656" s="51"/>
    </row>
    <row r="657" spans="10:10" ht="13.2">
      <c r="J657" s="51"/>
    </row>
    <row r="658" spans="10:10" ht="13.2">
      <c r="J658" s="51"/>
    </row>
    <row r="659" spans="10:10" ht="13.2">
      <c r="J659" s="51"/>
    </row>
    <row r="660" spans="10:10" ht="13.2">
      <c r="J660" s="51"/>
    </row>
    <row r="661" spans="10:10" ht="13.2">
      <c r="J661" s="51"/>
    </row>
    <row r="662" spans="10:10" ht="13.2">
      <c r="J662" s="51"/>
    </row>
    <row r="663" spans="10:10" ht="13.2">
      <c r="J663" s="51"/>
    </row>
    <row r="664" spans="10:10" ht="13.2">
      <c r="J664" s="51"/>
    </row>
    <row r="665" spans="10:10" ht="13.2">
      <c r="J665" s="51"/>
    </row>
    <row r="666" spans="10:10" ht="13.2">
      <c r="J666" s="51"/>
    </row>
    <row r="667" spans="10:10" ht="13.2">
      <c r="J667" s="51"/>
    </row>
    <row r="668" spans="10:10" ht="13.2">
      <c r="J668" s="51"/>
    </row>
    <row r="669" spans="10:10" ht="13.2">
      <c r="J669" s="51"/>
    </row>
    <row r="670" spans="10:10" ht="13.2">
      <c r="J670" s="51"/>
    </row>
    <row r="671" spans="10:10" ht="13.2">
      <c r="J671" s="51"/>
    </row>
    <row r="672" spans="10:10" ht="13.2">
      <c r="J672" s="51"/>
    </row>
    <row r="673" spans="10:10" ht="13.2">
      <c r="J673" s="51"/>
    </row>
    <row r="674" spans="10:10" ht="13.2">
      <c r="J674" s="51"/>
    </row>
    <row r="675" spans="10:10" ht="13.2">
      <c r="J675" s="51"/>
    </row>
    <row r="676" spans="10:10" ht="13.2">
      <c r="J676" s="51"/>
    </row>
    <row r="677" spans="10:10" ht="13.2">
      <c r="J677" s="51"/>
    </row>
    <row r="678" spans="10:10" ht="13.2">
      <c r="J678" s="51"/>
    </row>
    <row r="679" spans="10:10" ht="13.2">
      <c r="J679" s="51"/>
    </row>
    <row r="680" spans="10:10" ht="13.2">
      <c r="J680" s="51"/>
    </row>
    <row r="681" spans="10:10" ht="13.2">
      <c r="J681" s="51"/>
    </row>
    <row r="682" spans="10:10" ht="13.2">
      <c r="J682" s="51"/>
    </row>
    <row r="683" spans="10:10" ht="13.2">
      <c r="J683" s="51"/>
    </row>
    <row r="684" spans="10:10" ht="13.2">
      <c r="J684" s="51"/>
    </row>
    <row r="685" spans="10:10" ht="13.2">
      <c r="J685" s="51"/>
    </row>
    <row r="686" spans="10:10" ht="13.2">
      <c r="J686" s="51"/>
    </row>
    <row r="687" spans="10:10" ht="13.2">
      <c r="J687" s="51"/>
    </row>
    <row r="688" spans="10:10" ht="13.2">
      <c r="J688" s="51"/>
    </row>
    <row r="689" spans="10:10" ht="13.2">
      <c r="J689" s="51"/>
    </row>
    <row r="690" spans="10:10" ht="13.2">
      <c r="J690" s="51"/>
    </row>
    <row r="691" spans="10:10" ht="13.2">
      <c r="J691" s="51"/>
    </row>
    <row r="692" spans="10:10" ht="13.2">
      <c r="J692" s="51"/>
    </row>
    <row r="693" spans="10:10" ht="13.2">
      <c r="J693" s="51"/>
    </row>
    <row r="694" spans="10:10" ht="13.2">
      <c r="J694" s="51"/>
    </row>
    <row r="695" spans="10:10" ht="13.2">
      <c r="J695" s="51"/>
    </row>
    <row r="696" spans="10:10" ht="13.2">
      <c r="J696" s="51"/>
    </row>
    <row r="697" spans="10:10" ht="13.2">
      <c r="J697" s="51"/>
    </row>
    <row r="698" spans="10:10" ht="13.2">
      <c r="J698" s="51"/>
    </row>
    <row r="699" spans="10:10" ht="13.2">
      <c r="J699" s="51"/>
    </row>
    <row r="700" spans="10:10" ht="13.2">
      <c r="J700" s="51"/>
    </row>
    <row r="701" spans="10:10" ht="13.2">
      <c r="J701" s="51"/>
    </row>
    <row r="702" spans="10:10" ht="13.2">
      <c r="J702" s="51"/>
    </row>
    <row r="703" spans="10:10" ht="13.2">
      <c r="J703" s="51"/>
    </row>
    <row r="704" spans="10:10" ht="13.2">
      <c r="J704" s="51"/>
    </row>
    <row r="705" spans="10:10" ht="13.2">
      <c r="J705" s="51"/>
    </row>
    <row r="706" spans="10:10" ht="13.2">
      <c r="J706" s="51"/>
    </row>
    <row r="707" spans="10:10" ht="13.2">
      <c r="J707" s="51"/>
    </row>
    <row r="708" spans="10:10" ht="13.2">
      <c r="J708" s="51"/>
    </row>
    <row r="709" spans="10:10" ht="13.2">
      <c r="J709" s="51"/>
    </row>
    <row r="710" spans="10:10" ht="13.2">
      <c r="J710" s="51"/>
    </row>
    <row r="711" spans="10:10" ht="13.2">
      <c r="J711" s="51"/>
    </row>
    <row r="712" spans="10:10" ht="13.2">
      <c r="J712" s="51"/>
    </row>
    <row r="713" spans="10:10" ht="13.2">
      <c r="J713" s="51"/>
    </row>
    <row r="714" spans="10:10" ht="13.2">
      <c r="J714" s="51"/>
    </row>
    <row r="715" spans="10:10" ht="13.2">
      <c r="J715" s="51"/>
    </row>
    <row r="716" spans="10:10" ht="13.2">
      <c r="J716" s="51"/>
    </row>
    <row r="717" spans="10:10" ht="13.2">
      <c r="J717" s="51"/>
    </row>
    <row r="718" spans="10:10" ht="13.2">
      <c r="J718" s="51"/>
    </row>
    <row r="719" spans="10:10" ht="13.2">
      <c r="J719" s="51"/>
    </row>
    <row r="720" spans="10:10" ht="13.2">
      <c r="J720" s="51"/>
    </row>
    <row r="721" spans="10:10" ht="13.2">
      <c r="J721" s="51"/>
    </row>
    <row r="722" spans="10:10" ht="13.2">
      <c r="J722" s="51"/>
    </row>
    <row r="723" spans="10:10" ht="13.2">
      <c r="J723" s="51"/>
    </row>
    <row r="724" spans="10:10" ht="13.2">
      <c r="J724" s="51"/>
    </row>
    <row r="725" spans="10:10" ht="13.2">
      <c r="J725" s="51"/>
    </row>
    <row r="726" spans="10:10" ht="13.2">
      <c r="J726" s="51"/>
    </row>
    <row r="727" spans="10:10" ht="13.2">
      <c r="J727" s="51"/>
    </row>
    <row r="728" spans="10:10" ht="13.2">
      <c r="J728" s="51"/>
    </row>
    <row r="729" spans="10:10" ht="13.2">
      <c r="J729" s="51"/>
    </row>
    <row r="730" spans="10:10" ht="13.2">
      <c r="J730" s="51"/>
    </row>
    <row r="731" spans="10:10" ht="13.2">
      <c r="J731" s="51"/>
    </row>
    <row r="732" spans="10:10" ht="13.2">
      <c r="J732" s="51"/>
    </row>
    <row r="733" spans="10:10" ht="13.2">
      <c r="J733" s="51"/>
    </row>
    <row r="734" spans="10:10" ht="13.2">
      <c r="J734" s="51"/>
    </row>
    <row r="735" spans="10:10" ht="13.2">
      <c r="J735" s="51"/>
    </row>
    <row r="736" spans="10:10" ht="13.2">
      <c r="J736" s="51"/>
    </row>
    <row r="737" spans="10:10" ht="13.2">
      <c r="J737" s="51"/>
    </row>
    <row r="738" spans="10:10" ht="13.2">
      <c r="J738" s="51"/>
    </row>
    <row r="739" spans="10:10" ht="13.2">
      <c r="J739" s="51"/>
    </row>
    <row r="740" spans="10:10" ht="13.2">
      <c r="J740" s="51"/>
    </row>
    <row r="741" spans="10:10" ht="13.2">
      <c r="J741" s="51"/>
    </row>
    <row r="742" spans="10:10" ht="13.2">
      <c r="J742" s="51"/>
    </row>
    <row r="743" spans="10:10" ht="13.2">
      <c r="J743" s="51"/>
    </row>
    <row r="744" spans="10:10" ht="13.2">
      <c r="J744" s="51"/>
    </row>
    <row r="745" spans="10:10" ht="13.2">
      <c r="J745" s="51"/>
    </row>
    <row r="746" spans="10:10" ht="13.2">
      <c r="J746" s="51"/>
    </row>
    <row r="747" spans="10:10" ht="13.2">
      <c r="J747" s="51"/>
    </row>
    <row r="748" spans="10:10" ht="13.2">
      <c r="J748" s="51"/>
    </row>
    <row r="749" spans="10:10" ht="13.2">
      <c r="J749" s="51"/>
    </row>
    <row r="750" spans="10:10" ht="13.2">
      <c r="J750" s="51"/>
    </row>
    <row r="751" spans="10:10" ht="13.2">
      <c r="J751" s="51"/>
    </row>
    <row r="752" spans="10:10" ht="13.2">
      <c r="J752" s="51"/>
    </row>
    <row r="753" spans="10:10" ht="13.2">
      <c r="J753" s="51"/>
    </row>
    <row r="754" spans="10:10" ht="13.2">
      <c r="J754" s="51"/>
    </row>
    <row r="755" spans="10:10" ht="13.2">
      <c r="J755" s="51"/>
    </row>
    <row r="756" spans="10:10" ht="13.2">
      <c r="J756" s="51"/>
    </row>
    <row r="757" spans="10:10" ht="13.2">
      <c r="J757" s="51"/>
    </row>
    <row r="758" spans="10:10" ht="13.2">
      <c r="J758" s="51"/>
    </row>
    <row r="759" spans="10:10" ht="13.2">
      <c r="J759" s="51"/>
    </row>
    <row r="760" spans="10:10" ht="13.2">
      <c r="J760" s="51"/>
    </row>
    <row r="761" spans="10:10" ht="13.2">
      <c r="J761" s="51"/>
    </row>
    <row r="762" spans="10:10" ht="13.2">
      <c r="J762" s="51"/>
    </row>
    <row r="763" spans="10:10" ht="13.2">
      <c r="J763" s="51"/>
    </row>
    <row r="764" spans="10:10" ht="13.2">
      <c r="J764" s="51"/>
    </row>
    <row r="765" spans="10:10" ht="13.2">
      <c r="J765" s="51"/>
    </row>
    <row r="766" spans="10:10" ht="13.2">
      <c r="J766" s="51"/>
    </row>
    <row r="767" spans="10:10" ht="13.2">
      <c r="J767" s="51"/>
    </row>
    <row r="768" spans="10:10" ht="13.2">
      <c r="J768" s="51"/>
    </row>
    <row r="769" spans="10:10" ht="13.2">
      <c r="J769" s="51"/>
    </row>
    <row r="770" spans="10:10" ht="13.2">
      <c r="J770" s="51"/>
    </row>
    <row r="771" spans="10:10" ht="13.2">
      <c r="J771" s="51"/>
    </row>
    <row r="772" spans="10:10" ht="13.2">
      <c r="J772" s="51"/>
    </row>
    <row r="773" spans="10:10" ht="13.2">
      <c r="J773" s="51"/>
    </row>
    <row r="774" spans="10:10" ht="13.2">
      <c r="J774" s="51"/>
    </row>
    <row r="775" spans="10:10" ht="13.2">
      <c r="J775" s="51"/>
    </row>
    <row r="776" spans="10:10" ht="13.2">
      <c r="J776" s="51"/>
    </row>
    <row r="777" spans="10:10" ht="13.2">
      <c r="J777" s="51"/>
    </row>
    <row r="778" spans="10:10" ht="13.2">
      <c r="J778" s="51"/>
    </row>
    <row r="779" spans="10:10" ht="13.2">
      <c r="J779" s="51"/>
    </row>
    <row r="780" spans="10:10" ht="13.2">
      <c r="J780" s="51"/>
    </row>
    <row r="781" spans="10:10" ht="13.2">
      <c r="J781" s="51"/>
    </row>
    <row r="782" spans="10:10" ht="13.2">
      <c r="J782" s="51"/>
    </row>
    <row r="783" spans="10:10" ht="13.2">
      <c r="J783" s="51"/>
    </row>
    <row r="784" spans="10:10" ht="13.2">
      <c r="J784" s="51"/>
    </row>
    <row r="785" spans="10:10" ht="13.2">
      <c r="J785" s="51"/>
    </row>
    <row r="786" spans="10:10" ht="13.2">
      <c r="J786" s="51"/>
    </row>
    <row r="787" spans="10:10" ht="13.2">
      <c r="J787" s="51"/>
    </row>
    <row r="788" spans="10:10" ht="13.2">
      <c r="J788" s="51"/>
    </row>
    <row r="789" spans="10:10" ht="13.2">
      <c r="J789" s="51"/>
    </row>
    <row r="790" spans="10:10" ht="13.2">
      <c r="J790" s="51"/>
    </row>
    <row r="791" spans="10:10" ht="13.2">
      <c r="J791" s="51"/>
    </row>
    <row r="792" spans="10:10" ht="13.2">
      <c r="J792" s="51"/>
    </row>
    <row r="793" spans="10:10" ht="13.2">
      <c r="J793" s="51"/>
    </row>
    <row r="794" spans="10:10" ht="13.2">
      <c r="J794" s="51"/>
    </row>
    <row r="795" spans="10:10" ht="13.2">
      <c r="J795" s="51"/>
    </row>
    <row r="796" spans="10:10" ht="13.2">
      <c r="J796" s="51"/>
    </row>
    <row r="797" spans="10:10" ht="13.2">
      <c r="J797" s="51"/>
    </row>
    <row r="798" spans="10:10" ht="13.2">
      <c r="J798" s="51"/>
    </row>
    <row r="799" spans="10:10" ht="13.2">
      <c r="J799" s="51"/>
    </row>
    <row r="800" spans="10:10" ht="13.2">
      <c r="J800" s="51"/>
    </row>
    <row r="801" spans="10:10" ht="13.2">
      <c r="J801" s="51"/>
    </row>
    <row r="802" spans="10:10" ht="13.2">
      <c r="J802" s="51"/>
    </row>
    <row r="803" spans="10:10" ht="13.2">
      <c r="J803" s="51"/>
    </row>
    <row r="804" spans="10:10" ht="13.2">
      <c r="J804" s="51"/>
    </row>
    <row r="805" spans="10:10" ht="13.2">
      <c r="J805" s="51"/>
    </row>
    <row r="806" spans="10:10" ht="13.2">
      <c r="J806" s="51"/>
    </row>
    <row r="807" spans="10:10" ht="13.2">
      <c r="J807" s="51"/>
    </row>
    <row r="808" spans="10:10" ht="13.2">
      <c r="J808" s="51"/>
    </row>
    <row r="809" spans="10:10" ht="13.2">
      <c r="J809" s="51"/>
    </row>
    <row r="810" spans="10:10" ht="13.2">
      <c r="J810" s="51"/>
    </row>
    <row r="811" spans="10:10" ht="13.2">
      <c r="J811" s="51"/>
    </row>
    <row r="812" spans="10:10" ht="13.2">
      <c r="J812" s="51"/>
    </row>
    <row r="813" spans="10:10" ht="13.2">
      <c r="J813" s="51"/>
    </row>
    <row r="814" spans="10:10" ht="13.2">
      <c r="J814" s="51"/>
    </row>
    <row r="815" spans="10:10" ht="13.2">
      <c r="J815" s="51"/>
    </row>
    <row r="816" spans="10:10" ht="13.2">
      <c r="J816" s="51"/>
    </row>
    <row r="817" spans="10:10" ht="13.2">
      <c r="J817" s="51"/>
    </row>
    <row r="818" spans="10:10" ht="13.2">
      <c r="J818" s="51"/>
    </row>
    <row r="819" spans="10:10" ht="13.2">
      <c r="J819" s="51"/>
    </row>
    <row r="820" spans="10:10" ht="13.2">
      <c r="J820" s="51"/>
    </row>
    <row r="821" spans="10:10" ht="13.2">
      <c r="J821" s="51"/>
    </row>
    <row r="822" spans="10:10" ht="13.2">
      <c r="J822" s="51"/>
    </row>
    <row r="823" spans="10:10" ht="13.2">
      <c r="J823" s="51"/>
    </row>
    <row r="824" spans="10:10" ht="13.2">
      <c r="J824" s="51"/>
    </row>
    <row r="825" spans="10:10" ht="13.2">
      <c r="J825" s="51"/>
    </row>
    <row r="826" spans="10:10" ht="13.2">
      <c r="J826" s="51"/>
    </row>
    <row r="827" spans="10:10" ht="13.2">
      <c r="J827" s="51"/>
    </row>
    <row r="828" spans="10:10" ht="13.2">
      <c r="J828" s="51"/>
    </row>
    <row r="829" spans="10:10" ht="13.2">
      <c r="J829" s="51"/>
    </row>
    <row r="830" spans="10:10" ht="13.2">
      <c r="J830" s="51"/>
    </row>
    <row r="831" spans="10:10" ht="13.2">
      <c r="J831" s="51"/>
    </row>
    <row r="832" spans="10:10" ht="13.2">
      <c r="J832" s="51"/>
    </row>
    <row r="833" spans="10:10" ht="13.2">
      <c r="J833" s="51"/>
    </row>
    <row r="834" spans="10:10" ht="13.2">
      <c r="J834" s="51"/>
    </row>
    <row r="835" spans="10:10" ht="13.2">
      <c r="J835" s="51"/>
    </row>
    <row r="836" spans="10:10" ht="13.2">
      <c r="J836" s="51"/>
    </row>
    <row r="837" spans="10:10" ht="13.2">
      <c r="J837" s="51"/>
    </row>
    <row r="838" spans="10:10" ht="13.2">
      <c r="J838" s="51"/>
    </row>
    <row r="839" spans="10:10" ht="13.2">
      <c r="J839" s="51"/>
    </row>
    <row r="840" spans="10:10" ht="13.2">
      <c r="J840" s="51"/>
    </row>
    <row r="841" spans="10:10" ht="13.2">
      <c r="J841" s="51"/>
    </row>
    <row r="842" spans="10:10" ht="13.2">
      <c r="J842" s="51"/>
    </row>
    <row r="843" spans="10:10" ht="13.2">
      <c r="J843" s="51"/>
    </row>
    <row r="844" spans="10:10" ht="13.2">
      <c r="J844" s="51"/>
    </row>
    <row r="845" spans="10:10" ht="13.2">
      <c r="J845" s="51"/>
    </row>
    <row r="846" spans="10:10" ht="13.2">
      <c r="J846" s="51"/>
    </row>
    <row r="847" spans="10:10" ht="13.2">
      <c r="J847" s="51"/>
    </row>
    <row r="848" spans="10:10" ht="13.2">
      <c r="J848" s="51"/>
    </row>
    <row r="849" spans="10:10" ht="13.2">
      <c r="J849" s="51"/>
    </row>
    <row r="850" spans="10:10" ht="13.2">
      <c r="J850" s="51"/>
    </row>
    <row r="851" spans="10:10" ht="13.2">
      <c r="J851" s="51"/>
    </row>
    <row r="852" spans="10:10" ht="13.2">
      <c r="J852" s="51"/>
    </row>
    <row r="853" spans="10:10" ht="13.2">
      <c r="J853" s="51"/>
    </row>
    <row r="854" spans="10:10" ht="13.2">
      <c r="J854" s="51"/>
    </row>
    <row r="855" spans="10:10" ht="13.2">
      <c r="J855" s="51"/>
    </row>
    <row r="856" spans="10:10" ht="13.2">
      <c r="J856" s="51"/>
    </row>
    <row r="857" spans="10:10" ht="13.2">
      <c r="J857" s="51"/>
    </row>
    <row r="858" spans="10:10" ht="13.2">
      <c r="J858" s="51"/>
    </row>
    <row r="859" spans="10:10" ht="13.2">
      <c r="J859" s="51"/>
    </row>
    <row r="860" spans="10:10" ht="13.2">
      <c r="J860" s="51"/>
    </row>
    <row r="861" spans="10:10" ht="13.2">
      <c r="J861" s="51"/>
    </row>
    <row r="862" spans="10:10" ht="13.2">
      <c r="J862" s="51"/>
    </row>
    <row r="863" spans="10:10" ht="13.2">
      <c r="J863" s="51"/>
    </row>
    <row r="864" spans="10:10" ht="13.2">
      <c r="J864" s="51"/>
    </row>
    <row r="865" spans="10:10" ht="13.2">
      <c r="J865" s="51"/>
    </row>
    <row r="866" spans="10:10" ht="13.2">
      <c r="J866" s="51"/>
    </row>
    <row r="867" spans="10:10" ht="13.2">
      <c r="J867" s="51"/>
    </row>
    <row r="868" spans="10:10" ht="13.2">
      <c r="J868" s="51"/>
    </row>
    <row r="869" spans="10:10" ht="13.2">
      <c r="J869" s="51"/>
    </row>
    <row r="870" spans="10:10" ht="13.2">
      <c r="J870" s="51"/>
    </row>
    <row r="871" spans="10:10" ht="13.2">
      <c r="J871" s="51"/>
    </row>
    <row r="872" spans="10:10" ht="13.2">
      <c r="J872" s="51"/>
    </row>
    <row r="873" spans="10:10" ht="13.2">
      <c r="J873" s="51"/>
    </row>
    <row r="874" spans="10:10" ht="13.2">
      <c r="J874" s="51"/>
    </row>
    <row r="875" spans="10:10" ht="13.2">
      <c r="J875" s="51"/>
    </row>
    <row r="876" spans="10:10" ht="13.2">
      <c r="J876" s="51"/>
    </row>
    <row r="877" spans="10:10" ht="13.2">
      <c r="J877" s="51"/>
    </row>
    <row r="878" spans="10:10" ht="13.2">
      <c r="J878" s="51"/>
    </row>
    <row r="879" spans="10:10" ht="13.2">
      <c r="J879" s="51"/>
    </row>
    <row r="880" spans="10:10" ht="13.2">
      <c r="J880" s="51"/>
    </row>
    <row r="881" spans="10:10" ht="13.2">
      <c r="J881" s="51"/>
    </row>
    <row r="882" spans="10:10" ht="13.2">
      <c r="J882" s="51"/>
    </row>
    <row r="883" spans="10:10" ht="13.2">
      <c r="J883" s="51"/>
    </row>
    <row r="884" spans="10:10" ht="13.2">
      <c r="J884" s="51"/>
    </row>
    <row r="885" spans="10:10" ht="13.2">
      <c r="J885" s="51"/>
    </row>
    <row r="886" spans="10:10" ht="13.2">
      <c r="J886" s="51"/>
    </row>
    <row r="887" spans="10:10" ht="13.2">
      <c r="J887" s="51"/>
    </row>
    <row r="888" spans="10:10" ht="13.2">
      <c r="J888" s="51"/>
    </row>
    <row r="889" spans="10:10" ht="13.2">
      <c r="J889" s="51"/>
    </row>
    <row r="890" spans="10:10" ht="13.2">
      <c r="J890" s="51"/>
    </row>
    <row r="891" spans="10:10" ht="13.2">
      <c r="J891" s="51"/>
    </row>
    <row r="892" spans="10:10" ht="13.2">
      <c r="J892" s="51"/>
    </row>
    <row r="893" spans="10:10" ht="13.2">
      <c r="J893" s="51"/>
    </row>
    <row r="894" spans="10:10" ht="13.2">
      <c r="J894" s="51"/>
    </row>
    <row r="895" spans="10:10" ht="13.2">
      <c r="J895" s="51"/>
    </row>
    <row r="896" spans="10:10" ht="13.2">
      <c r="J896" s="51"/>
    </row>
    <row r="897" spans="10:10" ht="13.2">
      <c r="J897" s="51"/>
    </row>
    <row r="898" spans="10:10" ht="13.2">
      <c r="J898" s="51"/>
    </row>
    <row r="899" spans="10:10" ht="13.2">
      <c r="J899" s="51"/>
    </row>
    <row r="900" spans="10:10" ht="13.2">
      <c r="J900" s="51"/>
    </row>
    <row r="901" spans="10:10" ht="13.2">
      <c r="J901" s="51"/>
    </row>
    <row r="902" spans="10:10" ht="13.2">
      <c r="J902" s="51"/>
    </row>
    <row r="903" spans="10:10" ht="13.2">
      <c r="J903" s="51"/>
    </row>
    <row r="904" spans="10:10" ht="13.2">
      <c r="J904" s="51"/>
    </row>
    <row r="905" spans="10:10" ht="13.2">
      <c r="J905" s="51"/>
    </row>
    <row r="906" spans="10:10" ht="13.2">
      <c r="J906" s="51"/>
    </row>
    <row r="907" spans="10:10" ht="13.2">
      <c r="J907" s="51"/>
    </row>
    <row r="908" spans="10:10" ht="13.2">
      <c r="J908" s="51"/>
    </row>
    <row r="909" spans="10:10" ht="13.2">
      <c r="J909" s="51"/>
    </row>
    <row r="910" spans="10:10" ht="13.2">
      <c r="J910" s="51"/>
    </row>
    <row r="911" spans="10:10" ht="13.2">
      <c r="J911" s="51"/>
    </row>
    <row r="912" spans="10:10" ht="13.2">
      <c r="J912" s="51"/>
    </row>
    <row r="913" spans="10:10" ht="13.2">
      <c r="J913" s="51"/>
    </row>
    <row r="914" spans="10:10" ht="13.2">
      <c r="J914" s="51"/>
    </row>
    <row r="915" spans="10:10" ht="13.2">
      <c r="J915" s="51"/>
    </row>
    <row r="916" spans="10:10" ht="13.2">
      <c r="J916" s="51"/>
    </row>
    <row r="917" spans="10:10" ht="13.2">
      <c r="J917" s="51"/>
    </row>
    <row r="918" spans="10:10" ht="13.2">
      <c r="J918" s="51"/>
    </row>
    <row r="919" spans="10:10" ht="13.2">
      <c r="J919" s="51"/>
    </row>
    <row r="920" spans="10:10" ht="13.2">
      <c r="J920" s="51"/>
    </row>
    <row r="921" spans="10:10" ht="13.2">
      <c r="J921" s="51"/>
    </row>
    <row r="922" spans="10:10" ht="13.2">
      <c r="J922" s="51"/>
    </row>
    <row r="923" spans="10:10" ht="13.2">
      <c r="J923" s="51"/>
    </row>
    <row r="924" spans="10:10" ht="13.2">
      <c r="J924" s="51"/>
    </row>
    <row r="925" spans="10:10" ht="13.2">
      <c r="J925" s="51"/>
    </row>
    <row r="926" spans="10:10" ht="13.2">
      <c r="J926" s="51"/>
    </row>
    <row r="927" spans="10:10" ht="13.2">
      <c r="J927" s="51"/>
    </row>
    <row r="928" spans="10:10" ht="13.2">
      <c r="J928" s="51"/>
    </row>
    <row r="929" spans="10:10" ht="13.2">
      <c r="J929" s="51"/>
    </row>
    <row r="930" spans="10:10" ht="13.2">
      <c r="J930" s="51"/>
    </row>
    <row r="931" spans="10:10" ht="13.2">
      <c r="J931" s="51"/>
    </row>
    <row r="932" spans="10:10" ht="13.2">
      <c r="J932" s="51"/>
    </row>
    <row r="933" spans="10:10" ht="13.2">
      <c r="J933" s="51"/>
    </row>
    <row r="934" spans="10:10" ht="13.2">
      <c r="J934" s="51"/>
    </row>
    <row r="935" spans="10:10" ht="13.2">
      <c r="J935" s="51"/>
    </row>
    <row r="936" spans="10:10" ht="13.2">
      <c r="J936" s="51"/>
    </row>
    <row r="937" spans="10:10" ht="13.2">
      <c r="J937" s="51"/>
    </row>
    <row r="938" spans="10:10" ht="13.2">
      <c r="J938" s="51"/>
    </row>
    <row r="939" spans="10:10" ht="13.2">
      <c r="J939" s="51"/>
    </row>
    <row r="940" spans="10:10" ht="13.2">
      <c r="J940" s="51"/>
    </row>
    <row r="941" spans="10:10" ht="13.2">
      <c r="J941" s="51"/>
    </row>
    <row r="942" spans="10:10" ht="13.2">
      <c r="J942" s="51"/>
    </row>
    <row r="943" spans="10:10" ht="13.2">
      <c r="J943" s="51"/>
    </row>
    <row r="944" spans="10:10" ht="13.2">
      <c r="J944" s="51"/>
    </row>
    <row r="945" spans="10:10" ht="13.2">
      <c r="J945" s="51"/>
    </row>
    <row r="946" spans="10:10" ht="13.2">
      <c r="J946" s="51"/>
    </row>
    <row r="947" spans="10:10" ht="13.2">
      <c r="J947" s="51"/>
    </row>
    <row r="948" spans="10:10" ht="13.2">
      <c r="J948" s="51"/>
    </row>
    <row r="949" spans="10:10" ht="13.2">
      <c r="J949" s="51"/>
    </row>
    <row r="950" spans="10:10" ht="13.2">
      <c r="J950" s="51"/>
    </row>
    <row r="951" spans="10:10" ht="13.2">
      <c r="J951" s="51"/>
    </row>
    <row r="952" spans="10:10" ht="13.2">
      <c r="J952" s="51"/>
    </row>
    <row r="953" spans="10:10" ht="13.2">
      <c r="J953" s="51"/>
    </row>
    <row r="954" spans="10:10" ht="13.2">
      <c r="J954" s="51"/>
    </row>
    <row r="955" spans="10:10" ht="13.2">
      <c r="J955" s="51"/>
    </row>
    <row r="956" spans="10:10" ht="13.2">
      <c r="J956" s="51"/>
    </row>
    <row r="957" spans="10:10" ht="13.2">
      <c r="J957" s="51"/>
    </row>
    <row r="958" spans="10:10" ht="13.2">
      <c r="J958" s="51"/>
    </row>
    <row r="959" spans="10:10" ht="13.2">
      <c r="J959" s="51"/>
    </row>
    <row r="960" spans="10:10" ht="13.2">
      <c r="J960" s="51"/>
    </row>
    <row r="961" spans="10:10" ht="13.2">
      <c r="J961" s="51"/>
    </row>
    <row r="962" spans="10:10" ht="13.2">
      <c r="J962" s="51"/>
    </row>
    <row r="963" spans="10:10" ht="13.2">
      <c r="J963" s="51"/>
    </row>
    <row r="964" spans="10:10" ht="13.2">
      <c r="J964" s="51"/>
    </row>
    <row r="965" spans="10:10" ht="13.2">
      <c r="J965" s="51"/>
    </row>
    <row r="966" spans="10:10" ht="13.2">
      <c r="J966" s="51"/>
    </row>
    <row r="967" spans="10:10" ht="13.2">
      <c r="J967" s="51"/>
    </row>
    <row r="968" spans="10:10" ht="13.2">
      <c r="J968" s="51"/>
    </row>
    <row r="969" spans="10:10" ht="13.2">
      <c r="J969" s="51"/>
    </row>
    <row r="970" spans="10:10" ht="13.2">
      <c r="J970" s="51"/>
    </row>
    <row r="971" spans="10:10" ht="13.2">
      <c r="J971" s="51"/>
    </row>
    <row r="972" spans="10:10" ht="13.2">
      <c r="J972" s="51"/>
    </row>
    <row r="973" spans="10:10" ht="13.2">
      <c r="J973" s="51"/>
    </row>
    <row r="974" spans="10:10" ht="13.2">
      <c r="J974" s="51"/>
    </row>
    <row r="975" spans="10:10" ht="13.2">
      <c r="J975" s="51"/>
    </row>
    <row r="976" spans="10:10" ht="13.2">
      <c r="J976" s="51"/>
    </row>
    <row r="977" spans="10:10" ht="13.2">
      <c r="J977" s="51"/>
    </row>
    <row r="978" spans="10:10" ht="13.2">
      <c r="J978" s="51"/>
    </row>
    <row r="979" spans="10:10" ht="13.2">
      <c r="J979" s="51"/>
    </row>
    <row r="980" spans="10:10" ht="13.2">
      <c r="J980" s="51"/>
    </row>
    <row r="981" spans="10:10" ht="13.2">
      <c r="J981" s="51"/>
    </row>
    <row r="982" spans="10:10" ht="13.2">
      <c r="J982" s="51"/>
    </row>
    <row r="983" spans="10:10" ht="13.2">
      <c r="J983" s="51"/>
    </row>
    <row r="984" spans="10:10" ht="13.2">
      <c r="J984" s="51"/>
    </row>
    <row r="985" spans="10:10" ht="13.2">
      <c r="J985" s="51"/>
    </row>
    <row r="986" spans="10:10" ht="13.2">
      <c r="J986" s="51"/>
    </row>
    <row r="987" spans="10:10" ht="13.2">
      <c r="J987" s="51"/>
    </row>
    <row r="988" spans="10:10" ht="13.2">
      <c r="J988" s="51"/>
    </row>
    <row r="989" spans="10:10" ht="13.2">
      <c r="J989" s="51"/>
    </row>
    <row r="990" spans="10:10" ht="13.2">
      <c r="J990" s="51"/>
    </row>
    <row r="991" spans="10:10" ht="13.2">
      <c r="J991" s="51"/>
    </row>
    <row r="992" spans="10:10" ht="13.2">
      <c r="J992" s="51"/>
    </row>
    <row r="993" spans="10:10" ht="13.2">
      <c r="J993" s="51"/>
    </row>
    <row r="994" spans="10:10" ht="13.2">
      <c r="J994" s="51"/>
    </row>
    <row r="995" spans="10:10" ht="13.2">
      <c r="J995" s="51"/>
    </row>
    <row r="996" spans="10:10" ht="13.2">
      <c r="J996" s="51"/>
    </row>
    <row r="997" spans="10:10" ht="13.2">
      <c r="J997" s="51"/>
    </row>
    <row r="998" spans="10:10" ht="13.2">
      <c r="J998" s="51"/>
    </row>
    <row r="999" spans="10:10" ht="13.2">
      <c r="J999" s="51"/>
    </row>
    <row r="1000" spans="10:10" ht="13.2">
      <c r="J1000" s="51"/>
    </row>
  </sheetData>
  <mergeCells count="10">
    <mergeCell ref="A22:A23"/>
    <mergeCell ref="C1:D1"/>
    <mergeCell ref="F5:F12"/>
    <mergeCell ref="F22:F23"/>
    <mergeCell ref="H1:I1"/>
    <mergeCell ref="F13:F19"/>
    <mergeCell ref="F20:F21"/>
    <mergeCell ref="A5:A12"/>
    <mergeCell ref="A13:A19"/>
    <mergeCell ref="A20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79"/>
  <sheetViews>
    <sheetView workbookViewId="0"/>
  </sheetViews>
  <sheetFormatPr defaultColWidth="14.44140625" defaultRowHeight="15.75" customHeight="1"/>
  <cols>
    <col min="1" max="1" width="16.44140625" customWidth="1"/>
    <col min="3" max="3" width="16.44140625" customWidth="1"/>
    <col min="4" max="4" width="20.33203125" customWidth="1"/>
    <col min="5" max="5" width="16.44140625" customWidth="1"/>
    <col min="6" max="6" width="18" customWidth="1"/>
    <col min="9" max="9" width="16.44140625" customWidth="1"/>
    <col min="10" max="10" width="7.109375" customWidth="1"/>
    <col min="11" max="11" width="16.44140625" customWidth="1"/>
    <col min="12" max="12" width="20.33203125" customWidth="1"/>
    <col min="13" max="13" width="16.44140625" customWidth="1"/>
    <col min="14" max="14" width="18" customWidth="1"/>
    <col min="15" max="15" width="12.109375" customWidth="1"/>
  </cols>
  <sheetData>
    <row r="1" spans="1:7" ht="15.75" customHeight="1">
      <c r="A1" s="1" t="s">
        <v>0</v>
      </c>
    </row>
    <row r="2" spans="1:7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5.75" customHeight="1">
      <c r="A3" s="4" t="s">
        <v>8</v>
      </c>
      <c r="B3" s="5">
        <v>0.50845099999999999</v>
      </c>
      <c r="C3" s="5">
        <v>0.50845099999999999</v>
      </c>
      <c r="D3" s="5">
        <v>0.527169</v>
      </c>
      <c r="E3" s="5">
        <v>0.53841000000000006</v>
      </c>
      <c r="F3" s="5">
        <v>0.51401399999999997</v>
      </c>
      <c r="G3" s="5">
        <v>0.57219500000000001</v>
      </c>
    </row>
    <row r="4" spans="1:7" ht="15.75" customHeight="1">
      <c r="A4" s="7" t="s">
        <v>10</v>
      </c>
      <c r="B4" s="8">
        <v>0.224689</v>
      </c>
      <c r="C4" s="8">
        <v>0.224689</v>
      </c>
      <c r="D4" s="8">
        <v>0.436249</v>
      </c>
      <c r="E4" s="8">
        <v>0.40756999999999999</v>
      </c>
      <c r="F4" s="8">
        <v>0.44165900000000002</v>
      </c>
      <c r="G4" s="8">
        <v>0.43349500000000002</v>
      </c>
    </row>
    <row r="6" spans="1:7" ht="15.75" customHeight="1">
      <c r="A6" s="1" t="s">
        <v>12</v>
      </c>
    </row>
    <row r="7" spans="1:7" ht="15.75" customHeight="1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</row>
    <row r="8" spans="1:7" ht="15.75" customHeight="1">
      <c r="A8" s="4" t="s">
        <v>8</v>
      </c>
      <c r="B8" s="5">
        <v>0.52153499999999997</v>
      </c>
      <c r="C8" s="5">
        <v>0.62192099999999995</v>
      </c>
      <c r="D8" s="5">
        <v>0.63223200000000002</v>
      </c>
      <c r="E8" s="5">
        <v>0.603155</v>
      </c>
      <c r="F8" s="5">
        <v>0.47460799999999997</v>
      </c>
      <c r="G8" s="10">
        <v>0.65667600000000004</v>
      </c>
    </row>
    <row r="9" spans="1:7" ht="15.75" customHeight="1">
      <c r="A9" s="7" t="s">
        <v>10</v>
      </c>
      <c r="B9" s="8">
        <v>0.39896399999999999</v>
      </c>
      <c r="C9" s="8">
        <v>0.51437999999999995</v>
      </c>
      <c r="D9" s="8">
        <v>0.53192799999999996</v>
      </c>
      <c r="E9" s="8">
        <v>0.54262100000000002</v>
      </c>
      <c r="F9" s="8">
        <v>0.42414099999999999</v>
      </c>
      <c r="G9" s="10">
        <v>0.57579800000000003</v>
      </c>
    </row>
    <row r="10" spans="1:7" ht="15.75" customHeight="1">
      <c r="A10" s="1" t="s">
        <v>14</v>
      </c>
    </row>
    <row r="11" spans="1:7" ht="15.75" customHeight="1">
      <c r="A11" s="3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</row>
    <row r="12" spans="1:7" ht="15.75" customHeight="1">
      <c r="A12" s="4" t="s">
        <v>8</v>
      </c>
      <c r="B12" s="5">
        <v>0.55250299999999997</v>
      </c>
      <c r="C12" s="10">
        <v>0.58160199999999995</v>
      </c>
      <c r="D12" s="5">
        <v>0.54313500000000003</v>
      </c>
      <c r="E12" s="5">
        <v>0.56469199999999997</v>
      </c>
      <c r="F12" s="5">
        <v>0.52529099999999995</v>
      </c>
      <c r="G12" s="5">
        <v>0.56002399999999997</v>
      </c>
    </row>
    <row r="13" spans="1:7" ht="15.75" customHeight="1">
      <c r="A13" s="7" t="s">
        <v>10</v>
      </c>
      <c r="B13" s="8">
        <v>0.45066299999999998</v>
      </c>
      <c r="C13" s="10">
        <v>0.422157</v>
      </c>
      <c r="D13" s="8">
        <v>0.46057300000000001</v>
      </c>
      <c r="E13" s="8">
        <v>0.46160800000000002</v>
      </c>
      <c r="F13" s="8">
        <v>0.46236300000000002</v>
      </c>
      <c r="G13" s="8">
        <v>0.46251199999999998</v>
      </c>
    </row>
    <row r="14" spans="1:7" ht="15.75" customHeight="1">
      <c r="A14" s="1" t="s">
        <v>17</v>
      </c>
    </row>
    <row r="15" spans="1:7" ht="15.75" customHeight="1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3" t="s">
        <v>6</v>
      </c>
      <c r="G15" s="3" t="s">
        <v>7</v>
      </c>
    </row>
    <row r="16" spans="1:7" ht="15.75" customHeight="1">
      <c r="A16" s="4" t="s">
        <v>8</v>
      </c>
      <c r="B16" s="5">
        <v>0.52438700000000005</v>
      </c>
      <c r="C16" s="5">
        <v>0.52908200000000005</v>
      </c>
      <c r="D16" s="5">
        <v>0.51407099999999994</v>
      </c>
      <c r="E16" s="5">
        <v>0.52908200000000005</v>
      </c>
      <c r="F16" s="5">
        <v>0.37709599999999999</v>
      </c>
      <c r="G16" s="5">
        <v>0.52438700000000005</v>
      </c>
    </row>
    <row r="17" spans="1:7" ht="15.75" customHeight="1">
      <c r="A17" s="7" t="s">
        <v>10</v>
      </c>
      <c r="B17" s="8">
        <v>0.308336</v>
      </c>
      <c r="C17" s="8">
        <v>0.29626799999999998</v>
      </c>
      <c r="D17" s="8">
        <v>0.31310399999999999</v>
      </c>
      <c r="E17" s="8">
        <v>0.29626799999999998</v>
      </c>
      <c r="F17" s="8">
        <v>0.32513500000000001</v>
      </c>
      <c r="G17" s="8">
        <v>0.30794899999999997</v>
      </c>
    </row>
    <row r="18" spans="1:7" ht="15.75" customHeight="1">
      <c r="A18" s="1" t="s">
        <v>19</v>
      </c>
    </row>
    <row r="19" spans="1:7" ht="15.75" customHeight="1">
      <c r="A19" s="3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</row>
    <row r="20" spans="1:7" ht="15.75" customHeight="1">
      <c r="A20" s="4" t="s">
        <v>8</v>
      </c>
      <c r="B20" s="5">
        <v>0.50845099999999999</v>
      </c>
      <c r="C20" s="5">
        <v>0.54969500000000004</v>
      </c>
      <c r="D20" s="5">
        <v>0.54502200000000001</v>
      </c>
      <c r="E20" s="5">
        <v>0.49435299999999999</v>
      </c>
      <c r="F20" s="5">
        <v>0.43905100000000002</v>
      </c>
      <c r="G20" s="5">
        <v>0.53375499999999998</v>
      </c>
    </row>
    <row r="21" spans="1:7" ht="15.75" customHeight="1">
      <c r="A21" s="7" t="s">
        <v>10</v>
      </c>
      <c r="B21" s="8">
        <v>0.224689</v>
      </c>
      <c r="C21" s="8">
        <v>0.40754200000000002</v>
      </c>
      <c r="D21" s="8">
        <v>0.423927</v>
      </c>
      <c r="E21" s="8">
        <v>0.417439</v>
      </c>
      <c r="F21" s="8">
        <v>0.39186199999999999</v>
      </c>
      <c r="G21" s="8">
        <v>0.427477</v>
      </c>
    </row>
    <row r="23" spans="1:7" ht="15.75" customHeight="1">
      <c r="A23" s="1" t="s">
        <v>21</v>
      </c>
    </row>
    <row r="24" spans="1:7" ht="15.75" customHeight="1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</row>
    <row r="25" spans="1:7" ht="15.75" customHeight="1">
      <c r="A25" s="4" t="s">
        <v>8</v>
      </c>
      <c r="B25" s="5">
        <v>0.532833</v>
      </c>
      <c r="C25" s="5">
        <v>0.52908999999999995</v>
      </c>
      <c r="D25" s="5">
        <v>0.474665</v>
      </c>
      <c r="E25" s="5">
        <v>0.52063999999999999</v>
      </c>
      <c r="F25" s="5">
        <v>0.434338</v>
      </c>
      <c r="G25" s="5">
        <v>0.52532599999999996</v>
      </c>
    </row>
    <row r="26" spans="1:7" ht="15.75" customHeight="1">
      <c r="A26" s="7" t="s">
        <v>10</v>
      </c>
      <c r="B26" s="8">
        <v>0.34816900000000001</v>
      </c>
      <c r="C26" s="8">
        <v>0.34216099999999999</v>
      </c>
      <c r="D26" s="8">
        <v>0.37899100000000002</v>
      </c>
      <c r="E26" s="8">
        <v>0.36682599999999999</v>
      </c>
      <c r="F26" s="8">
        <v>0.37658599999999998</v>
      </c>
      <c r="G26" s="8">
        <v>0.37959399999999999</v>
      </c>
    </row>
    <row r="28" spans="1:7" ht="13.2">
      <c r="A28" s="1" t="s">
        <v>22</v>
      </c>
    </row>
    <row r="29" spans="1:7" ht="13.2">
      <c r="A29" s="3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</row>
    <row r="30" spans="1:7" ht="13.2">
      <c r="A30" s="4" t="s">
        <v>8</v>
      </c>
      <c r="B30" s="5">
        <v>0.52720400000000001</v>
      </c>
      <c r="C30" s="5">
        <v>0.52720400000000001</v>
      </c>
      <c r="D30" s="5">
        <v>0.52720400000000001</v>
      </c>
      <c r="E30" s="5">
        <v>0.52720400000000001</v>
      </c>
      <c r="F30" s="5">
        <v>0.513185</v>
      </c>
      <c r="G30" s="5">
        <v>0.52720400000000001</v>
      </c>
    </row>
    <row r="31" spans="1:7" ht="13.2">
      <c r="A31" s="7" t="s">
        <v>10</v>
      </c>
      <c r="B31" s="8">
        <v>0.366392</v>
      </c>
      <c r="C31" s="8">
        <v>0.366392</v>
      </c>
      <c r="D31" s="8">
        <v>0.366392</v>
      </c>
      <c r="E31" s="8">
        <v>0.366392</v>
      </c>
      <c r="F31" s="8">
        <v>0.349605</v>
      </c>
      <c r="G31" s="8">
        <v>0.366392</v>
      </c>
    </row>
    <row r="32" spans="1:7" ht="13.2">
      <c r="A32" s="1" t="s">
        <v>23</v>
      </c>
    </row>
    <row r="33" spans="1:7" ht="13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3" t="s">
        <v>6</v>
      </c>
      <c r="G33" s="3" t="s">
        <v>7</v>
      </c>
    </row>
    <row r="34" spans="1:7" ht="13.2">
      <c r="A34" s="4" t="s">
        <v>8</v>
      </c>
      <c r="B34" s="5">
        <v>0.52908200000000005</v>
      </c>
      <c r="C34" s="5">
        <v>0.52908200000000005</v>
      </c>
      <c r="D34" s="5">
        <v>0.52908200000000005</v>
      </c>
      <c r="E34" s="5">
        <v>0.52908200000000005</v>
      </c>
      <c r="F34" s="5">
        <v>0.32909899999999997</v>
      </c>
      <c r="G34" s="5">
        <v>0.52908200000000005</v>
      </c>
    </row>
    <row r="35" spans="1:7" ht="13.2">
      <c r="A35" s="7" t="s">
        <v>10</v>
      </c>
      <c r="B35" s="8">
        <v>0.29626799999999998</v>
      </c>
      <c r="C35" s="8">
        <v>0.29626799999999998</v>
      </c>
      <c r="D35" s="8">
        <v>0.29626799999999998</v>
      </c>
      <c r="E35" s="8">
        <v>0.29626799999999998</v>
      </c>
      <c r="F35" s="8">
        <v>0.217727</v>
      </c>
      <c r="G35" s="8">
        <v>0.29626799999999998</v>
      </c>
    </row>
    <row r="36" spans="1:7" ht="13.2">
      <c r="A36" s="1" t="s">
        <v>24</v>
      </c>
    </row>
    <row r="37" spans="1:7" ht="13.2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  <c r="G37" s="3" t="s">
        <v>7</v>
      </c>
    </row>
    <row r="38" spans="1:7" ht="13.2">
      <c r="A38" s="4" t="s">
        <v>8</v>
      </c>
      <c r="B38" s="5">
        <v>0.59095699999999995</v>
      </c>
      <c r="C38" s="5">
        <v>0.59095699999999995</v>
      </c>
      <c r="D38" s="5">
        <v>0.59095699999999995</v>
      </c>
      <c r="E38" s="5">
        <v>0.59095699999999995</v>
      </c>
      <c r="F38" s="5">
        <v>0.47669699999999998</v>
      </c>
      <c r="G38" s="5">
        <v>0.59095699999999995</v>
      </c>
    </row>
    <row r="39" spans="1:7" ht="13.2">
      <c r="A39" s="7" t="s">
        <v>10</v>
      </c>
      <c r="B39" s="8">
        <v>0.434724</v>
      </c>
      <c r="C39" s="8">
        <v>0.434724</v>
      </c>
      <c r="D39" s="8">
        <v>0.434724</v>
      </c>
      <c r="E39" s="8">
        <v>0.434724</v>
      </c>
      <c r="F39" s="8">
        <v>0.37267800000000001</v>
      </c>
      <c r="G39" s="8">
        <v>0.434724</v>
      </c>
    </row>
    <row r="40" spans="1:7" ht="13.2">
      <c r="A40" s="1" t="s">
        <v>25</v>
      </c>
    </row>
    <row r="41" spans="1:7" ht="13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3" t="s">
        <v>6</v>
      </c>
      <c r="G41" s="3" t="s">
        <v>7</v>
      </c>
    </row>
    <row r="42" spans="1:7" ht="13.2">
      <c r="A42" s="4" t="s">
        <v>8</v>
      </c>
      <c r="B42" s="5">
        <v>0.61917</v>
      </c>
      <c r="C42" s="5">
        <v>0.60691499999999998</v>
      </c>
      <c r="D42" s="5">
        <v>0.608819</v>
      </c>
      <c r="E42" s="5">
        <v>0.57223500000000005</v>
      </c>
      <c r="F42" s="5">
        <v>0.55631200000000003</v>
      </c>
      <c r="G42" s="19">
        <v>0.62853300000000001</v>
      </c>
    </row>
    <row r="43" spans="1:7" ht="13.2">
      <c r="A43" s="7" t="s">
        <v>10</v>
      </c>
      <c r="B43" s="8">
        <v>0.51447200000000004</v>
      </c>
      <c r="C43" s="8">
        <v>0.51862399999999997</v>
      </c>
      <c r="D43" s="8">
        <v>0.50341000000000002</v>
      </c>
      <c r="E43" s="8">
        <v>0.50941400000000003</v>
      </c>
      <c r="F43" s="8">
        <v>0.487147</v>
      </c>
      <c r="G43" s="19">
        <v>0.55329099999999998</v>
      </c>
    </row>
    <row r="44" spans="1:7" ht="13.2">
      <c r="A44" s="1" t="s">
        <v>27</v>
      </c>
    </row>
    <row r="45" spans="1:7" ht="13.2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3" t="s">
        <v>6</v>
      </c>
      <c r="G45" s="3" t="s">
        <v>7</v>
      </c>
    </row>
    <row r="46" spans="1:7" ht="13.2">
      <c r="A46" s="4" t="s">
        <v>8</v>
      </c>
      <c r="B46" s="5">
        <v>0.52908200000000005</v>
      </c>
      <c r="C46" s="5">
        <v>0.52908200000000005</v>
      </c>
      <c r="D46" s="5">
        <v>0.52908200000000005</v>
      </c>
      <c r="E46" s="5">
        <v>0.52908200000000005</v>
      </c>
      <c r="F46" s="5">
        <v>0.32909899999999997</v>
      </c>
      <c r="G46" s="5">
        <v>0.52908200000000005</v>
      </c>
    </row>
    <row r="47" spans="1:7" ht="13.2">
      <c r="A47" s="7" t="s">
        <v>10</v>
      </c>
      <c r="B47" s="8">
        <v>0.29626799999999998</v>
      </c>
      <c r="C47" s="8">
        <v>0.29626799999999998</v>
      </c>
      <c r="D47" s="8">
        <v>0.29626799999999998</v>
      </c>
      <c r="E47" s="8">
        <v>0.29626799999999998</v>
      </c>
      <c r="F47" s="8">
        <v>0.217727</v>
      </c>
      <c r="G47" s="8">
        <v>0.29626799999999998</v>
      </c>
    </row>
    <row r="48" spans="1:7" ht="13.2">
      <c r="A48" s="1" t="s">
        <v>28</v>
      </c>
    </row>
    <row r="49" spans="1:7" ht="13.2">
      <c r="A49" s="3" t="s">
        <v>1</v>
      </c>
      <c r="B49" s="3" t="s">
        <v>2</v>
      </c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</row>
    <row r="50" spans="1:7" ht="13.2">
      <c r="A50" s="4" t="s">
        <v>8</v>
      </c>
      <c r="B50" s="5">
        <v>0.50845099999999999</v>
      </c>
      <c r="C50" s="5">
        <v>0.53091999999999995</v>
      </c>
      <c r="D50" s="5">
        <v>0.53653600000000001</v>
      </c>
      <c r="E50" s="5">
        <v>0.52435200000000004</v>
      </c>
      <c r="F50" s="5">
        <v>0.46531499999999998</v>
      </c>
      <c r="G50" s="5">
        <v>0.52528200000000003</v>
      </c>
    </row>
    <row r="51" spans="1:7" ht="13.2">
      <c r="A51" s="7" t="s">
        <v>10</v>
      </c>
      <c r="B51" s="8">
        <v>0.224689</v>
      </c>
      <c r="C51" s="8">
        <v>0.40071899999999999</v>
      </c>
      <c r="D51" s="8">
        <v>0.43409500000000001</v>
      </c>
      <c r="E51" s="8">
        <v>0.43912699999999999</v>
      </c>
      <c r="F51" s="8">
        <v>0.38062000000000001</v>
      </c>
      <c r="G51" s="8">
        <v>0.42856</v>
      </c>
    </row>
    <row r="53" spans="1:7" ht="13.2">
      <c r="A53" s="1" t="s">
        <v>29</v>
      </c>
    </row>
    <row r="54" spans="1:7" ht="13.2">
      <c r="A54" s="3" t="s">
        <v>1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6</v>
      </c>
      <c r="G54" s="3" t="s">
        <v>7</v>
      </c>
    </row>
    <row r="55" spans="1:7" ht="13.2">
      <c r="A55" s="4" t="s">
        <v>8</v>
      </c>
      <c r="B55" s="5">
        <v>0.50845099999999999</v>
      </c>
      <c r="C55" s="5">
        <v>0.588144</v>
      </c>
      <c r="D55" s="5">
        <v>0.60784499999999997</v>
      </c>
      <c r="E55" s="5">
        <v>0.56377500000000003</v>
      </c>
      <c r="F55" s="5">
        <v>0.58439700000000006</v>
      </c>
      <c r="G55" s="5">
        <v>0.60786300000000004</v>
      </c>
    </row>
    <row r="56" spans="1:7" ht="13.2">
      <c r="A56" s="7" t="s">
        <v>10</v>
      </c>
      <c r="B56" s="8">
        <v>0.224689</v>
      </c>
      <c r="C56" s="8">
        <v>0.432759</v>
      </c>
      <c r="D56" s="8">
        <v>0.49884600000000001</v>
      </c>
      <c r="E56" s="8">
        <v>0.492618</v>
      </c>
      <c r="F56" s="8">
        <v>0.51953199999999999</v>
      </c>
      <c r="G56" s="8">
        <v>0.510907</v>
      </c>
    </row>
    <row r="57" spans="1:7" ht="13.2">
      <c r="A57" s="1" t="s">
        <v>30</v>
      </c>
    </row>
    <row r="58" spans="1:7" ht="13.2">
      <c r="A58" s="3" t="s">
        <v>1</v>
      </c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</row>
    <row r="59" spans="1:7" ht="13.2">
      <c r="A59" s="4" t="s">
        <v>8</v>
      </c>
      <c r="B59" s="5">
        <v>0.50845099999999999</v>
      </c>
      <c r="C59" s="5">
        <v>0.588144</v>
      </c>
      <c r="D59" s="5">
        <v>0.59565199999999996</v>
      </c>
      <c r="E59" s="5">
        <v>0.56471400000000005</v>
      </c>
      <c r="F59" s="5">
        <v>0.57875900000000002</v>
      </c>
      <c r="G59" s="5">
        <v>0.60972300000000001</v>
      </c>
    </row>
    <row r="60" spans="1:7" ht="13.2">
      <c r="A60" s="7" t="s">
        <v>10</v>
      </c>
      <c r="B60" s="8">
        <v>0.224689</v>
      </c>
      <c r="C60" s="8">
        <v>0.43263800000000002</v>
      </c>
      <c r="D60" s="8">
        <v>0.47600399999999998</v>
      </c>
      <c r="E60" s="8">
        <v>0.486041</v>
      </c>
      <c r="F60" s="8">
        <v>0.50650499999999998</v>
      </c>
      <c r="G60" s="8">
        <v>0.51332</v>
      </c>
    </row>
    <row r="62" spans="1:7" ht="13.2">
      <c r="A62" s="1" t="s">
        <v>33</v>
      </c>
    </row>
    <row r="63" spans="1:7" ht="13.2">
      <c r="A63" s="3" t="s">
        <v>1</v>
      </c>
      <c r="B63" s="3" t="s">
        <v>2</v>
      </c>
      <c r="C63" s="3" t="s">
        <v>3</v>
      </c>
      <c r="D63" s="3" t="s">
        <v>4</v>
      </c>
      <c r="E63" s="3" t="s">
        <v>5</v>
      </c>
      <c r="F63" s="3" t="s">
        <v>6</v>
      </c>
      <c r="G63" s="3" t="s">
        <v>7</v>
      </c>
    </row>
    <row r="64" spans="1:7" ht="13.2">
      <c r="A64" s="4" t="s">
        <v>8</v>
      </c>
      <c r="B64" s="5">
        <v>0.50845099999999999</v>
      </c>
      <c r="C64" s="5">
        <v>0.51032900000000003</v>
      </c>
      <c r="D64" s="5">
        <v>0.52340799999999998</v>
      </c>
      <c r="E64" s="5">
        <v>0.49902600000000003</v>
      </c>
      <c r="F64" s="5">
        <v>0.47845199999999999</v>
      </c>
      <c r="G64" s="5">
        <v>0.51589700000000005</v>
      </c>
    </row>
    <row r="65" spans="1:15" ht="13.2">
      <c r="A65" s="7" t="s">
        <v>10</v>
      </c>
      <c r="B65" s="8">
        <v>0.224689</v>
      </c>
      <c r="C65" s="8">
        <v>0.35147800000000001</v>
      </c>
      <c r="D65" s="8">
        <v>0.42049399999999998</v>
      </c>
      <c r="E65" s="8">
        <v>0.411329</v>
      </c>
      <c r="F65" s="8">
        <v>0.40330700000000003</v>
      </c>
      <c r="G65" s="8">
        <v>0.41006999999999999</v>
      </c>
    </row>
    <row r="67" spans="1:15" ht="13.2">
      <c r="A67" s="1" t="s">
        <v>34</v>
      </c>
    </row>
    <row r="68" spans="1:15" ht="13.2">
      <c r="A68" s="3" t="s">
        <v>1</v>
      </c>
      <c r="B68" s="3" t="s">
        <v>2</v>
      </c>
      <c r="C68" s="3" t="s">
        <v>3</v>
      </c>
      <c r="D68" s="3" t="s">
        <v>4</v>
      </c>
      <c r="E68" s="3" t="s">
        <v>5</v>
      </c>
      <c r="F68" s="3" t="s">
        <v>6</v>
      </c>
      <c r="G68" s="3" t="s">
        <v>7</v>
      </c>
    </row>
    <row r="69" spans="1:15" ht="13.2">
      <c r="A69" s="4" t="s">
        <v>8</v>
      </c>
      <c r="B69" s="5">
        <v>0.54590399999999994</v>
      </c>
      <c r="C69" s="5">
        <v>0.54590399999999994</v>
      </c>
      <c r="D69" s="5">
        <v>0.53188500000000005</v>
      </c>
      <c r="E69" s="5">
        <v>0.54590399999999994</v>
      </c>
      <c r="F69" s="5">
        <v>0.31534800000000002</v>
      </c>
      <c r="G69" s="5">
        <v>0.54590399999999994</v>
      </c>
    </row>
    <row r="70" spans="1:15" ht="13.2">
      <c r="A70" s="7" t="s">
        <v>10</v>
      </c>
      <c r="B70" s="8">
        <v>0.39800400000000002</v>
      </c>
      <c r="C70" s="8">
        <v>0.39800400000000002</v>
      </c>
      <c r="D70" s="8">
        <v>0.37331399999999998</v>
      </c>
      <c r="E70" s="8">
        <v>0.39800400000000002</v>
      </c>
      <c r="F70" s="8">
        <v>0.27263999999999999</v>
      </c>
      <c r="G70" s="8">
        <v>0.39800400000000002</v>
      </c>
    </row>
    <row r="71" spans="1:15" ht="13.2">
      <c r="A71" s="1" t="s">
        <v>35</v>
      </c>
      <c r="I71" s="1" t="s">
        <v>35</v>
      </c>
    </row>
    <row r="72" spans="1:15" ht="13.2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I72" s="3" t="s">
        <v>1</v>
      </c>
      <c r="J72" s="3" t="s">
        <v>2</v>
      </c>
      <c r="K72" s="3" t="s">
        <v>3</v>
      </c>
      <c r="L72" s="3" t="s">
        <v>4</v>
      </c>
      <c r="M72" s="3" t="s">
        <v>5</v>
      </c>
      <c r="N72" s="3" t="s">
        <v>6</v>
      </c>
      <c r="O72" s="3" t="s">
        <v>7</v>
      </c>
    </row>
    <row r="73" spans="1:15" ht="13.2">
      <c r="A73" s="4" t="s">
        <v>8</v>
      </c>
      <c r="B73" s="26">
        <v>0.51688800000000001</v>
      </c>
      <c r="C73" s="26">
        <v>0.51688800000000001</v>
      </c>
      <c r="D73" s="26">
        <v>0.51688800000000001</v>
      </c>
      <c r="E73" s="26">
        <v>0.51688800000000001</v>
      </c>
      <c r="F73" s="5">
        <v>0.32645299999999999</v>
      </c>
      <c r="G73" s="26">
        <v>0.51688800000000001</v>
      </c>
      <c r="I73" s="4" t="s">
        <v>8</v>
      </c>
      <c r="J73" s="26">
        <f t="shared" ref="J73:O73" si="0">100*B73</f>
        <v>51.688800000000001</v>
      </c>
      <c r="K73" s="26">
        <f t="shared" si="0"/>
        <v>51.688800000000001</v>
      </c>
      <c r="L73" s="26">
        <f t="shared" si="0"/>
        <v>51.688800000000001</v>
      </c>
      <c r="M73" s="26">
        <f t="shared" si="0"/>
        <v>51.688800000000001</v>
      </c>
      <c r="N73" s="27">
        <f t="shared" si="0"/>
        <v>32.645299999999999</v>
      </c>
      <c r="O73" s="26">
        <f t="shared" si="0"/>
        <v>51.688800000000001</v>
      </c>
    </row>
    <row r="74" spans="1:15" ht="13.2">
      <c r="A74" s="7" t="s">
        <v>10</v>
      </c>
      <c r="B74" s="26">
        <v>0.26849800000000001</v>
      </c>
      <c r="C74" s="26">
        <v>0.26849800000000001</v>
      </c>
      <c r="D74" s="26">
        <v>0.26849800000000001</v>
      </c>
      <c r="E74" s="26">
        <v>0.26849800000000001</v>
      </c>
      <c r="F74" s="8">
        <v>0.25394099999999997</v>
      </c>
      <c r="G74" s="26">
        <v>0.26849800000000001</v>
      </c>
      <c r="I74" s="7" t="s">
        <v>10</v>
      </c>
      <c r="J74" s="26">
        <f t="shared" ref="J74:O74" si="1">100*B74</f>
        <v>26.849800000000002</v>
      </c>
      <c r="K74" s="26">
        <f t="shared" si="1"/>
        <v>26.849800000000002</v>
      </c>
      <c r="L74" s="26">
        <f t="shared" si="1"/>
        <v>26.849800000000002</v>
      </c>
      <c r="M74" s="26">
        <f t="shared" si="1"/>
        <v>26.849800000000002</v>
      </c>
      <c r="N74" s="27">
        <f t="shared" si="1"/>
        <v>25.394099999999998</v>
      </c>
      <c r="O74" s="26">
        <f t="shared" si="1"/>
        <v>26.849800000000002</v>
      </c>
    </row>
    <row r="76" spans="1:15" ht="13.2">
      <c r="A76" s="1" t="s">
        <v>41</v>
      </c>
      <c r="I76" s="1" t="s">
        <v>41</v>
      </c>
    </row>
    <row r="77" spans="1:15" ht="13.2">
      <c r="A77" s="3" t="s">
        <v>1</v>
      </c>
      <c r="B77" s="3" t="s">
        <v>2</v>
      </c>
      <c r="C77" s="3" t="s">
        <v>3</v>
      </c>
      <c r="D77" s="3" t="s">
        <v>4</v>
      </c>
      <c r="E77" s="3" t="s">
        <v>5</v>
      </c>
      <c r="F77" s="3" t="s">
        <v>6</v>
      </c>
      <c r="G77" s="3" t="s">
        <v>7</v>
      </c>
      <c r="I77" s="3" t="s">
        <v>1</v>
      </c>
      <c r="J77" s="3" t="s">
        <v>2</v>
      </c>
      <c r="K77" s="3" t="s">
        <v>3</v>
      </c>
      <c r="L77" s="3" t="s">
        <v>4</v>
      </c>
      <c r="M77" s="3" t="s">
        <v>5</v>
      </c>
      <c r="N77" s="3" t="s">
        <v>6</v>
      </c>
      <c r="O77" s="3" t="s">
        <v>7</v>
      </c>
    </row>
    <row r="78" spans="1:15" ht="13.2">
      <c r="A78" s="4" t="s">
        <v>8</v>
      </c>
      <c r="B78" s="26">
        <v>0.51595400000000002</v>
      </c>
      <c r="C78" s="26">
        <v>0.51595400000000002</v>
      </c>
      <c r="D78" s="26">
        <v>0.51595400000000002</v>
      </c>
      <c r="E78" s="26">
        <v>0.51595400000000002</v>
      </c>
      <c r="F78" s="5">
        <v>0.478487</v>
      </c>
      <c r="G78" s="26">
        <v>0.51595400000000002</v>
      </c>
      <c r="I78" s="4" t="s">
        <v>8</v>
      </c>
      <c r="J78" s="26">
        <f t="shared" ref="J78:O78" si="2">100*B78</f>
        <v>51.595400000000005</v>
      </c>
      <c r="K78" s="26">
        <f t="shared" si="2"/>
        <v>51.595400000000005</v>
      </c>
      <c r="L78" s="26">
        <f t="shared" si="2"/>
        <v>51.595400000000005</v>
      </c>
      <c r="M78" s="26">
        <f t="shared" si="2"/>
        <v>51.595400000000005</v>
      </c>
      <c r="N78" s="27">
        <f t="shared" si="2"/>
        <v>47.848700000000001</v>
      </c>
      <c r="O78" s="26">
        <f t="shared" si="2"/>
        <v>51.595400000000005</v>
      </c>
    </row>
    <row r="79" spans="1:15" ht="13.2">
      <c r="A79" s="7" t="s">
        <v>10</v>
      </c>
      <c r="B79" s="26">
        <v>0.26787699999999998</v>
      </c>
      <c r="C79" s="26">
        <v>0.26787699999999998</v>
      </c>
      <c r="D79" s="26">
        <v>0.26787699999999998</v>
      </c>
      <c r="E79" s="26">
        <v>0.26787699999999998</v>
      </c>
      <c r="F79" s="8">
        <v>0.29088700000000001</v>
      </c>
      <c r="G79" s="26">
        <v>0.26787699999999998</v>
      </c>
      <c r="I79" s="7" t="s">
        <v>10</v>
      </c>
      <c r="J79" s="26">
        <f t="shared" ref="J79:O79" si="3">100*B79</f>
        <v>26.787699999999997</v>
      </c>
      <c r="K79" s="26">
        <f t="shared" si="3"/>
        <v>26.787699999999997</v>
      </c>
      <c r="L79" s="26">
        <f t="shared" si="3"/>
        <v>26.787699999999997</v>
      </c>
      <c r="M79" s="26">
        <f t="shared" si="3"/>
        <v>26.787699999999997</v>
      </c>
      <c r="N79" s="27">
        <f t="shared" si="3"/>
        <v>29.088699999999999</v>
      </c>
      <c r="O79" s="26">
        <f t="shared" si="3"/>
        <v>26.787699999999997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8"/>
  <sheetViews>
    <sheetView workbookViewId="0"/>
  </sheetViews>
  <sheetFormatPr defaultColWidth="14.44140625" defaultRowHeight="15.75" customHeight="1"/>
  <cols>
    <col min="2" max="2" width="8.109375" customWidth="1"/>
    <col min="3" max="3" width="16.44140625" customWidth="1"/>
    <col min="4" max="4" width="20.33203125" customWidth="1"/>
    <col min="5" max="5" width="16.44140625" customWidth="1"/>
    <col min="6" max="6" width="18" customWidth="1"/>
    <col min="7" max="7" width="12.109375" customWidth="1"/>
    <col min="9" max="9" width="16.44140625" customWidth="1"/>
    <col min="10" max="10" width="8.109375" customWidth="1"/>
    <col min="11" max="11" width="16.44140625" customWidth="1"/>
    <col min="12" max="12" width="20.33203125" customWidth="1"/>
    <col min="13" max="13" width="16.44140625" customWidth="1"/>
    <col min="14" max="14" width="18" customWidth="1"/>
    <col min="15" max="15" width="12.109375" customWidth="1"/>
  </cols>
  <sheetData>
    <row r="1" spans="1:7" ht="15.75" customHeight="1">
      <c r="A1" s="1" t="s">
        <v>0</v>
      </c>
    </row>
    <row r="2" spans="1:7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15.75" customHeight="1">
      <c r="A3" s="4" t="s">
        <v>8</v>
      </c>
      <c r="C3" s="10">
        <v>0.24668100000000001</v>
      </c>
      <c r="D3" s="5">
        <v>0.222272</v>
      </c>
      <c r="E3" s="5">
        <v>0.25045000000000001</v>
      </c>
      <c r="F3" s="5">
        <v>0.22514600000000001</v>
      </c>
      <c r="G3" s="5">
        <v>0.239178</v>
      </c>
    </row>
    <row r="4" spans="1:7" ht="15.75" customHeight="1">
      <c r="A4" s="7" t="s">
        <v>10</v>
      </c>
      <c r="B4" s="10">
        <v>5.6394E-2</v>
      </c>
      <c r="C4" s="10">
        <v>5.6394E-2</v>
      </c>
      <c r="D4" s="8">
        <v>0.16648399999999999</v>
      </c>
      <c r="E4" s="8">
        <v>0.127829</v>
      </c>
      <c r="F4" s="8">
        <v>0.16908799999999999</v>
      </c>
      <c r="G4" s="8">
        <v>0.16286800000000001</v>
      </c>
    </row>
    <row r="5" spans="1:7" ht="15.75" customHeight="1">
      <c r="A5" s="1" t="s">
        <v>12</v>
      </c>
    </row>
    <row r="6" spans="1:7" ht="15.75" customHeight="1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</row>
    <row r="7" spans="1:7" ht="15.75" customHeight="1">
      <c r="A7" s="4" t="s">
        <v>8</v>
      </c>
      <c r="B7" s="5">
        <v>0.24668100000000001</v>
      </c>
      <c r="C7" s="5">
        <v>0.24668100000000001</v>
      </c>
      <c r="D7" s="5">
        <v>0.222272</v>
      </c>
      <c r="E7" s="10">
        <v>0.25045000000000001</v>
      </c>
      <c r="F7" s="5">
        <v>0.22514600000000001</v>
      </c>
      <c r="G7" s="5">
        <v>0.239178</v>
      </c>
    </row>
    <row r="8" spans="1:7" ht="15.75" customHeight="1">
      <c r="A8" s="7" t="s">
        <v>10</v>
      </c>
      <c r="B8" s="8">
        <v>5.6394E-2</v>
      </c>
      <c r="C8" s="8">
        <v>5.6394E-2</v>
      </c>
      <c r="D8" s="8">
        <v>0.16648399999999999</v>
      </c>
      <c r="E8" s="10">
        <v>0.127829</v>
      </c>
      <c r="F8" s="8">
        <v>0.16908799999999999</v>
      </c>
      <c r="G8" s="8">
        <v>0.16286800000000001</v>
      </c>
    </row>
    <row r="9" spans="1:7" ht="15.75" customHeight="1">
      <c r="A9" s="1" t="s">
        <v>14</v>
      </c>
    </row>
    <row r="10" spans="1:7" ht="15.75" customHeight="1">
      <c r="A10" s="3" t="s">
        <v>1</v>
      </c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</row>
    <row r="11" spans="1:7" ht="15.75" customHeight="1">
      <c r="A11" s="4" t="s">
        <v>8</v>
      </c>
      <c r="B11" s="5">
        <v>0.243864</v>
      </c>
      <c r="C11" s="10">
        <v>0.26645600000000003</v>
      </c>
      <c r="D11" s="5">
        <v>0.238287</v>
      </c>
      <c r="E11" s="5">
        <v>0.26172600000000001</v>
      </c>
      <c r="F11" s="5">
        <v>0.22700200000000001</v>
      </c>
      <c r="G11" s="5">
        <v>0.24671999999999999</v>
      </c>
    </row>
    <row r="12" spans="1:7" ht="15.75" customHeight="1">
      <c r="A12" s="7" t="s">
        <v>10</v>
      </c>
      <c r="B12" s="8">
        <v>0.157968</v>
      </c>
      <c r="C12" s="10">
        <v>0.18130599999999999</v>
      </c>
      <c r="D12" s="8">
        <v>0.19902300000000001</v>
      </c>
      <c r="E12" s="8">
        <v>0.20700499999999999</v>
      </c>
      <c r="F12" s="8">
        <v>0.17114099999999999</v>
      </c>
      <c r="G12" s="8">
        <v>0.200042</v>
      </c>
    </row>
    <row r="13" spans="1:7" ht="15.75" customHeight="1">
      <c r="A13" s="1" t="s">
        <v>17</v>
      </c>
    </row>
    <row r="14" spans="1:7" ht="15.75" customHeight="1">
      <c r="A14" s="3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</row>
    <row r="15" spans="1:7" ht="15.75" customHeight="1">
      <c r="A15" s="4" t="s">
        <v>8</v>
      </c>
      <c r="B15" s="5">
        <v>0.192304</v>
      </c>
      <c r="C15" s="10">
        <v>0.24668100000000001</v>
      </c>
      <c r="D15" s="5">
        <v>0.19137399999999999</v>
      </c>
      <c r="E15" s="5">
        <v>0.19516500000000001</v>
      </c>
      <c r="F15" s="5">
        <v>0.17729800000000001</v>
      </c>
      <c r="G15" s="5">
        <v>0.19980300000000001</v>
      </c>
    </row>
    <row r="16" spans="1:7" ht="15.75" customHeight="1">
      <c r="A16" s="7" t="s">
        <v>10</v>
      </c>
      <c r="B16" s="8">
        <v>0.120019</v>
      </c>
      <c r="C16" s="10">
        <v>5.6394E-2</v>
      </c>
      <c r="D16" s="8">
        <v>0.124491</v>
      </c>
      <c r="E16" s="8">
        <v>9.3189999999999995E-2</v>
      </c>
      <c r="F16" s="8">
        <v>0.13603000000000001</v>
      </c>
      <c r="G16" s="8">
        <v>0.120168</v>
      </c>
    </row>
    <row r="17" spans="1:7" ht="15.75" customHeight="1">
      <c r="A17" s="1" t="s">
        <v>19</v>
      </c>
    </row>
    <row r="18" spans="1:7" ht="15.75" customHeight="1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</row>
    <row r="19" spans="1:7" ht="15.75" customHeight="1">
      <c r="A19" s="4" t="s">
        <v>8</v>
      </c>
      <c r="B19" s="5">
        <v>0.24668100000000001</v>
      </c>
      <c r="C19" s="10">
        <v>0.25327499999999997</v>
      </c>
      <c r="D19" s="5">
        <v>0.24015600000000001</v>
      </c>
      <c r="E19" s="5">
        <v>0.217639</v>
      </c>
      <c r="F19" s="5">
        <v>0.215783</v>
      </c>
      <c r="G19" s="5">
        <v>0.223272</v>
      </c>
    </row>
    <row r="20" spans="1:7" ht="15.75" customHeight="1">
      <c r="A20" s="7" t="s">
        <v>10</v>
      </c>
      <c r="B20" s="8">
        <v>5.6394E-2</v>
      </c>
      <c r="C20" s="10">
        <v>0.164133</v>
      </c>
      <c r="D20" s="8">
        <v>0.168873</v>
      </c>
      <c r="E20" s="8">
        <v>0.162747</v>
      </c>
      <c r="F20" s="8">
        <v>0.16966700000000001</v>
      </c>
      <c r="G20" s="8">
        <v>0.155505</v>
      </c>
    </row>
    <row r="21" spans="1:7" ht="15.75" customHeight="1">
      <c r="A21" s="1" t="s">
        <v>21</v>
      </c>
    </row>
    <row r="22" spans="1:7" ht="15.75" customHeight="1">
      <c r="A22" s="3" t="s">
        <v>1</v>
      </c>
      <c r="B22" s="3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3" t="s">
        <v>7</v>
      </c>
    </row>
    <row r="23" spans="1:7" ht="15.75" customHeight="1">
      <c r="A23" s="4" t="s">
        <v>8</v>
      </c>
      <c r="B23" s="5">
        <v>0.23642199999999999</v>
      </c>
      <c r="C23" s="10">
        <v>0.25236700000000001</v>
      </c>
      <c r="D23" s="5">
        <v>0.19236500000000001</v>
      </c>
      <c r="E23" s="5">
        <v>0.21296599999999999</v>
      </c>
      <c r="F23" s="5">
        <v>0.18481</v>
      </c>
      <c r="G23" s="5">
        <v>0.23547899999999999</v>
      </c>
    </row>
    <row r="24" spans="1:7" ht="15.75" customHeight="1">
      <c r="A24" s="7" t="s">
        <v>10</v>
      </c>
      <c r="B24" s="8">
        <v>0.115143</v>
      </c>
      <c r="C24" s="10">
        <v>0.133099</v>
      </c>
      <c r="D24" s="8">
        <v>0.13972100000000001</v>
      </c>
      <c r="E24" s="8">
        <v>0.146929</v>
      </c>
      <c r="F24" s="8">
        <v>0.143593</v>
      </c>
      <c r="G24" s="8">
        <v>0.14593400000000001</v>
      </c>
    </row>
    <row r="25" spans="1:7" ht="15.75" customHeight="1">
      <c r="A25" s="1" t="s">
        <v>22</v>
      </c>
    </row>
    <row r="26" spans="1:7" ht="15.75" customHeight="1">
      <c r="A26" s="3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</row>
    <row r="27" spans="1:7" ht="15.75" customHeight="1">
      <c r="A27" s="4" t="s">
        <v>8</v>
      </c>
      <c r="B27" s="5">
        <v>0.235431</v>
      </c>
      <c r="C27" s="5">
        <v>0.235431</v>
      </c>
      <c r="D27" s="5">
        <v>0.235431</v>
      </c>
      <c r="E27" s="5">
        <v>0.235431</v>
      </c>
      <c r="F27" s="5">
        <v>0.19043499999999999</v>
      </c>
      <c r="G27" s="5">
        <v>0.235431</v>
      </c>
    </row>
    <row r="28" spans="1:7" ht="13.2">
      <c r="A28" s="7" t="s">
        <v>10</v>
      </c>
      <c r="B28" s="8">
        <v>7.7354999999999993E-2</v>
      </c>
      <c r="C28" s="8">
        <v>7.7354999999999993E-2</v>
      </c>
      <c r="D28" s="8">
        <v>7.7354999999999993E-2</v>
      </c>
      <c r="E28" s="8">
        <v>7.7354999999999993E-2</v>
      </c>
      <c r="F28" s="8">
        <v>7.4955999999999995E-2</v>
      </c>
      <c r="G28" s="8">
        <v>7.7354999999999993E-2</v>
      </c>
    </row>
    <row r="30" spans="1:7" ht="13.2">
      <c r="A30" s="1" t="s">
        <v>23</v>
      </c>
    </row>
    <row r="31" spans="1:7" ht="13.2">
      <c r="A31" s="3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</row>
    <row r="32" spans="1:7" ht="13.2">
      <c r="A32" s="4" t="s">
        <v>8</v>
      </c>
      <c r="B32" s="5">
        <v>0.232596</v>
      </c>
      <c r="C32" s="5">
        <v>0.232596</v>
      </c>
      <c r="D32" s="5">
        <v>0.232596</v>
      </c>
      <c r="E32" s="5">
        <v>0.232596</v>
      </c>
      <c r="F32" s="5">
        <v>0.18105399999999999</v>
      </c>
      <c r="G32" s="5">
        <v>0.232596</v>
      </c>
    </row>
    <row r="33" spans="1:7" ht="13.2">
      <c r="A33" s="7" t="s">
        <v>10</v>
      </c>
      <c r="B33" s="8">
        <v>5.9192000000000002E-2</v>
      </c>
      <c r="C33" s="8">
        <v>5.9192000000000002E-2</v>
      </c>
      <c r="D33" s="8">
        <v>5.9192000000000002E-2</v>
      </c>
      <c r="E33" s="8">
        <v>5.9192000000000002E-2</v>
      </c>
      <c r="F33" s="8">
        <v>6.1157999999999997E-2</v>
      </c>
      <c r="G33" s="8">
        <v>5.9192000000000002E-2</v>
      </c>
    </row>
    <row r="34" spans="1:7" ht="13.2">
      <c r="A34" s="1" t="s">
        <v>24</v>
      </c>
    </row>
    <row r="35" spans="1:7" ht="13.2">
      <c r="A35" s="3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</row>
    <row r="36" spans="1:7" ht="13.2">
      <c r="A36" s="4" t="s">
        <v>8</v>
      </c>
      <c r="B36" s="5">
        <v>0.25326199999999999</v>
      </c>
      <c r="C36" s="5">
        <v>0.25326199999999999</v>
      </c>
      <c r="D36" s="5">
        <v>0.25326199999999999</v>
      </c>
      <c r="E36" s="5">
        <v>0.25326199999999999</v>
      </c>
      <c r="F36" s="5">
        <v>0.24768999999999999</v>
      </c>
      <c r="G36" s="5">
        <v>0.25326199999999999</v>
      </c>
    </row>
    <row r="37" spans="1:7" ht="13.2">
      <c r="A37" s="7" t="s">
        <v>10</v>
      </c>
      <c r="B37" s="8">
        <v>0.10889</v>
      </c>
      <c r="C37" s="8">
        <v>0.10889</v>
      </c>
      <c r="D37" s="8">
        <v>0.10889</v>
      </c>
      <c r="E37" s="8">
        <v>0.10889</v>
      </c>
      <c r="F37" s="8">
        <v>0.10588599999999999</v>
      </c>
      <c r="G37" s="8">
        <v>0.10889</v>
      </c>
    </row>
    <row r="38" spans="1:7" ht="13.2">
      <c r="A38" s="1" t="s">
        <v>25</v>
      </c>
    </row>
    <row r="39" spans="1:7" ht="13.2">
      <c r="A39" s="3" t="s">
        <v>1</v>
      </c>
      <c r="B39" s="3" t="s">
        <v>2</v>
      </c>
      <c r="C39" s="3" t="s">
        <v>3</v>
      </c>
      <c r="D39" s="3" t="s">
        <v>4</v>
      </c>
      <c r="E39" s="3" t="s">
        <v>5</v>
      </c>
      <c r="F39" s="3" t="s">
        <v>6</v>
      </c>
      <c r="G39" s="3" t="s">
        <v>7</v>
      </c>
    </row>
    <row r="40" spans="1:7" ht="13.2">
      <c r="A40" s="4" t="s">
        <v>8</v>
      </c>
      <c r="B40" s="5">
        <v>0.32644499999999999</v>
      </c>
      <c r="C40" s="5">
        <v>0.34242899999999998</v>
      </c>
      <c r="D40" s="5">
        <v>0.33020500000000003</v>
      </c>
      <c r="E40" s="5">
        <v>0.23637</v>
      </c>
      <c r="F40" s="5">
        <v>0.29084300000000002</v>
      </c>
      <c r="G40" s="10">
        <v>0.38175199999999998</v>
      </c>
    </row>
    <row r="41" spans="1:7" ht="13.2">
      <c r="A41" s="7" t="s">
        <v>10</v>
      </c>
      <c r="B41" s="8">
        <v>0.226133</v>
      </c>
      <c r="C41" s="8">
        <v>0.286389</v>
      </c>
      <c r="D41" s="8">
        <v>0.239207</v>
      </c>
      <c r="E41" s="8">
        <v>0.15831400000000001</v>
      </c>
      <c r="F41" s="8">
        <v>0.26063799999999998</v>
      </c>
      <c r="G41" s="10">
        <v>0.322662</v>
      </c>
    </row>
    <row r="42" spans="1:7" ht="13.2">
      <c r="A42" s="1" t="s">
        <v>27</v>
      </c>
    </row>
    <row r="43" spans="1:7" ht="13.2">
      <c r="A43" s="3" t="s">
        <v>1</v>
      </c>
      <c r="B43" s="3" t="s">
        <v>2</v>
      </c>
      <c r="C43" s="3" t="s">
        <v>3</v>
      </c>
      <c r="D43" s="3" t="s">
        <v>4</v>
      </c>
      <c r="E43" s="3" t="s">
        <v>5</v>
      </c>
      <c r="F43" s="3" t="s">
        <v>6</v>
      </c>
      <c r="G43" s="3" t="s">
        <v>7</v>
      </c>
    </row>
    <row r="44" spans="1:7" ht="13.2">
      <c r="A44" s="4" t="s">
        <v>8</v>
      </c>
      <c r="B44" s="5">
        <v>0.232596</v>
      </c>
      <c r="C44" s="5">
        <v>0.232596</v>
      </c>
      <c r="D44" s="5">
        <v>0.232596</v>
      </c>
      <c r="E44" s="5">
        <v>0.232596</v>
      </c>
      <c r="F44" s="5">
        <v>0.18105399999999999</v>
      </c>
      <c r="G44" s="5">
        <v>0.232596</v>
      </c>
    </row>
    <row r="45" spans="1:7" ht="13.2">
      <c r="A45" s="7" t="s">
        <v>10</v>
      </c>
      <c r="B45" s="8">
        <v>5.9192000000000002E-2</v>
      </c>
      <c r="C45" s="8">
        <v>5.9192000000000002E-2</v>
      </c>
      <c r="D45" s="8">
        <v>5.9192000000000002E-2</v>
      </c>
      <c r="E45" s="8">
        <v>5.9192000000000002E-2</v>
      </c>
      <c r="F45" s="8">
        <v>6.1157999999999997E-2</v>
      </c>
      <c r="G45" s="8">
        <v>5.9192000000000002E-2</v>
      </c>
    </row>
    <row r="47" spans="1:7" ht="13.2">
      <c r="A47" s="1" t="s">
        <v>28</v>
      </c>
    </row>
    <row r="48" spans="1:7" ht="13.2">
      <c r="A48" s="3" t="s">
        <v>1</v>
      </c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</row>
    <row r="49" spans="1:7" ht="13.2">
      <c r="A49" s="4" t="s">
        <v>8</v>
      </c>
      <c r="B49" s="5">
        <v>0.24668100000000001</v>
      </c>
      <c r="C49" s="5">
        <v>0.26824599999999998</v>
      </c>
      <c r="D49" s="5">
        <v>0.27392</v>
      </c>
      <c r="E49" s="5">
        <v>0.22512399999999999</v>
      </c>
      <c r="F49" s="5">
        <v>0.220438</v>
      </c>
      <c r="G49" s="10">
        <v>0.28234399999999998</v>
      </c>
    </row>
    <row r="50" spans="1:7" ht="13.2">
      <c r="A50" s="7" t="s">
        <v>10</v>
      </c>
      <c r="B50" s="8">
        <v>5.6394E-2</v>
      </c>
      <c r="C50" s="8">
        <v>0.13145499999999999</v>
      </c>
      <c r="D50" s="8">
        <v>0.18123900000000001</v>
      </c>
      <c r="E50" s="8">
        <v>0.13625399999999999</v>
      </c>
      <c r="F50" s="8">
        <v>0.15774199999999999</v>
      </c>
      <c r="G50" s="10">
        <v>0.180925</v>
      </c>
    </row>
    <row r="51" spans="1:7" ht="13.2">
      <c r="A51" s="1" t="s">
        <v>29</v>
      </c>
    </row>
    <row r="52" spans="1:7" ht="13.2">
      <c r="A52" s="3" t="s">
        <v>1</v>
      </c>
      <c r="B52" s="3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3" t="s">
        <v>7</v>
      </c>
    </row>
    <row r="53" spans="1:7" ht="13.2">
      <c r="A53" s="4" t="s">
        <v>8</v>
      </c>
      <c r="B53" s="5">
        <v>0.24668100000000001</v>
      </c>
      <c r="C53" s="5">
        <v>0.273893</v>
      </c>
      <c r="D53" s="5">
        <v>0.32363700000000001</v>
      </c>
      <c r="E53" s="5">
        <v>0.26735100000000001</v>
      </c>
      <c r="F53" s="5">
        <v>0.33020899999999997</v>
      </c>
      <c r="G53" s="10">
        <v>0.35083999999999999</v>
      </c>
    </row>
    <row r="54" spans="1:7" ht="13.2">
      <c r="A54" s="7" t="s">
        <v>10</v>
      </c>
      <c r="B54" s="8">
        <v>5.6394E-2</v>
      </c>
      <c r="C54" s="8">
        <v>0.143729</v>
      </c>
      <c r="D54" s="8">
        <v>0.23389499999999999</v>
      </c>
      <c r="E54" s="8">
        <v>0.19176699999999999</v>
      </c>
      <c r="F54" s="8">
        <v>0.25426199999999999</v>
      </c>
      <c r="G54" s="10">
        <v>0.27054099999999998</v>
      </c>
    </row>
    <row r="56" spans="1:7" ht="13.2">
      <c r="A56" s="1" t="s">
        <v>30</v>
      </c>
    </row>
    <row r="57" spans="1:7" ht="13.2">
      <c r="A57" s="3" t="s">
        <v>1</v>
      </c>
      <c r="B57" s="3" t="s">
        <v>2</v>
      </c>
      <c r="C57" s="3" t="s">
        <v>3</v>
      </c>
      <c r="D57" s="3" t="s">
        <v>4</v>
      </c>
      <c r="E57" s="3" t="s">
        <v>5</v>
      </c>
      <c r="F57" s="3" t="s">
        <v>6</v>
      </c>
      <c r="G57" s="3" t="s">
        <v>7</v>
      </c>
    </row>
    <row r="58" spans="1:7" ht="13.2">
      <c r="A58" s="4" t="s">
        <v>8</v>
      </c>
      <c r="B58" s="5">
        <v>0.24668100000000001</v>
      </c>
      <c r="C58" s="5">
        <v>0.27764499999999998</v>
      </c>
      <c r="D58" s="5">
        <v>0.32454899999999998</v>
      </c>
      <c r="E58" s="5">
        <v>0.26641700000000001</v>
      </c>
      <c r="F58" s="5">
        <v>0.317998</v>
      </c>
      <c r="G58" s="10">
        <v>0.33957300000000001</v>
      </c>
    </row>
    <row r="59" spans="1:7" ht="13.2">
      <c r="A59" s="7" t="s">
        <v>10</v>
      </c>
      <c r="B59" s="8">
        <v>5.6394E-2</v>
      </c>
      <c r="C59" s="8">
        <v>0.14487700000000001</v>
      </c>
      <c r="D59" s="8">
        <v>0.22453600000000001</v>
      </c>
      <c r="E59" s="8">
        <v>0.18961</v>
      </c>
      <c r="F59" s="8">
        <v>0.23272499999999999</v>
      </c>
      <c r="G59" s="10">
        <v>0.24976400000000001</v>
      </c>
    </row>
    <row r="61" spans="1:7" ht="13.2">
      <c r="A61" s="1" t="s">
        <v>33</v>
      </c>
    </row>
    <row r="62" spans="1:7" ht="13.2">
      <c r="A62" s="3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</row>
    <row r="63" spans="1:7" ht="13.2">
      <c r="A63" s="4" t="s">
        <v>8</v>
      </c>
      <c r="B63" s="5">
        <v>0.50845099999999999</v>
      </c>
      <c r="C63" s="5">
        <v>0.51032900000000003</v>
      </c>
      <c r="D63" s="10">
        <v>0.52622500000000005</v>
      </c>
      <c r="E63" s="5">
        <v>0.49902600000000003</v>
      </c>
      <c r="F63" s="5">
        <v>0.47845199999999999</v>
      </c>
      <c r="G63" s="5">
        <v>0.51589700000000005</v>
      </c>
    </row>
    <row r="64" spans="1:7" ht="13.2">
      <c r="A64" s="7" t="s">
        <v>10</v>
      </c>
      <c r="B64" s="8">
        <v>0.224689</v>
      </c>
      <c r="C64" s="8">
        <v>0.35147800000000001</v>
      </c>
      <c r="D64" s="10">
        <v>0.42019699999999999</v>
      </c>
      <c r="E64" s="8">
        <v>0.411329</v>
      </c>
      <c r="F64" s="8">
        <v>0.40330700000000003</v>
      </c>
      <c r="G64" s="8">
        <v>0.41006999999999999</v>
      </c>
    </row>
    <row r="66" spans="1:15" ht="13.2">
      <c r="A66" s="1" t="s">
        <v>34</v>
      </c>
    </row>
    <row r="67" spans="1:15" ht="13.2">
      <c r="A67" s="3" t="s">
        <v>1</v>
      </c>
      <c r="B67" s="3" t="s">
        <v>2</v>
      </c>
      <c r="C67" s="3" t="s">
        <v>3</v>
      </c>
      <c r="D67" s="3" t="s">
        <v>4</v>
      </c>
      <c r="E67" s="3" t="s">
        <v>5</v>
      </c>
      <c r="F67" s="3" t="s">
        <v>6</v>
      </c>
      <c r="G67" s="3" t="s">
        <v>7</v>
      </c>
    </row>
    <row r="68" spans="1:15" ht="13.2">
      <c r="A68" s="4" t="s">
        <v>8</v>
      </c>
      <c r="B68" s="5">
        <v>0.249502</v>
      </c>
      <c r="C68" s="5">
        <v>0.249502</v>
      </c>
      <c r="D68" s="5">
        <v>0.249502</v>
      </c>
      <c r="E68" s="5">
        <v>0.249502</v>
      </c>
      <c r="F68" s="5">
        <v>0.164078</v>
      </c>
      <c r="G68" s="5">
        <v>0.249502</v>
      </c>
    </row>
    <row r="69" spans="1:15" ht="13.2">
      <c r="A69" s="7" t="s">
        <v>10</v>
      </c>
      <c r="B69" s="8">
        <v>9.4374E-2</v>
      </c>
      <c r="C69" s="8">
        <v>9.4374E-2</v>
      </c>
      <c r="D69" s="8">
        <v>9.4374E-2</v>
      </c>
      <c r="E69" s="8">
        <v>9.4374E-2</v>
      </c>
      <c r="F69" s="8">
        <v>6.7296999999999996E-2</v>
      </c>
      <c r="G69" s="8">
        <v>9.4374E-2</v>
      </c>
    </row>
    <row r="70" spans="1:15" ht="13.2">
      <c r="A70" s="1" t="s">
        <v>35</v>
      </c>
      <c r="I70" s="1" t="s">
        <v>35</v>
      </c>
    </row>
    <row r="71" spans="1:15" ht="13.2">
      <c r="A71" s="3" t="s">
        <v>1</v>
      </c>
      <c r="B71" s="3" t="s">
        <v>2</v>
      </c>
      <c r="C71" s="3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I71" s="3" t="s">
        <v>1</v>
      </c>
      <c r="J71" s="3" t="s">
        <v>2</v>
      </c>
      <c r="K71" s="3" t="s">
        <v>3</v>
      </c>
      <c r="L71" s="3" t="s">
        <v>4</v>
      </c>
      <c r="M71" s="3" t="s">
        <v>5</v>
      </c>
      <c r="N71" s="3" t="s">
        <v>6</v>
      </c>
      <c r="O71" s="3" t="s">
        <v>7</v>
      </c>
    </row>
    <row r="72" spans="1:15" ht="13.2">
      <c r="A72" s="4" t="s">
        <v>8</v>
      </c>
      <c r="B72" s="5">
        <v>0.246672</v>
      </c>
      <c r="C72" s="26">
        <v>0.25042799999999998</v>
      </c>
      <c r="D72" s="5">
        <v>0.246672</v>
      </c>
      <c r="E72" s="26">
        <v>0.25042799999999998</v>
      </c>
      <c r="F72" s="5">
        <v>0.175429</v>
      </c>
      <c r="G72" s="5">
        <v>0.246672</v>
      </c>
      <c r="I72" s="4" t="s">
        <v>8</v>
      </c>
      <c r="J72" s="5">
        <f t="shared" ref="J72:O72" si="0">B72*100</f>
        <v>24.667200000000001</v>
      </c>
      <c r="K72" s="26">
        <f t="shared" si="0"/>
        <v>25.0428</v>
      </c>
      <c r="L72" s="5">
        <f t="shared" si="0"/>
        <v>24.667200000000001</v>
      </c>
      <c r="M72" s="26">
        <f t="shared" si="0"/>
        <v>25.0428</v>
      </c>
      <c r="N72" s="5">
        <f t="shared" si="0"/>
        <v>17.542899999999999</v>
      </c>
      <c r="O72" s="5">
        <f t="shared" si="0"/>
        <v>24.667200000000001</v>
      </c>
    </row>
    <row r="73" spans="1:15" ht="13.2">
      <c r="A73" s="7" t="s">
        <v>10</v>
      </c>
      <c r="B73" s="8">
        <v>6.5860000000000002E-2</v>
      </c>
      <c r="C73" s="26">
        <v>7.1701000000000001E-2</v>
      </c>
      <c r="D73" s="8">
        <v>6.6126000000000004E-2</v>
      </c>
      <c r="E73" s="26">
        <v>7.1701000000000001E-2</v>
      </c>
      <c r="F73" s="8">
        <v>7.6198000000000002E-2</v>
      </c>
      <c r="G73" s="8">
        <v>6.5860000000000002E-2</v>
      </c>
      <c r="I73" s="7" t="s">
        <v>10</v>
      </c>
      <c r="J73" s="5">
        <f t="shared" ref="J73:O73" si="1">B73*100</f>
        <v>6.5860000000000003</v>
      </c>
      <c r="K73" s="26">
        <f t="shared" si="1"/>
        <v>7.1700999999999997</v>
      </c>
      <c r="L73" s="5">
        <f t="shared" si="1"/>
        <v>6.6126000000000005</v>
      </c>
      <c r="M73" s="26">
        <f t="shared" si="1"/>
        <v>7.1700999999999997</v>
      </c>
      <c r="N73" s="5">
        <f t="shared" si="1"/>
        <v>7.6198000000000006</v>
      </c>
      <c r="O73" s="5">
        <f t="shared" si="1"/>
        <v>6.5860000000000003</v>
      </c>
    </row>
    <row r="75" spans="1:15" ht="13.2">
      <c r="A75" s="1" t="s">
        <v>41</v>
      </c>
      <c r="I75" s="1" t="s">
        <v>41</v>
      </c>
    </row>
    <row r="76" spans="1:15" ht="13.2">
      <c r="A76" s="3" t="s">
        <v>1</v>
      </c>
      <c r="B76" s="3" t="s">
        <v>2</v>
      </c>
      <c r="C76" s="3" t="s">
        <v>3</v>
      </c>
      <c r="D76" s="3" t="s">
        <v>4</v>
      </c>
      <c r="E76" s="3" t="s">
        <v>5</v>
      </c>
      <c r="F76" s="3" t="s">
        <v>6</v>
      </c>
      <c r="G76" s="3" t="s">
        <v>7</v>
      </c>
      <c r="I76" s="3" t="s">
        <v>1</v>
      </c>
      <c r="J76" s="3" t="s">
        <v>2</v>
      </c>
      <c r="K76" s="3" t="s">
        <v>3</v>
      </c>
      <c r="L76" s="3" t="s">
        <v>4</v>
      </c>
      <c r="M76" s="3" t="s">
        <v>5</v>
      </c>
      <c r="N76" s="3" t="s">
        <v>6</v>
      </c>
      <c r="O76" s="3" t="s">
        <v>7</v>
      </c>
    </row>
    <row r="77" spans="1:15" ht="13.2">
      <c r="A77" s="4" t="s">
        <v>8</v>
      </c>
      <c r="B77" s="26">
        <v>0.244838</v>
      </c>
      <c r="C77" s="5">
        <v>0.24108199999999999</v>
      </c>
      <c r="D77" s="26">
        <v>0.244838</v>
      </c>
      <c r="E77" s="26">
        <v>0.244838</v>
      </c>
      <c r="F77" s="5">
        <v>0.198017</v>
      </c>
      <c r="G77" s="26">
        <v>0.244838</v>
      </c>
      <c r="I77" s="4" t="s">
        <v>8</v>
      </c>
      <c r="J77" s="26">
        <f t="shared" ref="J77:O77" si="2">100*B77</f>
        <v>24.483799999999999</v>
      </c>
      <c r="K77" s="27">
        <f t="shared" si="2"/>
        <v>24.1082</v>
      </c>
      <c r="L77" s="26">
        <f t="shared" si="2"/>
        <v>24.483799999999999</v>
      </c>
      <c r="M77" s="26">
        <f t="shared" si="2"/>
        <v>24.483799999999999</v>
      </c>
      <c r="N77" s="27">
        <f t="shared" si="2"/>
        <v>19.8017</v>
      </c>
      <c r="O77" s="26">
        <f t="shared" si="2"/>
        <v>24.483799999999999</v>
      </c>
    </row>
    <row r="78" spans="1:15" ht="13.2">
      <c r="A78" s="7" t="s">
        <v>10</v>
      </c>
      <c r="B78" s="26">
        <v>9.5042000000000001E-2</v>
      </c>
      <c r="C78" s="8">
        <v>8.2693000000000003E-2</v>
      </c>
      <c r="D78" s="26">
        <v>9.5042000000000001E-2</v>
      </c>
      <c r="E78" s="26">
        <v>9.5042000000000001E-2</v>
      </c>
      <c r="F78" s="8">
        <v>8.2097000000000003E-2</v>
      </c>
      <c r="G78" s="26">
        <v>9.5042000000000001E-2</v>
      </c>
      <c r="I78" s="7" t="s">
        <v>10</v>
      </c>
      <c r="J78" s="26">
        <f t="shared" ref="J78:O78" si="3">100*B78</f>
        <v>9.5042000000000009</v>
      </c>
      <c r="K78" s="27">
        <f t="shared" si="3"/>
        <v>8.2692999999999994</v>
      </c>
      <c r="L78" s="26">
        <f t="shared" si="3"/>
        <v>9.5042000000000009</v>
      </c>
      <c r="M78" s="26">
        <f t="shared" si="3"/>
        <v>9.5042000000000009</v>
      </c>
      <c r="N78" s="27">
        <f t="shared" si="3"/>
        <v>8.2096999999999998</v>
      </c>
      <c r="O78" s="26">
        <f t="shared" si="3"/>
        <v>9.5042000000000009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4"/>
  <sheetViews>
    <sheetView tabSelected="1" workbookViewId="0">
      <selection activeCell="H21" sqref="H21"/>
    </sheetView>
  </sheetViews>
  <sheetFormatPr defaultColWidth="14.44140625" defaultRowHeight="15.75" customHeight="1"/>
  <sheetData>
    <row r="1" spans="1:8" ht="15.75" customHeight="1">
      <c r="A1" s="36" t="s">
        <v>52</v>
      </c>
      <c r="B1" s="36"/>
      <c r="C1" s="36"/>
      <c r="D1" s="36"/>
      <c r="E1" s="36"/>
      <c r="F1" s="36"/>
      <c r="G1" s="36"/>
      <c r="H1" s="36"/>
    </row>
    <row r="2" spans="1:8" ht="15.75" customHeight="1">
      <c r="A2" s="37" t="s">
        <v>1</v>
      </c>
      <c r="B2" s="37" t="s">
        <v>2</v>
      </c>
      <c r="C2" s="37" t="s">
        <v>3</v>
      </c>
      <c r="D2" s="37" t="s">
        <v>4</v>
      </c>
      <c r="E2" s="37" t="s">
        <v>5</v>
      </c>
      <c r="F2" s="37" t="s">
        <v>6</v>
      </c>
      <c r="G2" s="37" t="s">
        <v>7</v>
      </c>
      <c r="H2" s="36"/>
    </row>
    <row r="3" spans="1:8" ht="15.75" customHeight="1">
      <c r="A3" s="39" t="s">
        <v>8</v>
      </c>
      <c r="B3" s="41">
        <v>0.55532899999999996</v>
      </c>
      <c r="C3" s="43">
        <v>0.59097</v>
      </c>
      <c r="D3" s="41">
        <v>0.54407399999999995</v>
      </c>
      <c r="E3" s="41">
        <v>0.50372099999999997</v>
      </c>
      <c r="F3" s="41">
        <v>0.51969600000000005</v>
      </c>
      <c r="G3" s="41">
        <v>0.57220000000000004</v>
      </c>
      <c r="H3" s="36"/>
    </row>
    <row r="4" spans="1:8" ht="15.75" customHeight="1">
      <c r="A4" s="45" t="s">
        <v>10</v>
      </c>
      <c r="B4" s="46">
        <v>0.36832799999999999</v>
      </c>
      <c r="C4" s="43">
        <v>0.47552800000000001</v>
      </c>
      <c r="D4" s="46">
        <v>0.42391299999999998</v>
      </c>
      <c r="E4" s="46">
        <v>0.43400899999999998</v>
      </c>
      <c r="F4" s="46">
        <v>0.438836</v>
      </c>
      <c r="G4" s="46">
        <v>0.46476400000000001</v>
      </c>
      <c r="H4" s="36"/>
    </row>
    <row r="5" spans="1:8" ht="15.75" customHeight="1">
      <c r="B5" s="36"/>
      <c r="C5" s="36"/>
      <c r="D5" s="36"/>
      <c r="E5" s="36"/>
      <c r="F5" s="36"/>
      <c r="G5" s="36"/>
      <c r="H5" s="36"/>
    </row>
    <row r="6" spans="1:8" ht="15.75" customHeight="1">
      <c r="A6" s="36" t="s">
        <v>55</v>
      </c>
      <c r="B6" s="36"/>
      <c r="C6" s="36"/>
      <c r="D6" s="36"/>
      <c r="E6" s="36"/>
      <c r="F6" s="36"/>
      <c r="G6" s="36"/>
      <c r="H6" s="36"/>
    </row>
    <row r="7" spans="1:8" ht="15.75" customHeight="1">
      <c r="A7" s="3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6"/>
    </row>
    <row r="8" spans="1:8" ht="15.75" customHeight="1">
      <c r="A8" s="4" t="s">
        <v>8</v>
      </c>
      <c r="B8" s="5">
        <v>0.27110699999999999</v>
      </c>
      <c r="C8" s="10">
        <v>0.28047</v>
      </c>
      <c r="D8" s="5">
        <v>0.25421899999999997</v>
      </c>
      <c r="E8" s="5">
        <v>0.20168</v>
      </c>
      <c r="F8" s="5">
        <v>0.242003</v>
      </c>
      <c r="G8" s="5">
        <v>0.26550800000000002</v>
      </c>
      <c r="H8" s="36"/>
    </row>
    <row r="9" spans="1:8" ht="15.75" customHeight="1">
      <c r="A9" s="7" t="s">
        <v>10</v>
      </c>
      <c r="B9" s="8">
        <v>0.142704</v>
      </c>
      <c r="C9" s="10">
        <v>0.203461</v>
      </c>
      <c r="D9" s="8">
        <v>0.19187399999999999</v>
      </c>
      <c r="E9" s="8">
        <v>0.16870299999999999</v>
      </c>
      <c r="F9" s="8">
        <v>0.183258</v>
      </c>
      <c r="G9" s="8">
        <v>0.21535399999999999</v>
      </c>
      <c r="H9" s="36"/>
    </row>
    <row r="11" spans="1:8" ht="15.75" customHeight="1">
      <c r="A11" s="1" t="s">
        <v>56</v>
      </c>
    </row>
    <row r="12" spans="1:8" ht="15.75" customHeight="1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</row>
    <row r="13" spans="1:8" ht="15.75" customHeight="1">
      <c r="A13" s="4" t="s">
        <v>8</v>
      </c>
      <c r="B13" s="5">
        <v>0.50845099999999999</v>
      </c>
      <c r="C13" s="5">
        <v>0.58721400000000001</v>
      </c>
      <c r="D13" s="5">
        <v>0.60504599999999997</v>
      </c>
      <c r="E13" s="5">
        <v>0.57407699999999995</v>
      </c>
      <c r="F13" s="5">
        <v>0.57031299999999996</v>
      </c>
      <c r="G13" s="10">
        <v>0.61349200000000004</v>
      </c>
    </row>
    <row r="14" spans="1:8" ht="15.75" customHeight="1">
      <c r="A14" s="7" t="s">
        <v>10</v>
      </c>
      <c r="B14" s="8">
        <v>0.224689</v>
      </c>
      <c r="C14" s="8">
        <v>0.45396300000000001</v>
      </c>
      <c r="D14" s="8">
        <v>0.48831200000000002</v>
      </c>
      <c r="E14" s="8">
        <v>0.512158</v>
      </c>
      <c r="F14" s="8">
        <v>0.49402200000000002</v>
      </c>
      <c r="G14" s="10">
        <v>0.52501399999999998</v>
      </c>
    </row>
    <row r="15" spans="1:8" ht="15.75" customHeight="1">
      <c r="D15" s="1" t="s">
        <v>57</v>
      </c>
    </row>
    <row r="16" spans="1:8" ht="15.75" customHeight="1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</row>
    <row r="17" spans="1:7" ht="15.75" customHeight="1">
      <c r="A17" s="4" t="s">
        <v>8</v>
      </c>
      <c r="B17" s="5">
        <v>0.59189999999999998</v>
      </c>
      <c r="C17" s="5">
        <v>0.59282599999999996</v>
      </c>
      <c r="D17" s="10">
        <v>0.60128599999999999</v>
      </c>
      <c r="E17" s="5">
        <v>0.57316500000000004</v>
      </c>
      <c r="F17" s="5">
        <v>0.56656600000000001</v>
      </c>
      <c r="G17" s="5">
        <v>0.59942499999999999</v>
      </c>
    </row>
    <row r="18" spans="1:7" ht="15.75" customHeight="1">
      <c r="A18" s="7" t="s">
        <v>10</v>
      </c>
      <c r="B18" s="8">
        <v>0.440058</v>
      </c>
      <c r="C18" s="8">
        <v>0.49932500000000002</v>
      </c>
      <c r="D18" s="10">
        <v>0.48650900000000002</v>
      </c>
      <c r="E18" s="8">
        <v>0.50050399999999995</v>
      </c>
      <c r="F18" s="8">
        <v>0.48949999999999999</v>
      </c>
      <c r="G18" s="8">
        <v>0.49960500000000002</v>
      </c>
    </row>
    <row r="19" spans="1:7" ht="15.75" customHeight="1">
      <c r="A19" s="1" t="s">
        <v>59</v>
      </c>
    </row>
    <row r="20" spans="1:7" ht="15.75" customHeight="1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</row>
    <row r="21" spans="1:7" ht="15.75" customHeight="1">
      <c r="A21" s="4" t="s">
        <v>8</v>
      </c>
      <c r="B21" s="5">
        <v>0.24668100000000001</v>
      </c>
      <c r="C21" s="5">
        <v>0.319859</v>
      </c>
      <c r="D21" s="5">
        <v>0.31517699999999998</v>
      </c>
      <c r="E21" s="5">
        <v>0.27391100000000002</v>
      </c>
      <c r="F21" s="5">
        <v>0.26828099999999999</v>
      </c>
      <c r="G21" s="10">
        <v>0.356487</v>
      </c>
    </row>
    <row r="22" spans="1:7" ht="15.75" customHeight="1">
      <c r="A22" s="7" t="s">
        <v>10</v>
      </c>
      <c r="B22" s="8">
        <v>5.6394E-2</v>
      </c>
      <c r="C22" s="8">
        <v>0.21821099999999999</v>
      </c>
      <c r="D22" s="8">
        <v>0.221525</v>
      </c>
      <c r="E22" s="8">
        <v>0.19605600000000001</v>
      </c>
      <c r="F22" s="8">
        <v>0.19264899999999999</v>
      </c>
      <c r="G22" s="10">
        <v>0.26350000000000001</v>
      </c>
    </row>
    <row r="23" spans="1:7" ht="15.75" customHeight="1">
      <c r="D23" s="1" t="s">
        <v>57</v>
      </c>
    </row>
    <row r="24" spans="1:7" ht="15.75" customHeight="1">
      <c r="A24" s="3" t="s">
        <v>1</v>
      </c>
      <c r="B24" s="3" t="s">
        <v>2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</row>
    <row r="25" spans="1:7" ht="15.75" customHeight="1">
      <c r="A25" s="4" t="s">
        <v>8</v>
      </c>
      <c r="B25" s="5">
        <v>0.25983099999999998</v>
      </c>
      <c r="C25" s="10">
        <v>0.318907</v>
      </c>
      <c r="D25" s="5">
        <v>0.29641499999999998</v>
      </c>
      <c r="E25" s="5">
        <v>0.24951100000000001</v>
      </c>
      <c r="F25" s="5">
        <v>0.26173099999999999</v>
      </c>
      <c r="G25" s="5">
        <v>0.30487500000000001</v>
      </c>
    </row>
    <row r="26" spans="1:7" ht="15.75" customHeight="1">
      <c r="A26" s="7" t="s">
        <v>10</v>
      </c>
      <c r="B26" s="8">
        <v>0.122791</v>
      </c>
      <c r="C26" s="10">
        <v>0.22806799999999999</v>
      </c>
      <c r="D26" s="8">
        <v>0.211841</v>
      </c>
      <c r="E26" s="8">
        <v>0.180281</v>
      </c>
      <c r="F26" s="8">
        <v>0.188333</v>
      </c>
      <c r="G26" s="8">
        <v>0.21884799999999999</v>
      </c>
    </row>
    <row r="28" spans="1:7" ht="13.2">
      <c r="A28" s="1" t="s">
        <v>60</v>
      </c>
    </row>
    <row r="29" spans="1:7" ht="13.2">
      <c r="A29" s="3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</row>
    <row r="30" spans="1:7" ht="13.2">
      <c r="A30" s="4" t="s">
        <v>8</v>
      </c>
      <c r="B30" s="5">
        <v>0.54501299999999997</v>
      </c>
      <c r="C30" s="5">
        <v>0.62568599999999996</v>
      </c>
      <c r="D30" s="5">
        <v>0.63224100000000005</v>
      </c>
      <c r="E30" s="5">
        <v>0.59195299999999995</v>
      </c>
      <c r="F30" s="5">
        <v>0.46619300000000002</v>
      </c>
      <c r="G30" s="10">
        <v>0.65194600000000003</v>
      </c>
    </row>
    <row r="31" spans="1:7" ht="13.2">
      <c r="A31" s="7" t="s">
        <v>10</v>
      </c>
      <c r="B31" s="8">
        <v>0.38209700000000002</v>
      </c>
      <c r="C31" s="8">
        <v>0.55268899999999999</v>
      </c>
      <c r="D31" s="8">
        <v>0.53834599999999999</v>
      </c>
      <c r="E31" s="8">
        <v>0.55506699999999998</v>
      </c>
      <c r="F31" s="8">
        <v>0.40240599999999999</v>
      </c>
      <c r="G31" s="10">
        <v>0.56821900000000003</v>
      </c>
    </row>
    <row r="32" spans="1:7" ht="13.2">
      <c r="D32" s="1" t="s">
        <v>57</v>
      </c>
    </row>
    <row r="33" spans="1:7" ht="13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3" t="s">
        <v>6</v>
      </c>
      <c r="G33" s="3" t="s">
        <v>7</v>
      </c>
    </row>
    <row r="34" spans="1:7" ht="13.2">
      <c r="A34" s="4" t="s">
        <v>8</v>
      </c>
      <c r="B34" s="5">
        <v>0.60975400000000002</v>
      </c>
      <c r="C34" s="5">
        <v>0.61631800000000003</v>
      </c>
      <c r="D34" s="5">
        <v>0.61441800000000002</v>
      </c>
      <c r="E34" s="5">
        <v>0.56658299999999995</v>
      </c>
      <c r="F34" s="5">
        <v>0.59941199999999994</v>
      </c>
      <c r="G34" s="5">
        <v>0.60974099999999998</v>
      </c>
    </row>
    <row r="35" spans="1:7" ht="13.2">
      <c r="A35" s="7" t="s">
        <v>10</v>
      </c>
      <c r="B35" s="8">
        <v>0.51263999999999998</v>
      </c>
      <c r="C35" s="8">
        <v>0.49205399999999999</v>
      </c>
      <c r="D35" s="8">
        <v>0.51944800000000002</v>
      </c>
      <c r="E35" s="8">
        <v>0.49748700000000001</v>
      </c>
      <c r="F35" s="8">
        <v>0.54055299999999995</v>
      </c>
      <c r="G35" s="8">
        <v>0.52507000000000004</v>
      </c>
    </row>
    <row r="36" spans="1:7" ht="13.2">
      <c r="A36" s="1" t="s">
        <v>61</v>
      </c>
    </row>
    <row r="37" spans="1:7" ht="13.2">
      <c r="A37" s="3" t="s">
        <v>1</v>
      </c>
      <c r="B37" s="3" t="s">
        <v>2</v>
      </c>
      <c r="C37" s="3" t="s">
        <v>3</v>
      </c>
      <c r="D37" s="3" t="s">
        <v>4</v>
      </c>
      <c r="E37" s="3" t="s">
        <v>5</v>
      </c>
      <c r="F37" s="3" t="s">
        <v>6</v>
      </c>
      <c r="G37" s="3" t="s">
        <v>7</v>
      </c>
    </row>
    <row r="38" spans="1:7" ht="13.2">
      <c r="A38" s="4" t="s">
        <v>8</v>
      </c>
      <c r="B38" s="5">
        <v>0.25421899999999997</v>
      </c>
      <c r="C38" s="5">
        <v>0.38838099999999998</v>
      </c>
      <c r="D38" s="5">
        <v>0.363902</v>
      </c>
      <c r="E38" s="5">
        <v>0.26361299999999999</v>
      </c>
      <c r="F38" s="5">
        <v>0.22980999999999999</v>
      </c>
      <c r="G38" s="10">
        <v>0.42119699999999999</v>
      </c>
    </row>
    <row r="39" spans="1:7" ht="13.2">
      <c r="A39" s="7" t="s">
        <v>10</v>
      </c>
      <c r="B39" s="8">
        <v>0.16191800000000001</v>
      </c>
      <c r="C39" s="8">
        <v>0.35274299999999997</v>
      </c>
      <c r="D39" s="8">
        <v>0.26288600000000001</v>
      </c>
      <c r="E39" s="8">
        <v>0.17679900000000001</v>
      </c>
      <c r="F39" s="8">
        <v>0.179204</v>
      </c>
      <c r="G39" s="10">
        <v>0.35280899999999998</v>
      </c>
    </row>
    <row r="41" spans="1:7" ht="13.2">
      <c r="A41" s="1" t="s">
        <v>63</v>
      </c>
    </row>
    <row r="42" spans="1:7" ht="13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3" t="s">
        <v>7</v>
      </c>
    </row>
    <row r="43" spans="1:7" ht="13.2">
      <c r="A43" s="4" t="s">
        <v>8</v>
      </c>
      <c r="B43" s="5">
        <v>0.54501299999999997</v>
      </c>
      <c r="C43" s="5">
        <v>0.62944100000000003</v>
      </c>
      <c r="D43" s="5">
        <v>0.61536999999999997</v>
      </c>
      <c r="E43" s="5">
        <v>0.59471700000000005</v>
      </c>
      <c r="F43" s="5">
        <v>0.46619300000000002</v>
      </c>
      <c r="G43" s="10">
        <v>0.64161299999999999</v>
      </c>
    </row>
    <row r="44" spans="1:7" ht="13.2">
      <c r="A44" s="7" t="s">
        <v>10</v>
      </c>
      <c r="B44" s="8">
        <v>0.38209700000000002</v>
      </c>
      <c r="C44" s="8">
        <v>0.55796500000000004</v>
      </c>
      <c r="D44" s="8">
        <v>0.51897199999999999</v>
      </c>
      <c r="E44" s="8">
        <v>0.55139499999999997</v>
      </c>
      <c r="F44" s="8">
        <v>0.40240599999999999</v>
      </c>
      <c r="G44" s="10">
        <v>0.55489599999999994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Results_combined</vt:lpstr>
      <vt:lpstr>Individual_fact</vt:lpstr>
      <vt:lpstr>Individual_bias</vt:lpstr>
      <vt:lpstr>Combined_Datasets_Fact and 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Pragyan</cp:lastModifiedBy>
  <dcterms:modified xsi:type="dcterms:W3CDTF">2019-06-10T21:37:24Z</dcterms:modified>
</cp:coreProperties>
</file>