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F4F6C985-8F18-4CC5-B14E-BA4283CEA982}" xr6:coauthVersionLast="36" xr6:coauthVersionMax="36" xr10:uidLastSave="{00000000-0000-0000-0000-000000000000}"/>
  <bookViews>
    <workbookView xWindow="0" yWindow="0" windowWidth="23040" windowHeight="8556" xr2:uid="{00000000-000D-0000-FFFF-FFFF00000000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9" i="3" l="1"/>
  <c r="D9" i="3"/>
  <c r="E9" i="3"/>
  <c r="F9" i="3"/>
  <c r="G9" i="3"/>
  <c r="G10" i="3" s="1"/>
  <c r="G11" i="3" s="1"/>
  <c r="F5" i="3" s="1"/>
  <c r="D11" i="2"/>
  <c r="E11" i="2" s="1"/>
  <c r="F11" i="2" s="1"/>
  <c r="G11" i="2" s="1"/>
  <c r="I24" i="2" s="1"/>
  <c r="D9" i="2"/>
  <c r="E9" i="2" s="1"/>
  <c r="C18" i="2"/>
  <c r="C5" i="2" s="1"/>
  <c r="C6" i="2" s="1"/>
  <c r="C10" i="2"/>
  <c r="E10" i="2" l="1"/>
  <c r="F9" i="2"/>
  <c r="G9" i="2" s="1"/>
  <c r="G10" i="2" s="1"/>
  <c r="E4" i="2"/>
  <c r="D10" i="2"/>
  <c r="F10" i="2"/>
  <c r="C7" i="2"/>
  <c r="C8" i="2" s="1"/>
  <c r="C12" i="2" s="1"/>
  <c r="F4" i="2" l="1"/>
  <c r="G4" i="2" s="1"/>
  <c r="I22" i="2" s="1"/>
  <c r="I23" i="2" s="1"/>
  <c r="I25" i="2" s="1"/>
  <c r="I27" i="2" s="1"/>
  <c r="B27" i="2" s="1"/>
  <c r="C13" i="2"/>
  <c r="C19" i="2" s="1"/>
  <c r="C20" i="2" s="1"/>
  <c r="D17" i="2" s="1"/>
  <c r="C14" i="2" l="1"/>
  <c r="D18" i="2"/>
  <c r="D5" i="2" s="1"/>
  <c r="D6" i="2" s="1"/>
  <c r="D7" i="2" l="1"/>
  <c r="D8" i="2"/>
  <c r="D12" i="2" s="1"/>
  <c r="D14" i="2" l="1"/>
  <c r="D13" i="2"/>
  <c r="D19" i="2" s="1"/>
  <c r="D20" i="2" s="1"/>
  <c r="E17" i="2" l="1"/>
  <c r="E18" i="2" l="1"/>
  <c r="E5" i="2" s="1"/>
  <c r="E6" i="2" s="1"/>
  <c r="E7" i="2" l="1"/>
  <c r="E8" i="2" s="1"/>
  <c r="E12" i="2" s="1"/>
  <c r="E13" i="2" l="1"/>
  <c r="E19" i="2" s="1"/>
  <c r="E20" i="2" s="1"/>
  <c r="F17" i="2" l="1"/>
  <c r="F18" i="2" s="1"/>
  <c r="F5" i="2" s="1"/>
  <c r="F6" i="2" s="1"/>
  <c r="F7" i="2" s="1"/>
  <c r="F8" i="2" s="1"/>
  <c r="F12" i="2" s="1"/>
  <c r="E14" i="2"/>
  <c r="F13" i="2" l="1"/>
  <c r="F19" i="2" s="1"/>
  <c r="F20" i="2" s="1"/>
  <c r="F14" i="2"/>
  <c r="F6" i="3" l="1"/>
  <c r="F8" i="3" s="1"/>
  <c r="G17" i="2"/>
  <c r="G18" i="2" s="1"/>
  <c r="G5" i="2" s="1"/>
  <c r="G6" i="2" s="1"/>
  <c r="G7" i="2" s="1"/>
  <c r="G8" i="2" s="1"/>
  <c r="G12" i="2" s="1"/>
  <c r="G13" i="2" l="1"/>
  <c r="G19" i="2" s="1"/>
  <c r="G20" i="2" s="1"/>
  <c r="G14" i="2"/>
  <c r="F10" i="3"/>
  <c r="F11" i="3" s="1"/>
  <c r="E5" i="3" s="1"/>
  <c r="F7" i="3"/>
  <c r="E6" i="3" l="1"/>
  <c r="E8" i="3" s="1"/>
  <c r="I28" i="2"/>
  <c r="B28" i="2"/>
  <c r="B29" i="2" s="1"/>
  <c r="E7" i="3" l="1"/>
  <c r="E10" i="3"/>
  <c r="E11" i="3" s="1"/>
  <c r="D5" i="3" s="1"/>
  <c r="D6" i="3" s="1"/>
  <c r="D8" i="3" s="1"/>
  <c r="D10" i="3" l="1"/>
  <c r="D11" i="3" s="1"/>
  <c r="C5" i="3" s="1"/>
  <c r="D7" i="3"/>
  <c r="C6" i="3" l="1"/>
  <c r="C8" i="3" s="1"/>
  <c r="C10" i="3" l="1"/>
  <c r="C11" i="3" s="1"/>
  <c r="B5" i="3" s="1"/>
  <c r="C7" i="3"/>
</calcChain>
</file>

<file path=xl/sharedStrings.xml><?xml version="1.0" encoding="utf-8"?>
<sst xmlns="http://schemas.openxmlformats.org/spreadsheetml/2006/main" count="72" uniqueCount="53">
  <si>
    <t>Yearly cashflows</t>
  </si>
  <si>
    <t>Closing</t>
  </si>
  <si>
    <t>EOY1</t>
  </si>
  <si>
    <t>Equity cash flow</t>
  </si>
  <si>
    <t>?</t>
  </si>
  <si>
    <t>Equity cash flows for a simple LBO</t>
  </si>
  <si>
    <t>EBIT</t>
  </si>
  <si>
    <t>Interest payments</t>
  </si>
  <si>
    <t>Pre-tax profits</t>
  </si>
  <si>
    <t>Taxes @36%</t>
  </si>
  <si>
    <t>Net income</t>
  </si>
  <si>
    <t>Depreciation</t>
  </si>
  <si>
    <t>Capital expenditures</t>
  </si>
  <si>
    <t>NWC additions</t>
  </si>
  <si>
    <t>Cash flow available</t>
  </si>
  <si>
    <t>Principal payments</t>
  </si>
  <si>
    <t>Yearly debt schedule</t>
  </si>
  <si>
    <t>Beginning debt</t>
  </si>
  <si>
    <t>Equity Cash Flows</t>
  </si>
  <si>
    <t>Equity Terminal Value</t>
  </si>
  <si>
    <t>Financial Projections for a simple LBO</t>
  </si>
  <si>
    <t>Tax rate</t>
  </si>
  <si>
    <t>Interest payment (7%)</t>
  </si>
  <si>
    <t xml:space="preserve">Interest on debt </t>
  </si>
  <si>
    <t>Ending Debt</t>
  </si>
  <si>
    <t>Depreciation growth</t>
  </si>
  <si>
    <t xml:space="preserve">Capital expenditure </t>
  </si>
  <si>
    <t>Capital expenditure = depreication</t>
  </si>
  <si>
    <t>NWC (10 mn) and grows</t>
  </si>
  <si>
    <t>Risk free rate</t>
  </si>
  <si>
    <t xml:space="preserve">Asset beta </t>
  </si>
  <si>
    <t>Market premium</t>
  </si>
  <si>
    <t>WACC</t>
  </si>
  <si>
    <t>Terminal value estimates</t>
  </si>
  <si>
    <t>Terminal value, assets</t>
  </si>
  <si>
    <t>Terminal value, debt</t>
  </si>
  <si>
    <t>EBIT YEAR 6 (3% growth)</t>
  </si>
  <si>
    <t>EBIT (1-t)</t>
  </si>
  <si>
    <t>less NWC</t>
  </si>
  <si>
    <t>FCF Assets</t>
  </si>
  <si>
    <t>Terminal value assets</t>
  </si>
  <si>
    <t>Terminal value, equity
(TV of assets - TV of debt)</t>
  </si>
  <si>
    <t>Discounting cash flows by working backwards</t>
  </si>
  <si>
    <t xml:space="preserve">Ending market value of Equity </t>
  </si>
  <si>
    <t>Ending debt + equity</t>
  </si>
  <si>
    <t>Debt/capital</t>
  </si>
  <si>
    <t>Equity/capital</t>
  </si>
  <si>
    <t>Asset beta</t>
  </si>
  <si>
    <t>Levered (equity) beta</t>
  </si>
  <si>
    <t xml:space="preserve">Cost of equity </t>
  </si>
  <si>
    <t>Growth rate</t>
  </si>
  <si>
    <t>(Assuming constant capital structure)</t>
  </si>
  <si>
    <t>Calculated assuming constant capital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</si>
</sst>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4" fillId="0" borderId="4" xfId="0" applyNumberFormat="1" applyFont="1" applyFill="1" applyBorder="1" applyAlignment="1" applyProtection="1">
      <alignment horizontal="left" vertical="top"/>
    </xf>
    <xf numFmtId="9" fontId="0" fillId="0" borderId="0" xfId="0" applyNumberFormat="1"/>
    <xf numFmtId="0" fontId="3" fillId="0" borderId="4" xfId="0" applyNumberFormat="1" applyFont="1" applyFill="1" applyBorder="1" applyAlignment="1" applyProtection="1">
      <alignment horizontal="left" vertical="top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9" fontId="0" fillId="0" borderId="0" xfId="1" applyFont="1"/>
    <xf numFmtId="10" fontId="2" fillId="0" borderId="0" xfId="0" applyNumberFormat="1" applyFont="1"/>
    <xf numFmtId="0" fontId="4" fillId="0" borderId="4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2" fontId="2" fillId="0" borderId="0" xfId="0" applyNumberFormat="1" applyFont="1"/>
    <xf numFmtId="0" fontId="0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27" sqref="C27"/>
    </sheetView>
  </sheetViews>
  <sheetFormatPr defaultRowHeight="14.4" x14ac:dyDescent="0.3"/>
  <cols>
    <col min="1" max="1" width="26.33203125" customWidth="1"/>
  </cols>
  <sheetData>
    <row r="1" spans="1:7" x14ac:dyDescent="0.3">
      <c r="A1" t="s">
        <v>5</v>
      </c>
    </row>
    <row r="3" spans="1:7" x14ac:dyDescent="0.3">
      <c r="A3" s="2" t="s">
        <v>0</v>
      </c>
      <c r="B3" s="2" t="s">
        <v>1</v>
      </c>
      <c r="C3" s="2" t="s">
        <v>2</v>
      </c>
      <c r="D3" s="3">
        <v>2</v>
      </c>
      <c r="E3" s="3">
        <v>3</v>
      </c>
      <c r="F3" s="3">
        <v>4</v>
      </c>
      <c r="G3" s="3">
        <v>5</v>
      </c>
    </row>
    <row r="4" spans="1:7" x14ac:dyDescent="0.3">
      <c r="A4" t="s">
        <v>18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19</v>
      </c>
      <c r="G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I19" sqref="I19"/>
    </sheetView>
  </sheetViews>
  <sheetFormatPr defaultRowHeight="14.4" x14ac:dyDescent="0.3"/>
  <cols>
    <col min="1" max="1" width="30.33203125" customWidth="1"/>
    <col min="12" max="12" width="20.109375" customWidth="1"/>
  </cols>
  <sheetData>
    <row r="1" spans="1:13" x14ac:dyDescent="0.3">
      <c r="A1" s="2" t="s">
        <v>42</v>
      </c>
    </row>
    <row r="2" spans="1:13" x14ac:dyDescent="0.3">
      <c r="L2" t="s">
        <v>23</v>
      </c>
      <c r="M2" s="16">
        <v>7.0000000000000007E-2</v>
      </c>
    </row>
    <row r="3" spans="1:13" x14ac:dyDescent="0.3">
      <c r="A3" s="2" t="s">
        <v>0</v>
      </c>
      <c r="B3" s="2" t="s">
        <v>1</v>
      </c>
      <c r="C3" s="2" t="s">
        <v>2</v>
      </c>
      <c r="D3" s="3">
        <v>2</v>
      </c>
      <c r="E3" s="3">
        <v>3</v>
      </c>
      <c r="F3" s="3">
        <v>4</v>
      </c>
      <c r="G3" s="3">
        <v>5</v>
      </c>
      <c r="L3" t="s">
        <v>21</v>
      </c>
      <c r="M3" s="16">
        <v>0.36</v>
      </c>
    </row>
    <row r="4" spans="1:13" x14ac:dyDescent="0.3">
      <c r="B4" s="8"/>
      <c r="C4" s="8"/>
      <c r="D4" s="8"/>
      <c r="E4" s="8"/>
      <c r="F4" s="8"/>
      <c r="G4" s="20"/>
      <c r="L4" t="s">
        <v>25</v>
      </c>
      <c r="M4" s="16">
        <v>0.03</v>
      </c>
    </row>
    <row r="5" spans="1:13" x14ac:dyDescent="0.3">
      <c r="A5" t="s">
        <v>43</v>
      </c>
      <c r="B5" s="8">
        <f t="shared" ref="B5:E5" si="0">C5/(1+C11)</f>
        <v>339.38815137717881</v>
      </c>
      <c r="C5" s="8">
        <f t="shared" si="0"/>
        <v>407.2614651858205</v>
      </c>
      <c r="D5" s="8">
        <f t="shared" si="0"/>
        <v>480.51109784234666</v>
      </c>
      <c r="E5" s="8">
        <f t="shared" si="0"/>
        <v>559.30940717113788</v>
      </c>
      <c r="F5" s="8">
        <f>G5/(1+G11)</f>
        <v>643.86842105263167</v>
      </c>
      <c r="G5" s="8">
        <v>734.01</v>
      </c>
      <c r="L5" t="s">
        <v>26</v>
      </c>
      <c r="M5" s="16">
        <v>0.03</v>
      </c>
    </row>
    <row r="6" spans="1:13" x14ac:dyDescent="0.3">
      <c r="A6" s="18" t="s">
        <v>44</v>
      </c>
      <c r="B6" s="8"/>
      <c r="C6" s="8">
        <f>Sheet3!C20+Sheet2!C5</f>
        <v>1277.5814651858204</v>
      </c>
      <c r="D6" s="8">
        <f>Sheet3!D20+Sheet2!D5</f>
        <v>1317.7214338423469</v>
      </c>
      <c r="E6" s="8">
        <f>Sheet3!E20+Sheet2!E5</f>
        <v>1359.7637662239381</v>
      </c>
      <c r="F6" s="8">
        <f>Sheet3!F20+Sheet2!F5</f>
        <v>1403.6922453909972</v>
      </c>
      <c r="G6" s="8">
        <v>1449.0930000000001</v>
      </c>
      <c r="L6" t="s">
        <v>28</v>
      </c>
      <c r="M6" s="16">
        <v>0.03</v>
      </c>
    </row>
    <row r="7" spans="1:13" x14ac:dyDescent="0.3">
      <c r="A7" s="4" t="s">
        <v>45</v>
      </c>
      <c r="B7" s="8"/>
      <c r="C7" s="8">
        <f t="shared" ref="C7:E7" si="1">1-C8</f>
        <v>0.68122466059212472</v>
      </c>
      <c r="D7" s="8">
        <f t="shared" si="1"/>
        <v>0.63534698191770067</v>
      </c>
      <c r="E7" s="8">
        <f t="shared" si="1"/>
        <v>0.58867163468817885</v>
      </c>
      <c r="F7" s="8">
        <f>1-F8</f>
        <v>0.54130371299922464</v>
      </c>
      <c r="G7" s="8">
        <v>0.49</v>
      </c>
      <c r="L7" t="s">
        <v>29</v>
      </c>
      <c r="M7" s="16">
        <v>0.04</v>
      </c>
    </row>
    <row r="8" spans="1:13" x14ac:dyDescent="0.3">
      <c r="A8" s="4" t="s">
        <v>46</v>
      </c>
      <c r="B8" s="8"/>
      <c r="C8" s="8">
        <f t="shared" ref="C8:E8" si="2">C5/C6</f>
        <v>0.31877533940787528</v>
      </c>
      <c r="D8" s="8">
        <f t="shared" si="2"/>
        <v>0.36465301808229927</v>
      </c>
      <c r="E8" s="8">
        <f t="shared" si="2"/>
        <v>0.41132836531182121</v>
      </c>
      <c r="F8" s="8">
        <f>F5/F6</f>
        <v>0.45869628700077536</v>
      </c>
      <c r="G8" s="8">
        <v>0.51</v>
      </c>
      <c r="L8" t="s">
        <v>30</v>
      </c>
      <c r="M8" s="8">
        <v>0.85</v>
      </c>
    </row>
    <row r="9" spans="1:13" x14ac:dyDescent="0.3">
      <c r="A9" s="4" t="s">
        <v>47</v>
      </c>
      <c r="B9" s="8"/>
      <c r="C9" s="8">
        <f t="shared" ref="C9:E9" si="3">$M$8</f>
        <v>0.85</v>
      </c>
      <c r="D9" s="8">
        <f t="shared" si="3"/>
        <v>0.85</v>
      </c>
      <c r="E9" s="8">
        <f t="shared" si="3"/>
        <v>0.85</v>
      </c>
      <c r="F9" s="8">
        <f>$M$8</f>
        <v>0.85</v>
      </c>
      <c r="G9" s="8">
        <f>M8</f>
        <v>0.85</v>
      </c>
      <c r="L9" t="s">
        <v>31</v>
      </c>
      <c r="M9" s="5">
        <v>0.06</v>
      </c>
    </row>
    <row r="10" spans="1:13" x14ac:dyDescent="0.3">
      <c r="A10" s="4" t="s">
        <v>48</v>
      </c>
      <c r="B10" s="8"/>
      <c r="C10" s="8">
        <f t="shared" ref="C10:E10" si="4">C9/C8</f>
        <v>2.6664546937001892</v>
      </c>
      <c r="D10" s="8">
        <f t="shared" si="4"/>
        <v>2.3309830382595704</v>
      </c>
      <c r="E10" s="8">
        <f t="shared" si="4"/>
        <v>2.0664755258384115</v>
      </c>
      <c r="F10" s="8">
        <f>F9/F8</f>
        <v>1.8530780040924184</v>
      </c>
      <c r="G10" s="8">
        <f>G9/G8</f>
        <v>1.6666666666666665</v>
      </c>
      <c r="L10" s="2" t="s">
        <v>32</v>
      </c>
      <c r="M10" s="17">
        <v>8.5999999999999993E-2</v>
      </c>
    </row>
    <row r="11" spans="1:13" x14ac:dyDescent="0.3">
      <c r="A11" s="4" t="s">
        <v>49</v>
      </c>
      <c r="B11" s="8"/>
      <c r="C11" s="8">
        <f t="shared" ref="C11:E11" si="5">$M$7+C10*$M$9</f>
        <v>0.19998728162201135</v>
      </c>
      <c r="D11" s="8">
        <f t="shared" si="5"/>
        <v>0.17985898229557423</v>
      </c>
      <c r="E11" s="8">
        <f t="shared" si="5"/>
        <v>0.16398853155030468</v>
      </c>
      <c r="F11" s="8">
        <f>$M$7+F10*$M$9</f>
        <v>0.1511846802455451</v>
      </c>
      <c r="G11" s="8">
        <f>$M$7+G10*$M$9</f>
        <v>0.13999999999999999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A8" workbookViewId="0">
      <selection activeCell="C19" sqref="C19"/>
    </sheetView>
  </sheetViews>
  <sheetFormatPr defaultRowHeight="14.4" x14ac:dyDescent="0.3"/>
  <cols>
    <col min="1" max="1" width="31" customWidth="1"/>
    <col min="8" max="8" width="24.109375" customWidth="1"/>
    <col min="9" max="9" width="9.109375" customWidth="1"/>
    <col min="11" max="11" width="29.6640625" customWidth="1"/>
    <col min="12" max="12" width="27" customWidth="1"/>
  </cols>
  <sheetData>
    <row r="1" spans="1:14" x14ac:dyDescent="0.3">
      <c r="A1" s="21" t="s">
        <v>20</v>
      </c>
      <c r="B1" s="22"/>
      <c r="C1" s="22"/>
      <c r="D1" s="22"/>
      <c r="E1" s="22"/>
      <c r="F1" s="22"/>
      <c r="G1" s="23"/>
    </row>
    <row r="2" spans="1:14" x14ac:dyDescent="0.3">
      <c r="L2" t="s">
        <v>50</v>
      </c>
      <c r="M2" s="5">
        <v>0.03</v>
      </c>
    </row>
    <row r="3" spans="1:14" x14ac:dyDescent="0.3">
      <c r="A3" s="2" t="s">
        <v>0</v>
      </c>
      <c r="B3" s="2" t="s">
        <v>1</v>
      </c>
      <c r="C3" s="2" t="s">
        <v>2</v>
      </c>
      <c r="D3" s="3">
        <v>2</v>
      </c>
      <c r="E3" s="3">
        <v>3</v>
      </c>
      <c r="F3" s="3">
        <v>4</v>
      </c>
      <c r="G3" s="3">
        <v>5</v>
      </c>
      <c r="L3" t="s">
        <v>23</v>
      </c>
      <c r="M3" s="16">
        <v>7.0000000000000007E-2</v>
      </c>
    </row>
    <row r="4" spans="1:14" x14ac:dyDescent="0.3">
      <c r="A4" t="s">
        <v>6</v>
      </c>
      <c r="C4" s="8">
        <v>125</v>
      </c>
      <c r="D4" s="8">
        <f>C4*(1+0.03)</f>
        <v>128.75</v>
      </c>
      <c r="E4" s="8">
        <f t="shared" ref="E4:G4" si="0">D4*(1+0.03)</f>
        <v>132.61250000000001</v>
      </c>
      <c r="F4" s="8">
        <f t="shared" si="0"/>
        <v>136.59087500000001</v>
      </c>
      <c r="G4" s="8">
        <f t="shared" si="0"/>
        <v>140.68860125</v>
      </c>
      <c r="L4" t="s">
        <v>21</v>
      </c>
      <c r="M4" s="16">
        <v>0.36</v>
      </c>
    </row>
    <row r="5" spans="1:14" x14ac:dyDescent="0.3">
      <c r="A5" s="4" t="s">
        <v>7</v>
      </c>
      <c r="B5" s="12"/>
      <c r="C5" s="13">
        <f>C18</f>
        <v>63.000000000000007</v>
      </c>
      <c r="D5" s="13">
        <f>D18</f>
        <v>60.92240000000001</v>
      </c>
      <c r="E5" s="13">
        <f>E18</f>
        <v>58.604723520000015</v>
      </c>
      <c r="F5" s="13">
        <f t="shared" ref="F5:G5" si="1">F18</f>
        <v>56.031805133696011</v>
      </c>
      <c r="G5" s="13">
        <f t="shared" si="1"/>
        <v>53.187667703685591</v>
      </c>
      <c r="L5" t="s">
        <v>25</v>
      </c>
      <c r="M5" s="16">
        <v>0.03</v>
      </c>
    </row>
    <row r="6" spans="1:14" x14ac:dyDescent="0.3">
      <c r="A6" s="4" t="s">
        <v>8</v>
      </c>
      <c r="C6" s="8">
        <f>C4-C5</f>
        <v>61.999999999999993</v>
      </c>
      <c r="D6" s="8">
        <f>D4-D5</f>
        <v>67.82759999999999</v>
      </c>
      <c r="E6" s="8">
        <f>E4-E5</f>
        <v>74.00777647999999</v>
      </c>
      <c r="F6" s="8">
        <f t="shared" ref="F6:G6" si="2">F4-F5</f>
        <v>80.559069866304</v>
      </c>
      <c r="G6" s="8">
        <f t="shared" si="2"/>
        <v>87.500933546314414</v>
      </c>
      <c r="L6" t="s">
        <v>26</v>
      </c>
      <c r="M6" s="16">
        <v>0.03</v>
      </c>
    </row>
    <row r="7" spans="1:14" x14ac:dyDescent="0.3">
      <c r="A7" s="4" t="s">
        <v>9</v>
      </c>
      <c r="C7" s="8">
        <f>$M$4*C6</f>
        <v>22.319999999999997</v>
      </c>
      <c r="D7" s="8">
        <f>$M$4*D6</f>
        <v>24.417935999999994</v>
      </c>
      <c r="E7" s="8">
        <f>$M$4*E6</f>
        <v>26.642799532799994</v>
      </c>
      <c r="F7" s="8">
        <f t="shared" ref="F7:G7" si="3">$M$4*F6</f>
        <v>29.00126515186944</v>
      </c>
      <c r="G7" s="8">
        <f t="shared" si="3"/>
        <v>31.500336076673189</v>
      </c>
      <c r="L7" t="s">
        <v>28</v>
      </c>
      <c r="M7" s="16">
        <v>0.03</v>
      </c>
    </row>
    <row r="8" spans="1:14" x14ac:dyDescent="0.3">
      <c r="A8" s="6" t="s">
        <v>10</v>
      </c>
      <c r="B8" s="7"/>
      <c r="C8" s="9">
        <f>C6-C7</f>
        <v>39.679999999999993</v>
      </c>
      <c r="D8" s="9">
        <f>D6-D7</f>
        <v>43.409663999999992</v>
      </c>
      <c r="E8" s="9">
        <f>E6-E7</f>
        <v>47.364976947199992</v>
      </c>
      <c r="F8" s="9">
        <f t="shared" ref="F8:G8" si="4">F6-F7</f>
        <v>51.55780471443456</v>
      </c>
      <c r="G8" s="9">
        <f t="shared" si="4"/>
        <v>56.000597469641221</v>
      </c>
      <c r="L8" t="s">
        <v>29</v>
      </c>
      <c r="M8" s="16">
        <v>0.04</v>
      </c>
    </row>
    <row r="9" spans="1:14" x14ac:dyDescent="0.3">
      <c r="A9" s="4" t="s">
        <v>11</v>
      </c>
      <c r="B9" s="14"/>
      <c r="C9" s="15">
        <v>20</v>
      </c>
      <c r="D9" s="15">
        <f>C9*(1+$M$5)</f>
        <v>20.6</v>
      </c>
      <c r="E9" s="15">
        <f>D9*(1+$M$5)</f>
        <v>21.218000000000004</v>
      </c>
      <c r="F9" s="15">
        <f t="shared" ref="F9:G9" si="5">E9*(1+$M$5)</f>
        <v>21.854540000000004</v>
      </c>
      <c r="G9" s="15">
        <f t="shared" si="5"/>
        <v>22.510176200000004</v>
      </c>
      <c r="L9" t="s">
        <v>30</v>
      </c>
      <c r="M9" s="8">
        <v>0.85</v>
      </c>
      <c r="N9" t="s">
        <v>51</v>
      </c>
    </row>
    <row r="10" spans="1:14" x14ac:dyDescent="0.3">
      <c r="A10" s="4" t="s">
        <v>12</v>
      </c>
      <c r="B10" s="14"/>
      <c r="C10" s="15">
        <f>C9</f>
        <v>20</v>
      </c>
      <c r="D10" s="15">
        <f>D9</f>
        <v>20.6</v>
      </c>
      <c r="E10" s="15">
        <f>E9</f>
        <v>21.218000000000004</v>
      </c>
      <c r="F10" s="15">
        <f t="shared" ref="F10:G10" si="6">F9</f>
        <v>21.854540000000004</v>
      </c>
      <c r="G10" s="15">
        <f t="shared" si="6"/>
        <v>22.510176200000004</v>
      </c>
      <c r="I10" t="s">
        <v>27</v>
      </c>
      <c r="L10" t="s">
        <v>31</v>
      </c>
      <c r="M10" s="5">
        <v>0.06</v>
      </c>
    </row>
    <row r="11" spans="1:14" x14ac:dyDescent="0.3">
      <c r="A11" s="4" t="s">
        <v>13</v>
      </c>
      <c r="C11" s="8">
        <v>10</v>
      </c>
      <c r="D11" s="8">
        <f>C11*(1+$M$7)</f>
        <v>10.3</v>
      </c>
      <c r="E11" s="8">
        <f>D11*(1+$M$7)</f>
        <v>10.609000000000002</v>
      </c>
      <c r="F11" s="8">
        <f t="shared" ref="F11:G11" si="7">E11*(1+$M$7)</f>
        <v>10.927270000000002</v>
      </c>
      <c r="G11" s="8">
        <f t="shared" si="7"/>
        <v>11.255088100000002</v>
      </c>
      <c r="L11" s="2" t="s">
        <v>32</v>
      </c>
      <c r="M11" s="17">
        <v>8.5999999999999993E-2</v>
      </c>
    </row>
    <row r="12" spans="1:14" x14ac:dyDescent="0.3">
      <c r="A12" s="6" t="s">
        <v>14</v>
      </c>
      <c r="B12" s="10"/>
      <c r="C12" s="11">
        <f>C8+C9-C10-C11</f>
        <v>29.679999999999993</v>
      </c>
      <c r="D12" s="11">
        <f>D8+D9-D10-D11</f>
        <v>33.109663999999981</v>
      </c>
      <c r="E12" s="11">
        <f>E8+E9-E10-E11</f>
        <v>36.75597694719999</v>
      </c>
      <c r="F12" s="11">
        <f t="shared" ref="F12:G12" si="8">F8+F9-F10-F11</f>
        <v>40.630534714434567</v>
      </c>
      <c r="G12" s="11">
        <f t="shared" si="8"/>
        <v>44.745509369641219</v>
      </c>
    </row>
    <row r="13" spans="1:14" x14ac:dyDescent="0.3">
      <c r="A13" s="4" t="s">
        <v>15</v>
      </c>
      <c r="B13" s="10"/>
      <c r="C13" s="11">
        <f>C12</f>
        <v>29.679999999999993</v>
      </c>
      <c r="D13" s="11">
        <f>D12</f>
        <v>33.109663999999981</v>
      </c>
      <c r="E13" s="11">
        <f>E12</f>
        <v>36.75597694719999</v>
      </c>
      <c r="F13" s="11">
        <f t="shared" ref="F13:G13" si="9">F12</f>
        <v>40.630534714434567</v>
      </c>
      <c r="G13" s="11">
        <f t="shared" si="9"/>
        <v>44.745509369641219</v>
      </c>
    </row>
    <row r="14" spans="1:14" x14ac:dyDescent="0.3">
      <c r="A14" s="4" t="s">
        <v>3</v>
      </c>
      <c r="C14" s="8">
        <f>C12-C13</f>
        <v>0</v>
      </c>
      <c r="D14" s="8">
        <f>D12-D13</f>
        <v>0</v>
      </c>
      <c r="E14" s="8">
        <f>E12-E13</f>
        <v>0</v>
      </c>
      <c r="F14" s="8">
        <f t="shared" ref="F14:G14" si="10">F12-F13</f>
        <v>0</v>
      </c>
      <c r="G14" s="8">
        <f t="shared" si="10"/>
        <v>0</v>
      </c>
    </row>
    <row r="16" spans="1:14" x14ac:dyDescent="0.3">
      <c r="A16" s="2" t="s">
        <v>16</v>
      </c>
      <c r="B16" s="2" t="s">
        <v>1</v>
      </c>
      <c r="C16" s="2" t="s">
        <v>2</v>
      </c>
      <c r="D16" s="3">
        <v>2</v>
      </c>
      <c r="E16" s="3">
        <v>3</v>
      </c>
      <c r="F16" s="3">
        <v>4</v>
      </c>
      <c r="G16" s="3">
        <v>5</v>
      </c>
    </row>
    <row r="17" spans="1:10" x14ac:dyDescent="0.3">
      <c r="A17" t="s">
        <v>17</v>
      </c>
      <c r="C17" s="1">
        <v>900</v>
      </c>
      <c r="D17" s="8">
        <f>C20</f>
        <v>870.32</v>
      </c>
      <c r="E17" s="8">
        <f>D20</f>
        <v>837.2103360000001</v>
      </c>
      <c r="F17" s="8">
        <f>E20</f>
        <v>800.4543590528001</v>
      </c>
      <c r="G17" s="8">
        <f>F20</f>
        <v>759.82382433836551</v>
      </c>
    </row>
    <row r="18" spans="1:10" x14ac:dyDescent="0.3">
      <c r="A18" t="s">
        <v>22</v>
      </c>
      <c r="B18" s="12"/>
      <c r="C18" s="12">
        <f>$M$3*C17</f>
        <v>63.000000000000007</v>
      </c>
      <c r="D18" s="12">
        <f>$M$3*D17</f>
        <v>60.92240000000001</v>
      </c>
      <c r="E18" s="12">
        <f>$M$3*E17</f>
        <v>58.604723520000015</v>
      </c>
      <c r="F18" s="12">
        <f>$M$3*F17</f>
        <v>56.031805133696011</v>
      </c>
      <c r="G18" s="12">
        <f>$M$3*G17</f>
        <v>53.187667703685591</v>
      </c>
    </row>
    <row r="19" spans="1:10" x14ac:dyDescent="0.3">
      <c r="A19" s="4" t="s">
        <v>15</v>
      </c>
      <c r="B19" s="10"/>
      <c r="C19" s="11">
        <f>C13</f>
        <v>29.679999999999993</v>
      </c>
      <c r="D19" s="11">
        <f>D13</f>
        <v>33.109663999999981</v>
      </c>
      <c r="E19" s="11">
        <f>E13</f>
        <v>36.75597694719999</v>
      </c>
      <c r="F19" s="11">
        <f>F13</f>
        <v>40.630534714434567</v>
      </c>
      <c r="G19" s="11">
        <f>G13</f>
        <v>44.745509369641219</v>
      </c>
    </row>
    <row r="20" spans="1:10" x14ac:dyDescent="0.3">
      <c r="A20" t="s">
        <v>24</v>
      </c>
      <c r="C20" s="8">
        <f>C17-C19</f>
        <v>870.32</v>
      </c>
      <c r="D20" s="8">
        <f>D17-D19</f>
        <v>837.2103360000001</v>
      </c>
      <c r="E20" s="8">
        <f>E17-E19</f>
        <v>800.4543590528001</v>
      </c>
      <c r="F20" s="8">
        <f>F17-F19</f>
        <v>759.82382433836551</v>
      </c>
      <c r="G20" s="8">
        <f>G17-G19</f>
        <v>715.07831496872427</v>
      </c>
    </row>
    <row r="22" spans="1:10" x14ac:dyDescent="0.3">
      <c r="H22" t="s">
        <v>36</v>
      </c>
      <c r="I22">
        <f>G4*(1+0.03)</f>
        <v>144.90925928750002</v>
      </c>
    </row>
    <row r="23" spans="1:10" x14ac:dyDescent="0.3">
      <c r="H23" t="s">
        <v>37</v>
      </c>
      <c r="I23">
        <f>I22*(1-M4)</f>
        <v>92.741925944000016</v>
      </c>
    </row>
    <row r="24" spans="1:10" x14ac:dyDescent="0.3">
      <c r="H24" t="s">
        <v>38</v>
      </c>
      <c r="I24">
        <f>-1*G11*(1+M7)</f>
        <v>-11.592740743000002</v>
      </c>
    </row>
    <row r="25" spans="1:10" x14ac:dyDescent="0.3">
      <c r="H25" t="s">
        <v>39</v>
      </c>
      <c r="I25">
        <f>I23+I24</f>
        <v>81.149185201000009</v>
      </c>
    </row>
    <row r="26" spans="1:10" x14ac:dyDescent="0.3">
      <c r="A26" s="19" t="s">
        <v>33</v>
      </c>
      <c r="H26" t="s">
        <v>32</v>
      </c>
      <c r="I26">
        <v>8.6</v>
      </c>
      <c r="J26" t="s">
        <v>52</v>
      </c>
    </row>
    <row r="27" spans="1:10" x14ac:dyDescent="0.3">
      <c r="A27" s="18" t="s">
        <v>34</v>
      </c>
      <c r="B27">
        <f>I27</f>
        <v>1449.0925928750003</v>
      </c>
      <c r="H27" t="s">
        <v>40</v>
      </c>
      <c r="I27">
        <f>I25/(M11-M2)</f>
        <v>1449.0925928750003</v>
      </c>
    </row>
    <row r="28" spans="1:10" x14ac:dyDescent="0.3">
      <c r="A28" s="18" t="s">
        <v>35</v>
      </c>
      <c r="B28" s="8">
        <f>G20</f>
        <v>715.07831496872427</v>
      </c>
      <c r="I28">
        <f>G20</f>
        <v>715.07831496872427</v>
      </c>
    </row>
    <row r="29" spans="1:10" ht="26.4" x14ac:dyDescent="0.3">
      <c r="A29" s="18" t="s">
        <v>41</v>
      </c>
      <c r="B29" s="8">
        <f>B27-B28</f>
        <v>734.01427790627599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4804d2-2f4e-487d-bcf5-4fdbd34e5c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CEF0D4AEEBB04BB85664E5CE2BC365" ma:contentTypeVersion="3" ma:contentTypeDescription="Create a new document." ma:contentTypeScope="" ma:versionID="121190ff2a77f1d3736fd23553a81c57">
  <xsd:schema xmlns:xsd="http://www.w3.org/2001/XMLSchema" xmlns:xs="http://www.w3.org/2001/XMLSchema" xmlns:p="http://schemas.microsoft.com/office/2006/metadata/properties" xmlns:ns2="d94804d2-2f4e-487d-bcf5-4fdbd34e5cd2" targetNamespace="http://schemas.microsoft.com/office/2006/metadata/properties" ma:root="true" ma:fieldsID="5af3cc24ae8eee1a93362d973a3617af" ns2:_="">
    <xsd:import namespace="d94804d2-2f4e-487d-bcf5-4fdbd34e5cd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804d2-2f4e-487d-bcf5-4fdbd34e5cd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ACA47-3676-4330-888E-99C8C367E7C8}">
  <ds:schemaRefs>
    <ds:schemaRef ds:uri="http://schemas.microsoft.com/office/2006/metadata/properties"/>
    <ds:schemaRef ds:uri="http://schemas.microsoft.com/office/infopath/2007/PartnerControls"/>
    <ds:schemaRef ds:uri="d94804d2-2f4e-487d-bcf5-4fdbd34e5cd2"/>
  </ds:schemaRefs>
</ds:datastoreItem>
</file>

<file path=customXml/itemProps2.xml><?xml version="1.0" encoding="utf-8"?>
<ds:datastoreItem xmlns:ds="http://schemas.openxmlformats.org/officeDocument/2006/customXml" ds:itemID="{BF5E5856-8B79-45A9-9D8C-978486673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4804d2-2f4e-487d-bcf5-4fdbd34e5c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8CF9E9-25E4-4AF6-BDB6-0BA58F4ED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2023-04-03T18:34:31Z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0x01010073CEF0D4AEEBB04BB85664E5CE2BC365</vt:lpwstr>
  </property>
  <property fmtid="{D5CDD505-2E9C-101B-9397-08002B2CF9AE}" pid="3" name="Order">
    <vt:r8>946800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