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4259D41E-A00A-4565-ACC4-A1197C773ECA}" xr6:coauthVersionLast="36" xr6:coauthVersionMax="36" xr10:uidLastSave="{00000000-0000-0000-0000-000000000000}"/>
  <bookViews>
    <workbookView xWindow="0" yWindow="0" windowWidth="23040" windowHeight="8556" activeTab="2" xr2:uid="{00000000-000D-0000-FFFF-FFFF00000000}"/>
  </bookViews>
  <sheets>
    <sheet name="Sheet1" sheetId="1" r:id="rId1"/>
    <sheet name="Sheet2" sheetId="3" r:id="rId2"/>
    <sheet name="Sheet3" sheetId="2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F10" i="3" l="1"/>
  <c r="F8" i="3"/>
  <c r="F7" i="3"/>
  <c r="F6" i="3"/>
  <c r="F5" i="3"/>
  <c r="G11" i="3"/>
  <c r="F5" i="1"/>
  <c r="G5" i="1"/>
  <c r="I27" i="2"/>
  <c r="C27" i="2"/>
  <c r="C5" i="2"/>
  <c r="D4" i="2"/>
  <c r="G5" i="3"/>
  <c r="C9" i="3" l="1"/>
  <c r="D9" i="3"/>
  <c r="E9" i="3"/>
  <c r="F9" i="3"/>
  <c r="G10" i="3"/>
  <c r="G6" i="3"/>
  <c r="C29" i="2"/>
  <c r="C28" i="2"/>
  <c r="I25" i="2"/>
  <c r="I24" i="2"/>
  <c r="I23" i="2"/>
  <c r="G5" i="2"/>
  <c r="F5" i="2"/>
  <c r="E5" i="2"/>
  <c r="D20" i="2"/>
  <c r="D10" i="2"/>
  <c r="E10" i="2"/>
  <c r="F10" i="2"/>
  <c r="G10" i="2"/>
  <c r="C20" i="2"/>
  <c r="C12" i="2"/>
  <c r="C10" i="2"/>
  <c r="C6" i="2"/>
  <c r="C7" i="2" s="1"/>
  <c r="E4" i="2"/>
  <c r="E6" i="2" s="1"/>
  <c r="F4" i="2"/>
  <c r="G4" i="2"/>
  <c r="I22" i="2" s="1"/>
  <c r="E11" i="2"/>
  <c r="F11" i="2" s="1"/>
  <c r="G11" i="2" s="1"/>
  <c r="D11" i="2"/>
  <c r="E9" i="2"/>
  <c r="F9" i="2"/>
  <c r="G9" i="2" s="1"/>
  <c r="D9" i="2"/>
  <c r="E18" i="2"/>
  <c r="M12" i="2"/>
  <c r="F18" i="2" l="1"/>
  <c r="E7" i="2"/>
  <c r="E8" i="2" s="1"/>
  <c r="E12" i="2" s="1"/>
  <c r="E13" i="2" s="1"/>
  <c r="E14" i="2" s="1"/>
  <c r="F6" i="2"/>
  <c r="G18" i="2"/>
  <c r="F11" i="3" l="1"/>
  <c r="E5" i="3" s="1"/>
  <c r="E5" i="1" s="1"/>
  <c r="G6" i="2"/>
  <c r="F7" i="2"/>
  <c r="F8" i="2" s="1"/>
  <c r="F12" i="2" s="1"/>
  <c r="F13" i="2" s="1"/>
  <c r="F14" i="2" s="1"/>
  <c r="E19" i="2"/>
  <c r="C18" i="2"/>
  <c r="E6" i="3" l="1"/>
  <c r="E8" i="3" s="1"/>
  <c r="F19" i="2"/>
  <c r="G7" i="2"/>
  <c r="G8" i="2" s="1"/>
  <c r="G12" i="2" s="1"/>
  <c r="G13" i="2" s="1"/>
  <c r="G14" i="2" s="1"/>
  <c r="C8" i="2"/>
  <c r="E10" i="3" l="1"/>
  <c r="E11" i="3" s="1"/>
  <c r="D5" i="3" s="1"/>
  <c r="D5" i="1" s="1"/>
  <c r="E7" i="3"/>
  <c r="G19" i="2"/>
  <c r="D6" i="3" l="1"/>
  <c r="D8" i="3" s="1"/>
  <c r="C19" i="2"/>
  <c r="D17" i="2" s="1"/>
  <c r="D5" i="2" s="1"/>
  <c r="C13" i="2"/>
  <c r="C14" i="2" s="1"/>
  <c r="D7" i="3" l="1"/>
  <c r="D10" i="3"/>
  <c r="D11" i="3" s="1"/>
  <c r="C5" i="3" s="1"/>
  <c r="C5" i="1" s="1"/>
  <c r="D18" i="2"/>
  <c r="D6" i="2"/>
  <c r="D7" i="2" s="1"/>
  <c r="D8" i="2" s="1"/>
  <c r="C6" i="3" l="1"/>
  <c r="C8" i="3" s="1"/>
  <c r="D12" i="2"/>
  <c r="C10" i="3" l="1"/>
  <c r="C11" i="3" s="1"/>
  <c r="B5" i="3" s="1"/>
  <c r="B5" i="1" s="1"/>
  <c r="C7" i="3"/>
  <c r="D13" i="2"/>
  <c r="D14" i="2" s="1"/>
  <c r="D19" i="2"/>
  <c r="E17" i="2" s="1"/>
  <c r="E20" i="2" l="1"/>
  <c r="F17" i="2" s="1"/>
  <c r="F20" i="2" l="1"/>
  <c r="G17" i="2" s="1"/>
  <c r="I28" i="2" l="1"/>
</calcChain>
</file>

<file path=xl/sharedStrings.xml><?xml version="1.0" encoding="utf-8"?>
<sst xmlns="http://schemas.openxmlformats.org/spreadsheetml/2006/main" count="72" uniqueCount="53">
  <si>
    <t>Equity cash flows for a simple LBO</t>
  </si>
  <si>
    <t>Yearly cashflows</t>
  </si>
  <si>
    <t>Closing</t>
  </si>
  <si>
    <t>EOY1</t>
  </si>
  <si>
    <t>Equity Cash Flows</t>
  </si>
  <si>
    <t>Equity Terminal Value</t>
  </si>
  <si>
    <t>Discounting cash flows by working backwards</t>
  </si>
  <si>
    <t xml:space="preserve">Interest on debt </t>
  </si>
  <si>
    <t>Tax rate</t>
  </si>
  <si>
    <t>Depreciation growth</t>
  </si>
  <si>
    <t xml:space="preserve">Ending market value of Equity </t>
  </si>
  <si>
    <t xml:space="preserve">Capital expenditure </t>
  </si>
  <si>
    <t>Ending debt + equity</t>
  </si>
  <si>
    <t>NWC (10 mn) and grows</t>
  </si>
  <si>
    <t>Debt/capital</t>
  </si>
  <si>
    <t>Risk free rate</t>
  </si>
  <si>
    <t>Equity/capital</t>
  </si>
  <si>
    <t xml:space="preserve">Asset beta </t>
  </si>
  <si>
    <t>Asset beta</t>
  </si>
  <si>
    <t>Market premium</t>
  </si>
  <si>
    <t>Levered (equity) beta</t>
  </si>
  <si>
    <t>WACC</t>
  </si>
  <si>
    <t xml:space="preserve">Cost of equity </t>
  </si>
  <si>
    <t>Financial Projections for a simple LBO</t>
  </si>
  <si>
    <t>EBIT</t>
  </si>
  <si>
    <t>Interest payments</t>
  </si>
  <si>
    <t>Pre-tax profits</t>
  </si>
  <si>
    <t>Taxes @36%</t>
  </si>
  <si>
    <t>Net income</t>
  </si>
  <si>
    <t>Depreciation</t>
  </si>
  <si>
    <t>Capital expenditures</t>
  </si>
  <si>
    <t>Capital expenditure = depreication</t>
  </si>
  <si>
    <t>NWC additions</t>
  </si>
  <si>
    <t>Cash flow available</t>
  </si>
  <si>
    <t>Principal payments</t>
  </si>
  <si>
    <t>Equity cash flow</t>
  </si>
  <si>
    <t>Yearly debt schedule</t>
  </si>
  <si>
    <t>Beginning debt</t>
  </si>
  <si>
    <t>Interest payment (7%)</t>
  </si>
  <si>
    <t>Ending Debt</t>
  </si>
  <si>
    <t>EBIT YEAR 6 (3% growth)</t>
  </si>
  <si>
    <t>EBIT (1-t)</t>
  </si>
  <si>
    <t>less NWC</t>
  </si>
  <si>
    <t>FCF Assets</t>
  </si>
  <si>
    <t>Terminal value estimates</t>
  </si>
  <si>
    <t>Terminal value, assets</t>
  </si>
  <si>
    <t>Terminal value assets</t>
  </si>
  <si>
    <t>Terminal value, debt</t>
  </si>
  <si>
    <t>Terminal value, equity
(TV of assets - TV of debt)</t>
  </si>
  <si>
    <t>interest rate</t>
  </si>
  <si>
    <t>all cash flow is used to pay principal</t>
  </si>
  <si>
    <t>growth rate</t>
  </si>
  <si>
    <t>asset beta/equity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</si>
</sst>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left" vertical="top"/>
    </xf>
    <xf numFmtId="9" fontId="0" fillId="0" borderId="0" xfId="0" applyNumberFormat="1"/>
    <xf numFmtId="0" fontId="3" fillId="0" borderId="4" xfId="0" applyFont="1" applyBorder="1" applyAlignment="1">
      <alignment horizontal="left" vertical="top"/>
    </xf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9" fontId="0" fillId="0" borderId="0" xfId="1" applyFont="1"/>
    <xf numFmtId="10" fontId="2" fillId="0" borderId="0" xfId="0" applyNumberFormat="1" applyFont="1"/>
    <xf numFmtId="0" fontId="4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2" fontId="2" fillId="0" borderId="0" xfId="0" applyNumberFormat="1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F10" sqref="F10"/>
    </sheetView>
  </sheetViews>
  <sheetFormatPr defaultRowHeight="14.4" x14ac:dyDescent="0.3"/>
  <cols>
    <col min="1" max="1" width="26.33203125" customWidth="1"/>
  </cols>
  <sheetData>
    <row r="1" spans="1:7" x14ac:dyDescent="0.3">
      <c r="A1" t="s">
        <v>0</v>
      </c>
    </row>
    <row r="3" spans="1:7" x14ac:dyDescent="0.3">
      <c r="A3" s="1" t="s">
        <v>1</v>
      </c>
      <c r="B3" s="1" t="s">
        <v>2</v>
      </c>
      <c r="C3" s="1" t="s">
        <v>3</v>
      </c>
      <c r="D3" s="1">
        <v>2</v>
      </c>
      <c r="E3" s="1">
        <v>3</v>
      </c>
      <c r="F3" s="1">
        <v>4</v>
      </c>
      <c r="G3" s="1">
        <v>5</v>
      </c>
    </row>
    <row r="4" spans="1:7" x14ac:dyDescent="0.3">
      <c r="A4" t="s">
        <v>4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5</v>
      </c>
      <c r="B5" s="6">
        <f>Sheet2!B5</f>
        <v>339.39074591555209</v>
      </c>
      <c r="C5" s="6">
        <f>Sheet2!C5</f>
        <v>407.26431937104979</v>
      </c>
      <c r="D5" s="6">
        <f>Sheet2!D5</f>
        <v>480.51422952146396</v>
      </c>
      <c r="E5" s="6">
        <f>Sheet2!E5</f>
        <v>559.31283732027214</v>
      </c>
      <c r="F5" s="6">
        <f>Sheet2!F5</f>
        <v>643.87217360199656</v>
      </c>
      <c r="G5" s="6">
        <f>Sheet2!G5</f>
        <v>734.01427790627599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2E64-108D-44AA-8AC2-3114ED048703}">
  <dimension ref="A1:M11"/>
  <sheetViews>
    <sheetView topLeftCell="A2" zoomScale="122" workbookViewId="0">
      <selection activeCell="F11" sqref="F11"/>
    </sheetView>
  </sheetViews>
  <sheetFormatPr defaultRowHeight="14.4" x14ac:dyDescent="0.3"/>
  <cols>
    <col min="1" max="1" width="30.33203125" customWidth="1"/>
    <col min="12" max="12" width="20.109375" customWidth="1"/>
  </cols>
  <sheetData>
    <row r="1" spans="1:13" x14ac:dyDescent="0.3">
      <c r="A1" s="1" t="s">
        <v>6</v>
      </c>
      <c r="L1" t="s">
        <v>51</v>
      </c>
      <c r="M1" s="3">
        <v>0.03</v>
      </c>
    </row>
    <row r="2" spans="1:13" x14ac:dyDescent="0.3">
      <c r="L2" t="s">
        <v>7</v>
      </c>
      <c r="M2" s="14">
        <v>7.0000000000000007E-2</v>
      </c>
    </row>
    <row r="3" spans="1:13" x14ac:dyDescent="0.3">
      <c r="A3" s="1" t="s">
        <v>1</v>
      </c>
      <c r="B3" s="1" t="s">
        <v>2</v>
      </c>
      <c r="C3" s="1" t="s">
        <v>3</v>
      </c>
      <c r="D3" s="1">
        <v>2</v>
      </c>
      <c r="E3" s="1">
        <v>3</v>
      </c>
      <c r="F3" s="1">
        <v>4</v>
      </c>
      <c r="G3" s="1">
        <v>5</v>
      </c>
      <c r="L3" t="s">
        <v>8</v>
      </c>
      <c r="M3" s="14">
        <v>0.36</v>
      </c>
    </row>
    <row r="4" spans="1:13" x14ac:dyDescent="0.3">
      <c r="B4" s="6"/>
      <c r="C4" s="6"/>
      <c r="D4" s="6"/>
      <c r="E4" s="6"/>
      <c r="F4" s="6"/>
      <c r="G4" s="18"/>
      <c r="L4" t="s">
        <v>9</v>
      </c>
      <c r="M4" s="14">
        <v>0.03</v>
      </c>
    </row>
    <row r="5" spans="1:13" x14ac:dyDescent="0.3">
      <c r="A5" t="s">
        <v>10</v>
      </c>
      <c r="B5" s="6">
        <f>C5/(1+C11)</f>
        <v>339.39074591555209</v>
      </c>
      <c r="C5" s="6">
        <f>D5/(1+D11)</f>
        <v>407.26431937104979</v>
      </c>
      <c r="D5" s="6">
        <f>E5/(1+E11)</f>
        <v>480.51422952146396</v>
      </c>
      <c r="E5" s="6">
        <f>F5/(1+F11)</f>
        <v>559.31283732027214</v>
      </c>
      <c r="F5" s="6">
        <f>G5/(1+G11)</f>
        <v>643.87217360199656</v>
      </c>
      <c r="G5" s="6">
        <f>Sheet3!C29</f>
        <v>734.01427790627599</v>
      </c>
      <c r="L5" t="s">
        <v>11</v>
      </c>
      <c r="M5" s="14">
        <v>0.03</v>
      </c>
    </row>
    <row r="6" spans="1:13" x14ac:dyDescent="0.3">
      <c r="A6" s="16" t="s">
        <v>12</v>
      </c>
      <c r="B6" s="6"/>
      <c r="C6" s="6">
        <f>C5+Sheet3!C20</f>
        <v>1277.5843193710498</v>
      </c>
      <c r="D6" s="6">
        <f>D5+Sheet3!D20</f>
        <v>1317.724565521464</v>
      </c>
      <c r="E6" s="6">
        <f>E5+Sheet3!E20</f>
        <v>1359.7671963730722</v>
      </c>
      <c r="F6" s="6">
        <f>F5+Sheet3!F20</f>
        <v>1403.6959979403621</v>
      </c>
      <c r="G6" s="6">
        <f>Sheet3!C27</f>
        <v>1449.0925928750003</v>
      </c>
      <c r="L6" t="s">
        <v>13</v>
      </c>
      <c r="M6" s="14">
        <v>0.03</v>
      </c>
    </row>
    <row r="7" spans="1:13" x14ac:dyDescent="0.3">
      <c r="A7" s="2" t="s">
        <v>14</v>
      </c>
      <c r="B7" s="6"/>
      <c r="C7" s="6">
        <f>1-C8</f>
        <v>0.68122313870324858</v>
      </c>
      <c r="D7" s="6">
        <f>1-D8</f>
        <v>0.63534547196415836</v>
      </c>
      <c r="E7" s="6">
        <f>1-E8</f>
        <v>0.58867014970493781</v>
      </c>
      <c r="F7" s="6">
        <f>1-F8</f>
        <v>0.54130226591316943</v>
      </c>
      <c r="G7" s="6">
        <v>0.49</v>
      </c>
      <c r="L7" t="s">
        <v>15</v>
      </c>
      <c r="M7" s="14">
        <v>0.04</v>
      </c>
    </row>
    <row r="8" spans="1:13" x14ac:dyDescent="0.3">
      <c r="A8" s="2" t="s">
        <v>16</v>
      </c>
      <c r="B8" s="6"/>
      <c r="C8" s="6">
        <f t="shared" ref="C8:D8" si="0">C5/C6</f>
        <v>0.31877686129675148</v>
      </c>
      <c r="D8" s="6">
        <f t="shared" si="0"/>
        <v>0.36465452803584164</v>
      </c>
      <c r="E8" s="6">
        <f>E5/E6</f>
        <v>0.41132985029506214</v>
      </c>
      <c r="F8" s="6">
        <f>F5/F6</f>
        <v>0.45869773408683062</v>
      </c>
      <c r="G8" s="6">
        <v>0.51</v>
      </c>
      <c r="L8" t="s">
        <v>17</v>
      </c>
      <c r="M8" s="6">
        <v>0.85</v>
      </c>
    </row>
    <row r="9" spans="1:13" x14ac:dyDescent="0.3">
      <c r="A9" s="2" t="s">
        <v>18</v>
      </c>
      <c r="B9" s="6"/>
      <c r="C9" s="6">
        <f>M8</f>
        <v>0.85</v>
      </c>
      <c r="D9" s="6">
        <f>M8</f>
        <v>0.85</v>
      </c>
      <c r="E9" s="6">
        <f>M8</f>
        <v>0.85</v>
      </c>
      <c r="F9" s="6">
        <f>M8</f>
        <v>0.85</v>
      </c>
      <c r="G9" s="6">
        <v>0.85</v>
      </c>
      <c r="L9" t="s">
        <v>19</v>
      </c>
      <c r="M9" s="3">
        <v>0.06</v>
      </c>
    </row>
    <row r="10" spans="1:13" x14ac:dyDescent="0.3">
      <c r="A10" s="2" t="s">
        <v>20</v>
      </c>
      <c r="B10" s="6"/>
      <c r="C10" s="6">
        <f t="shared" ref="C10:D10" si="1">C9/C8</f>
        <v>2.6664419636428045</v>
      </c>
      <c r="D10" s="6">
        <f t="shared" si="1"/>
        <v>2.3309733861756792</v>
      </c>
      <c r="E10" s="6">
        <f>E9/E8</f>
        <v>2.0664680654473861</v>
      </c>
      <c r="F10" s="6">
        <f>F9/F8</f>
        <v>1.8530721580566967</v>
      </c>
      <c r="G10" s="6">
        <f>G9/G8</f>
        <v>1.6666666666666665</v>
      </c>
      <c r="H10" t="s">
        <v>52</v>
      </c>
      <c r="L10" s="1" t="s">
        <v>21</v>
      </c>
      <c r="M10" s="15">
        <v>8.5999999999999993E-2</v>
      </c>
    </row>
    <row r="11" spans="1:13" x14ac:dyDescent="0.3">
      <c r="A11" s="2" t="s">
        <v>22</v>
      </c>
      <c r="B11" s="6"/>
      <c r="C11" s="6">
        <f>M7+M9*C10</f>
        <v>0.19998651781856827</v>
      </c>
      <c r="D11" s="6">
        <f>M7+M9*D10</f>
        <v>0.17985840317054075</v>
      </c>
      <c r="E11" s="6">
        <f>M7+M9*E10</f>
        <v>0.16398808392684316</v>
      </c>
      <c r="F11" s="6">
        <f>M7+M9*F10</f>
        <v>0.1511843294834018</v>
      </c>
      <c r="G11" s="6">
        <f>M7+M9*G10</f>
        <v>0.13999999999999999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A515-47CD-4802-8A5F-D1A55F4F431C}">
  <dimension ref="A1:M29"/>
  <sheetViews>
    <sheetView tabSelected="1" zoomScale="89" workbookViewId="0">
      <selection activeCell="C14" sqref="C14"/>
    </sheetView>
  </sheetViews>
  <sheetFormatPr defaultRowHeight="14.4" x14ac:dyDescent="0.3"/>
  <cols>
    <col min="1" max="1" width="31" customWidth="1"/>
    <col min="8" max="8" width="24.109375" customWidth="1"/>
    <col min="9" max="9" width="9.109375" customWidth="1"/>
    <col min="11" max="11" width="29.6640625" customWidth="1"/>
    <col min="12" max="12" width="27" customWidth="1"/>
  </cols>
  <sheetData>
    <row r="1" spans="1:13" x14ac:dyDescent="0.3">
      <c r="A1" s="20" t="s">
        <v>23</v>
      </c>
      <c r="B1" s="21"/>
      <c r="C1" s="21"/>
      <c r="D1" s="21"/>
      <c r="E1" s="21"/>
      <c r="F1" s="21"/>
      <c r="G1" s="22"/>
    </row>
    <row r="2" spans="1:13" x14ac:dyDescent="0.3">
      <c r="L2" t="s">
        <v>51</v>
      </c>
      <c r="M2" s="3">
        <v>0.03</v>
      </c>
    </row>
    <row r="3" spans="1:13" x14ac:dyDescent="0.3">
      <c r="A3" s="1" t="s">
        <v>1</v>
      </c>
      <c r="B3" s="1" t="s">
        <v>2</v>
      </c>
      <c r="C3" s="1" t="s">
        <v>3</v>
      </c>
      <c r="D3" s="1">
        <v>2</v>
      </c>
      <c r="E3" s="1">
        <v>3</v>
      </c>
      <c r="F3" s="1">
        <v>4</v>
      </c>
      <c r="G3" s="1">
        <v>5</v>
      </c>
      <c r="L3" t="s">
        <v>49</v>
      </c>
      <c r="M3" s="14">
        <v>7.0000000000000007E-2</v>
      </c>
    </row>
    <row r="4" spans="1:13" x14ac:dyDescent="0.3">
      <c r="A4" t="s">
        <v>24</v>
      </c>
      <c r="C4" s="6">
        <v>125</v>
      </c>
      <c r="D4" s="6">
        <f>C4*(1+$M$2)</f>
        <v>128.75</v>
      </c>
      <c r="E4" s="6">
        <f t="shared" ref="E4:G4" si="0">D4*(1+$M$2)</f>
        <v>132.61250000000001</v>
      </c>
      <c r="F4" s="6">
        <f t="shared" si="0"/>
        <v>136.59087500000001</v>
      </c>
      <c r="G4" s="6">
        <f t="shared" si="0"/>
        <v>140.68860125</v>
      </c>
      <c r="L4" t="s">
        <v>8</v>
      </c>
      <c r="M4" s="14">
        <v>0.36</v>
      </c>
    </row>
    <row r="5" spans="1:13" x14ac:dyDescent="0.3">
      <c r="A5" s="2" t="s">
        <v>25</v>
      </c>
      <c r="B5" s="10"/>
      <c r="C5" s="11">
        <f>C17*$M$3</f>
        <v>63.000000000000007</v>
      </c>
      <c r="D5" s="11">
        <f>D17*$M$3</f>
        <v>60.92240000000001</v>
      </c>
      <c r="E5" s="11">
        <f>E17*$M$3</f>
        <v>58.604723520000015</v>
      </c>
      <c r="F5" s="11">
        <f>F17*$M$3</f>
        <v>56.031805133696011</v>
      </c>
      <c r="G5" s="11">
        <f>G17*$M$3</f>
        <v>53.187667703685591</v>
      </c>
      <c r="L5" t="s">
        <v>9</v>
      </c>
      <c r="M5" s="14">
        <v>0.03</v>
      </c>
    </row>
    <row r="6" spans="1:13" x14ac:dyDescent="0.3">
      <c r="A6" s="2" t="s">
        <v>26</v>
      </c>
      <c r="C6" s="6">
        <f>C4-C5</f>
        <v>61.999999999999993</v>
      </c>
      <c r="D6" s="6">
        <f t="shared" ref="D6:G6" si="1">D4-D5</f>
        <v>67.82759999999999</v>
      </c>
      <c r="E6" s="6">
        <f t="shared" si="1"/>
        <v>74.00777647999999</v>
      </c>
      <c r="F6" s="6">
        <f t="shared" si="1"/>
        <v>80.559069866304</v>
      </c>
      <c r="G6" s="6">
        <f t="shared" si="1"/>
        <v>87.500933546314414</v>
      </c>
      <c r="L6" t="s">
        <v>11</v>
      </c>
      <c r="M6" s="14">
        <v>0.03</v>
      </c>
    </row>
    <row r="7" spans="1:13" x14ac:dyDescent="0.3">
      <c r="A7" s="2" t="s">
        <v>27</v>
      </c>
      <c r="C7" s="6">
        <f>C6*$M$4</f>
        <v>22.319999999999997</v>
      </c>
      <c r="D7" s="6">
        <f t="shared" ref="D7:G7" si="2">D6*$M$4</f>
        <v>24.417935999999994</v>
      </c>
      <c r="E7" s="6">
        <f t="shared" si="2"/>
        <v>26.642799532799994</v>
      </c>
      <c r="F7" s="6">
        <f t="shared" si="2"/>
        <v>29.00126515186944</v>
      </c>
      <c r="G7" s="6">
        <f t="shared" si="2"/>
        <v>31.500336076673189</v>
      </c>
      <c r="L7" t="s">
        <v>13</v>
      </c>
      <c r="M7" s="14">
        <v>0.03</v>
      </c>
    </row>
    <row r="8" spans="1:13" x14ac:dyDescent="0.3">
      <c r="A8" s="4" t="s">
        <v>28</v>
      </c>
      <c r="B8" s="5"/>
      <c r="C8" s="7">
        <f>C6-C7</f>
        <v>39.679999999999993</v>
      </c>
      <c r="D8" s="7">
        <f t="shared" ref="D8:G8" si="3">D6-D7</f>
        <v>43.409663999999992</v>
      </c>
      <c r="E8" s="7">
        <f t="shared" si="3"/>
        <v>47.364976947199992</v>
      </c>
      <c r="F8" s="7">
        <f t="shared" si="3"/>
        <v>51.55780471443456</v>
      </c>
      <c r="G8" s="7">
        <f t="shared" si="3"/>
        <v>56.000597469641221</v>
      </c>
      <c r="L8" t="s">
        <v>15</v>
      </c>
      <c r="M8" s="14">
        <v>0.04</v>
      </c>
    </row>
    <row r="9" spans="1:13" x14ac:dyDescent="0.3">
      <c r="A9" s="2" t="s">
        <v>29</v>
      </c>
      <c r="B9" s="12"/>
      <c r="C9" s="13">
        <v>20</v>
      </c>
      <c r="D9" s="13">
        <f>C9*(1+$M$5)</f>
        <v>20.6</v>
      </c>
      <c r="E9" s="13">
        <f>D9*(1+$M$5)</f>
        <v>21.218000000000004</v>
      </c>
      <c r="F9" s="13">
        <f t="shared" ref="F9:G9" si="4">E9*(1+$M$5)</f>
        <v>21.854540000000004</v>
      </c>
      <c r="G9" s="13">
        <f t="shared" si="4"/>
        <v>22.510176200000004</v>
      </c>
      <c r="L9" t="s">
        <v>17</v>
      </c>
      <c r="M9" s="6">
        <v>0.85</v>
      </c>
    </row>
    <row r="10" spans="1:13" x14ac:dyDescent="0.3">
      <c r="A10" s="2" t="s">
        <v>30</v>
      </c>
      <c r="B10" s="12"/>
      <c r="C10" s="13">
        <f>C9</f>
        <v>20</v>
      </c>
      <c r="D10" s="13">
        <f t="shared" ref="D10:G10" si="5">D9</f>
        <v>20.6</v>
      </c>
      <c r="E10" s="13">
        <f t="shared" si="5"/>
        <v>21.218000000000004</v>
      </c>
      <c r="F10" s="13">
        <f t="shared" si="5"/>
        <v>21.854540000000004</v>
      </c>
      <c r="G10" s="13">
        <f t="shared" si="5"/>
        <v>22.510176200000004</v>
      </c>
      <c r="I10" t="s">
        <v>31</v>
      </c>
      <c r="L10" t="s">
        <v>19</v>
      </c>
      <c r="M10" s="3">
        <v>0.06</v>
      </c>
    </row>
    <row r="11" spans="1:13" x14ac:dyDescent="0.3">
      <c r="A11" s="2" t="s">
        <v>32</v>
      </c>
      <c r="C11" s="6">
        <v>10</v>
      </c>
      <c r="D11" s="6">
        <f>C11*(1+$M$7)</f>
        <v>10.3</v>
      </c>
      <c r="E11" s="6">
        <f t="shared" ref="E11:G11" si="6">D11*(1+$M$7)</f>
        <v>10.609000000000002</v>
      </c>
      <c r="F11" s="6">
        <f t="shared" si="6"/>
        <v>10.927270000000002</v>
      </c>
      <c r="G11" s="6">
        <f t="shared" si="6"/>
        <v>11.255088100000002</v>
      </c>
      <c r="L11" s="1" t="s">
        <v>21</v>
      </c>
      <c r="M11" s="15">
        <v>8.5999999999999993E-2</v>
      </c>
    </row>
    <row r="12" spans="1:13" x14ac:dyDescent="0.3">
      <c r="A12" s="4" t="s">
        <v>33</v>
      </c>
      <c r="B12" s="8"/>
      <c r="C12" s="9">
        <f>C8+C9-C10-C11</f>
        <v>29.679999999999993</v>
      </c>
      <c r="D12" s="9">
        <f t="shared" ref="D12:G12" si="7">D8+D9-D10-D11</f>
        <v>33.109663999999981</v>
      </c>
      <c r="E12" s="9">
        <f t="shared" si="7"/>
        <v>36.75597694719999</v>
      </c>
      <c r="F12" s="9">
        <f t="shared" si="7"/>
        <v>40.630534714434567</v>
      </c>
      <c r="G12" s="9">
        <f t="shared" si="7"/>
        <v>44.745509369641219</v>
      </c>
      <c r="M12" s="19">
        <f>M8+M9*M10</f>
        <v>9.0999999999999998E-2</v>
      </c>
    </row>
    <row r="13" spans="1:13" x14ac:dyDescent="0.3">
      <c r="A13" s="2" t="s">
        <v>34</v>
      </c>
      <c r="B13" s="8"/>
      <c r="C13" s="9">
        <f>C12</f>
        <v>29.679999999999993</v>
      </c>
      <c r="D13" s="9">
        <f>D12</f>
        <v>33.109663999999981</v>
      </c>
      <c r="E13" s="9">
        <f t="shared" ref="E13:G13" si="8">E12</f>
        <v>36.75597694719999</v>
      </c>
      <c r="F13" s="9">
        <f t="shared" si="8"/>
        <v>40.630534714434567</v>
      </c>
      <c r="G13" s="9">
        <f t="shared" si="8"/>
        <v>44.745509369641219</v>
      </c>
    </row>
    <row r="14" spans="1:13" x14ac:dyDescent="0.3">
      <c r="A14" s="2" t="s">
        <v>35</v>
      </c>
      <c r="C14" s="6">
        <f>C12-C13</f>
        <v>0</v>
      </c>
      <c r="D14" s="6">
        <f t="shared" ref="D14:G14" si="9">D12-D13</f>
        <v>0</v>
      </c>
      <c r="E14" s="6">
        <f t="shared" si="9"/>
        <v>0</v>
      </c>
      <c r="F14" s="6">
        <f t="shared" si="9"/>
        <v>0</v>
      </c>
      <c r="G14" s="6">
        <f t="shared" si="9"/>
        <v>0</v>
      </c>
    </row>
    <row r="16" spans="1:13" x14ac:dyDescent="0.3">
      <c r="A16" s="1" t="s">
        <v>36</v>
      </c>
      <c r="B16" s="1" t="s">
        <v>2</v>
      </c>
      <c r="C16" s="1" t="s">
        <v>3</v>
      </c>
      <c r="D16" s="1">
        <v>2</v>
      </c>
      <c r="E16" s="1">
        <v>3</v>
      </c>
      <c r="F16" s="1">
        <v>4</v>
      </c>
      <c r="G16" s="1">
        <v>5</v>
      </c>
    </row>
    <row r="17" spans="1:9" x14ac:dyDescent="0.3">
      <c r="A17" t="s">
        <v>37</v>
      </c>
      <c r="C17">
        <v>900</v>
      </c>
      <c r="D17" s="6">
        <f>C20</f>
        <v>870.32</v>
      </c>
      <c r="E17" s="6">
        <f>D20</f>
        <v>837.2103360000001</v>
      </c>
      <c r="F17" s="6">
        <f>E20</f>
        <v>800.4543590528001</v>
      </c>
      <c r="G17" s="6">
        <f>F20</f>
        <v>759.82382433836551</v>
      </c>
    </row>
    <row r="18" spans="1:9" x14ac:dyDescent="0.3">
      <c r="A18" t="s">
        <v>38</v>
      </c>
      <c r="B18" s="10"/>
      <c r="C18" s="11">
        <f>C5</f>
        <v>63.000000000000007</v>
      </c>
      <c r="D18" s="11">
        <f>D5</f>
        <v>60.92240000000001</v>
      </c>
      <c r="E18" s="11">
        <f t="shared" ref="E18:G18" si="10">E5</f>
        <v>58.604723520000015</v>
      </c>
      <c r="F18" s="11">
        <f t="shared" si="10"/>
        <v>56.031805133696011</v>
      </c>
      <c r="G18" s="11">
        <f t="shared" si="10"/>
        <v>53.187667703685591</v>
      </c>
    </row>
    <row r="19" spans="1:9" x14ac:dyDescent="0.3">
      <c r="A19" s="2" t="s">
        <v>34</v>
      </c>
      <c r="B19" s="8"/>
      <c r="C19" s="9">
        <f>C12</f>
        <v>29.679999999999993</v>
      </c>
      <c r="D19" s="9">
        <f>D12</f>
        <v>33.109663999999981</v>
      </c>
      <c r="E19" s="9">
        <f t="shared" ref="E19:G19" si="11">E12</f>
        <v>36.75597694719999</v>
      </c>
      <c r="F19" s="9">
        <f t="shared" si="11"/>
        <v>40.630534714434567</v>
      </c>
      <c r="G19" s="9">
        <f t="shared" si="11"/>
        <v>44.745509369641219</v>
      </c>
      <c r="H19" t="s">
        <v>50</v>
      </c>
    </row>
    <row r="20" spans="1:9" x14ac:dyDescent="0.3">
      <c r="A20" t="s">
        <v>39</v>
      </c>
      <c r="B20">
        <v>900</v>
      </c>
      <c r="C20" s="6">
        <f>C17-C19</f>
        <v>870.32</v>
      </c>
      <c r="D20" s="6">
        <f t="shared" ref="D20:G20" si="12">D17-D19</f>
        <v>837.2103360000001</v>
      </c>
      <c r="E20" s="6">
        <f t="shared" si="12"/>
        <v>800.4543590528001</v>
      </c>
      <c r="F20" s="6">
        <f t="shared" si="12"/>
        <v>759.82382433836551</v>
      </c>
      <c r="G20" s="6">
        <f>G17-G19</f>
        <v>715.07831496872427</v>
      </c>
    </row>
    <row r="22" spans="1:9" x14ac:dyDescent="0.3">
      <c r="H22" t="s">
        <v>40</v>
      </c>
      <c r="I22">
        <f>G4*(1.03)</f>
        <v>144.90925928750002</v>
      </c>
    </row>
    <row r="23" spans="1:9" x14ac:dyDescent="0.3">
      <c r="H23" t="s">
        <v>41</v>
      </c>
      <c r="I23">
        <f>I22*(1-M4)</f>
        <v>92.741925944000016</v>
      </c>
    </row>
    <row r="24" spans="1:9" x14ac:dyDescent="0.3">
      <c r="H24" t="s">
        <v>42</v>
      </c>
      <c r="I24">
        <f>G11*(1+M7)</f>
        <v>11.592740743000002</v>
      </c>
    </row>
    <row r="25" spans="1:9" x14ac:dyDescent="0.3">
      <c r="H25" t="s">
        <v>43</v>
      </c>
      <c r="I25">
        <f>I23-I24</f>
        <v>81.149185201000009</v>
      </c>
    </row>
    <row r="26" spans="1:9" x14ac:dyDescent="0.3">
      <c r="A26" s="17" t="s">
        <v>44</v>
      </c>
      <c r="H26" t="s">
        <v>21</v>
      </c>
      <c r="I26">
        <v>8.6</v>
      </c>
    </row>
    <row r="27" spans="1:9" x14ac:dyDescent="0.3">
      <c r="A27" s="16" t="s">
        <v>45</v>
      </c>
      <c r="C27">
        <f>I27</f>
        <v>1449.0925928750003</v>
      </c>
      <c r="H27" t="s">
        <v>46</v>
      </c>
      <c r="I27">
        <f>I25/(M11-M2)</f>
        <v>1449.0925928750003</v>
      </c>
    </row>
    <row r="28" spans="1:9" x14ac:dyDescent="0.3">
      <c r="A28" s="16" t="s">
        <v>47</v>
      </c>
      <c r="C28" s="6">
        <f>G20</f>
        <v>715.07831496872427</v>
      </c>
      <c r="I28">
        <f>G20</f>
        <v>715.07831496872427</v>
      </c>
    </row>
    <row r="29" spans="1:9" ht="26.4" x14ac:dyDescent="0.3">
      <c r="A29" s="16" t="s">
        <v>48</v>
      </c>
      <c r="C29" s="6">
        <f>C27-C28</f>
        <v>734.01427790627599</v>
      </c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CA7B6703BA34C92AFA26BAB9023F9" ma:contentTypeVersion="9" ma:contentTypeDescription="Create a new document." ma:contentTypeScope="" ma:versionID="3a383f92aaf1170892595ebb953d3d03">
  <xsd:schema xmlns:xsd="http://www.w3.org/2001/XMLSchema" xmlns:xs="http://www.w3.org/2001/XMLSchema" xmlns:p="http://schemas.microsoft.com/office/2006/metadata/properties" xmlns:ns2="5c4d03c9-b6fd-4039-a4dd-5f1080902256" xmlns:ns3="cb283630-ccc5-4912-bb7e-38ac8970bf4e" targetNamespace="http://schemas.microsoft.com/office/2006/metadata/properties" ma:root="true" ma:fieldsID="5c5f93d8092601a4dffaef9c8eace432" ns2:_="" ns3:_="">
    <xsd:import namespace="5c4d03c9-b6fd-4039-a4dd-5f1080902256"/>
    <xsd:import namespace="cb283630-ccc5-4912-bb7e-38ac8970bf4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d03c9-b6fd-4039-a4dd-5f108090225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4c94a80-5a04-40e8-aec5-0c41fe7450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83630-ccc5-4912-bb7e-38ac8970bf4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89ec697-3f01-4aef-b90c-6e319e386379}" ma:internalName="TaxCatchAll" ma:showField="CatchAllData" ma:web="cb283630-ccc5-4912-bb7e-38ac8970bf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283630-ccc5-4912-bb7e-38ac8970bf4e" xsi:nil="true"/>
    <lcf76f155ced4ddcb4097134ff3c332f xmlns="5c4d03c9-b6fd-4039-a4dd-5f1080902256">
      <Terms xmlns="http://schemas.microsoft.com/office/infopath/2007/PartnerControls"/>
    </lcf76f155ced4ddcb4097134ff3c332f>
    <ReferenceId xmlns="5c4d03c9-b6fd-4039-a4dd-5f108090225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D6FB15-C67D-49D5-8814-1B2106894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d03c9-b6fd-4039-a4dd-5f1080902256"/>
    <ds:schemaRef ds:uri="cb283630-ccc5-4912-bb7e-38ac8970bf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E715D3-D66A-406E-A416-5334B4F6CF1B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cb283630-ccc5-4912-bb7e-38ac8970bf4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5c4d03c9-b6fd-4039-a4dd-5f1080902256"/>
  </ds:schemaRefs>
</ds:datastoreItem>
</file>

<file path=customXml/itemProps3.xml><?xml version="1.0" encoding="utf-8"?>
<ds:datastoreItem xmlns:ds="http://schemas.openxmlformats.org/officeDocument/2006/customXml" ds:itemID="{77E4D283-2763-4A1A-A198-25B91D2D0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2023-03-29T07:23:45Z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0x01010078349D642397B540B44A42CA92ADF688</vt:lpwstr>
  </property>
</Properties>
</file>