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/>
  <xr:revisionPtr revIDLastSave="0" documentId="11_8D01115ABB50CD065CC1F2A6B48A6DD134CDBE3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CFF and FCFE" sheetId="1" r:id="rId1"/>
    <sheet name="FCFF from Net Income" sheetId="2" r:id="rId2"/>
    <sheet name="FCFF from CFO" sheetId="3" r:id="rId3"/>
  </sheets>
  <calcPr calcId="0" fullCalcOnLoad="1"/>
  <extLst>
    <ext uri="GoogleSheetsCustomDataVersion1">
      <go:sheetsCustomData xmlns:go="http://customooxmlschemas.google.com/" r:id="rId7" roundtripDataSignature="AMtx7mgkUuybwkPfBdEH0miJt3fAG2qg2Q=="/>
    </ext>
  </extLst>
</workbook>
</file>

<file path=xl/calcChain.xml><?xml version="1.0" encoding="utf-8"?>
<calcChain xmlns="http://schemas.openxmlformats.org/spreadsheetml/2006/main">
  <c r="D30" i="3" l="1"/>
  <c r="C30" i="3"/>
  <c r="B30" i="3"/>
  <c r="D29" i="3"/>
  <c r="C29" i="3"/>
  <c r="B29" i="3"/>
  <c r="D28" i="3"/>
  <c r="C28" i="3"/>
  <c r="B28" i="3"/>
  <c r="D27" i="3"/>
  <c r="C27" i="3"/>
  <c r="B27" i="3"/>
  <c r="D19" i="3"/>
  <c r="C19" i="3"/>
  <c r="B19" i="3"/>
  <c r="D10" i="3"/>
  <c r="C10" i="3"/>
  <c r="B10" i="3"/>
  <c r="E33" i="2"/>
  <c r="D33" i="2"/>
  <c r="C33" i="2"/>
  <c r="E31" i="2"/>
  <c r="D31" i="2"/>
  <c r="C31" i="2"/>
  <c r="E30" i="2"/>
  <c r="D30" i="2"/>
  <c r="C30" i="2"/>
  <c r="E29" i="2"/>
  <c r="D29" i="2"/>
  <c r="C29" i="2"/>
  <c r="F28" i="2"/>
  <c r="E28" i="2"/>
  <c r="D28" i="2"/>
  <c r="C28" i="2"/>
  <c r="E27" i="2"/>
  <c r="D27" i="2"/>
  <c r="C27" i="2"/>
  <c r="K22" i="2"/>
  <c r="J22" i="2"/>
  <c r="I22" i="2"/>
  <c r="H22" i="2"/>
  <c r="K16" i="2"/>
  <c r="J16" i="2"/>
  <c r="I16" i="2"/>
  <c r="H16" i="2"/>
  <c r="E15" i="2"/>
  <c r="D15" i="2"/>
  <c r="C15" i="2"/>
  <c r="Q13" i="2"/>
  <c r="P13" i="2"/>
  <c r="O13" i="2"/>
  <c r="E13" i="2"/>
  <c r="D13" i="2"/>
  <c r="C13" i="2"/>
  <c r="K12" i="2"/>
  <c r="J12" i="2"/>
  <c r="I12" i="2"/>
  <c r="H12" i="2"/>
  <c r="Q11" i="2"/>
  <c r="P11" i="2"/>
  <c r="O11" i="2"/>
  <c r="N11" i="2"/>
  <c r="E11" i="2"/>
  <c r="D11" i="2"/>
  <c r="C11" i="2"/>
  <c r="Q10" i="2"/>
  <c r="P10" i="2"/>
  <c r="O10" i="2"/>
  <c r="E9" i="2"/>
  <c r="D9" i="2"/>
  <c r="C9" i="2"/>
  <c r="K8" i="2"/>
  <c r="J8" i="2"/>
  <c r="I8" i="2"/>
  <c r="H8" i="2"/>
  <c r="Q7" i="2"/>
  <c r="P7" i="2"/>
  <c r="O7" i="2"/>
  <c r="N7" i="2"/>
  <c r="E7" i="2"/>
  <c r="D7" i="2"/>
  <c r="C7" i="2"/>
  <c r="Q6" i="2"/>
  <c r="P6" i="2"/>
  <c r="O6" i="2"/>
  <c r="N6" i="2"/>
  <c r="Q5" i="2"/>
  <c r="P5" i="2"/>
  <c r="O5" i="2"/>
  <c r="G30" i="1"/>
  <c r="G28" i="1"/>
  <c r="G26" i="1"/>
  <c r="G23" i="1"/>
  <c r="G22" i="1"/>
  <c r="G20" i="1"/>
  <c r="G14" i="1"/>
  <c r="G12" i="1"/>
  <c r="G10" i="1"/>
  <c r="G7" i="1"/>
  <c r="G6" i="1"/>
  <c r="G4" i="1"/>
</calcChain>
</file>

<file path=xl/sharedStrings.xml><?xml version="1.0" encoding="utf-8"?>
<sst xmlns="http://schemas.openxmlformats.org/spreadsheetml/2006/main" count="96" uniqueCount="73">
  <si>
    <t>FCFF</t>
  </si>
  <si>
    <t>WACC</t>
  </si>
  <si>
    <t>Growth rate</t>
  </si>
  <si>
    <t>g</t>
  </si>
  <si>
    <r>
      <rPr>
        <b/>
        <sz val="14"/>
        <color theme="1"/>
        <rFont val="Arial"/>
      </rPr>
      <t>FCFF</t>
    </r>
    <r>
      <rPr>
        <b/>
        <sz val="10"/>
        <color theme="1"/>
        <rFont val="Arial"/>
      </rPr>
      <t>1</t>
    </r>
  </si>
  <si>
    <t>Cost of debt</t>
  </si>
  <si>
    <t>WACC-g</t>
  </si>
  <si>
    <t xml:space="preserve">Required rate of return for equity </t>
  </si>
  <si>
    <t>Target Capital Structure</t>
  </si>
  <si>
    <t>Firm value</t>
  </si>
  <si>
    <t>Debt</t>
  </si>
  <si>
    <t>Equity</t>
  </si>
  <si>
    <t>Equity Value</t>
  </si>
  <si>
    <t>Tax rate</t>
  </si>
  <si>
    <t>Value per share</t>
  </si>
  <si>
    <t>No. of outstanding shares</t>
  </si>
  <si>
    <t>Income Statement</t>
  </si>
  <si>
    <t>Balance sheet</t>
  </si>
  <si>
    <t>Working Capital</t>
  </si>
  <si>
    <t>Current assets excluding cash</t>
  </si>
  <si>
    <t>EBITDA</t>
  </si>
  <si>
    <t>Cash</t>
  </si>
  <si>
    <t>Account receivable</t>
  </si>
  <si>
    <t>Depreciation expenses</t>
  </si>
  <si>
    <t>Accounts receivable</t>
  </si>
  <si>
    <t>Inventory</t>
  </si>
  <si>
    <t>Operating income</t>
  </si>
  <si>
    <t>Total current assets excluding cash</t>
  </si>
  <si>
    <t>Current assets</t>
  </si>
  <si>
    <t>Interest expense (at 6%)</t>
  </si>
  <si>
    <t>Current liabilities excluding short-term debt</t>
  </si>
  <si>
    <t>Fixed Assets</t>
  </si>
  <si>
    <t>Accounts payable</t>
  </si>
  <si>
    <t>Income before tax</t>
  </si>
  <si>
    <t>Accumulated depreciation</t>
  </si>
  <si>
    <t>Working capital</t>
  </si>
  <si>
    <t>Total assets</t>
  </si>
  <si>
    <t>Income taxes (at 25%)</t>
  </si>
  <si>
    <t>Increase in working capital</t>
  </si>
  <si>
    <t>Account payables</t>
  </si>
  <si>
    <t>Net Income</t>
  </si>
  <si>
    <t>Current portion of long term debt</t>
  </si>
  <si>
    <t>Current liabilities</t>
  </si>
  <si>
    <t>Long-term debt</t>
  </si>
  <si>
    <t>Common stock</t>
  </si>
  <si>
    <t>Retained earnings</t>
  </si>
  <si>
    <t>Total liabilities and equity</t>
  </si>
  <si>
    <t>Noncash charges</t>
  </si>
  <si>
    <t>Interest expenses x (1-Tax rate)</t>
  </si>
  <si>
    <t>Investment in Fixed Capital</t>
  </si>
  <si>
    <t>Invetment in Working Capital</t>
  </si>
  <si>
    <t>here we should not take cash as it is included in net income</t>
  </si>
  <si>
    <t>Free Cash to the Firm</t>
  </si>
  <si>
    <t>CFO</t>
  </si>
  <si>
    <t>Cash flow from operation</t>
  </si>
  <si>
    <t>Depreciation (+)</t>
  </si>
  <si>
    <t>Increase in account receiables</t>
  </si>
  <si>
    <t>Increase in invetory</t>
  </si>
  <si>
    <t>Increase in account payables</t>
  </si>
  <si>
    <t>Cash from operations</t>
  </si>
  <si>
    <t>Cash flow investing activities</t>
  </si>
  <si>
    <t>Purchase of PPE</t>
  </si>
  <si>
    <t>Cash flow financing activities</t>
  </si>
  <si>
    <t>Borrowing (repayment)</t>
  </si>
  <si>
    <t>Total cash flow</t>
  </si>
  <si>
    <t>Beginning cash</t>
  </si>
  <si>
    <t>Ending cash</t>
  </si>
  <si>
    <t>Cash paid for interest</t>
  </si>
  <si>
    <t>Cash paid for taxes</t>
  </si>
  <si>
    <t>Cash flow from operations</t>
  </si>
  <si>
    <t>Interest expensesx(1-tax rate)</t>
  </si>
  <si>
    <t>Investment in fixed capital</t>
  </si>
  <si>
    <t>Free cash flow to the firm (FCFF)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</si>
</sst>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,&quot; M&quot;"/>
    <numFmt numFmtId="165" formatCode="\$#\ 0.0,,\ &quot;M&quot;"/>
    <numFmt numFmtId="166" formatCode="\$#0.00,,,&quot; B&quot;"/>
    <numFmt numFmtId="167" formatCode="\$#,##0,,&quot;M&quot;"/>
  </numFmts>
  <fonts count="8">
    <font>
      <sz val="11"/>
      <color theme="1"/>
      <name val="Calibri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C8C8C8"/>
        <bgColor rgb="FFC8C8C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0" fontId="1" fillId="2" borderId="1" xfId="0" applyNumberFormat="1" applyFont="1" applyFill="1" applyBorder="1"/>
    <xf numFmtId="0" fontId="1" fillId="2" borderId="1" xfId="0" applyFont="1" applyFill="1" applyBorder="1"/>
    <xf numFmtId="10" fontId="1" fillId="0" borderId="0" xfId="0" applyNumberFormat="1" applyFont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2" fontId="1" fillId="2" borderId="1" xfId="0" applyNumberFormat="1" applyFont="1" applyFill="1" applyBorder="1"/>
    <xf numFmtId="166" fontId="1" fillId="0" borderId="0" xfId="0" applyNumberFormat="1" applyFont="1"/>
    <xf numFmtId="167" fontId="1" fillId="0" borderId="0" xfId="0" applyNumberFormat="1" applyFont="1"/>
    <xf numFmtId="0" fontId="3" fillId="3" borderId="1" xfId="0" applyFont="1" applyFill="1" applyBorder="1"/>
    <xf numFmtId="0" fontId="4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3" fillId="0" borderId="0" xfId="0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2" fontId="3" fillId="0" borderId="0" xfId="0" applyNumberFormat="1" applyFont="1"/>
    <xf numFmtId="0" fontId="3" fillId="2" borderId="1" xfId="0" applyFont="1" applyFill="1" applyBorder="1"/>
    <xf numFmtId="9" fontId="4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2578125" defaultRowHeight="15" customHeight="1"/>
  <cols>
    <col min="1" max="2" width="24.42578125" customWidth="1"/>
    <col min="3" max="3" width="17.5703125" customWidth="1"/>
    <col min="4" max="5" width="9.140625" customWidth="1"/>
    <col min="6" max="6" width="21.28515625" customWidth="1"/>
    <col min="7" max="7" width="17.140625" customWidth="1"/>
    <col min="8" max="26" width="9.140625" customWidth="1"/>
  </cols>
  <sheetData>
    <row r="1" spans="1:26" ht="17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" t="s">
        <v>0</v>
      </c>
      <c r="B4" s="1"/>
      <c r="C4" s="2">
        <v>950000000</v>
      </c>
      <c r="D4" s="1"/>
      <c r="E4" s="1"/>
      <c r="F4" s="3" t="s">
        <v>1</v>
      </c>
      <c r="G4" s="4">
        <f>C11*C7*(1-C14)+C12*C8</f>
        <v>7.7594999999999997E-2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1"/>
      <c r="C5" s="2"/>
      <c r="D5" s="1"/>
      <c r="E5" s="1"/>
      <c r="F5" s="1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 t="s">
        <v>2</v>
      </c>
      <c r="B6" s="1" t="s">
        <v>3</v>
      </c>
      <c r="C6" s="6">
        <v>0.04</v>
      </c>
      <c r="D6" s="1"/>
      <c r="E6" s="1"/>
      <c r="F6" s="3" t="s">
        <v>4</v>
      </c>
      <c r="G6" s="7">
        <f>C4*(1+C6)</f>
        <v>988000000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>
      <c r="A7" s="1" t="s">
        <v>5</v>
      </c>
      <c r="B7" s="1"/>
      <c r="C7" s="6">
        <v>5.2499999999999998E-2</v>
      </c>
      <c r="D7" s="1"/>
      <c r="E7" s="1"/>
      <c r="F7" s="3" t="s">
        <v>6</v>
      </c>
      <c r="G7" s="4">
        <f>G4-C6</f>
        <v>3.7595000000000003E-2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" t="s">
        <v>7</v>
      </c>
      <c r="B8" s="1"/>
      <c r="C8" s="6">
        <v>0.105</v>
      </c>
      <c r="D8" s="1"/>
      <c r="E8" s="1"/>
      <c r="F8" s="1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"/>
      <c r="B9" s="1"/>
      <c r="C9" s="1"/>
      <c r="D9" s="1"/>
      <c r="E9" s="1"/>
      <c r="F9" s="1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 t="s">
        <v>8</v>
      </c>
      <c r="B10" s="1"/>
      <c r="C10" s="1"/>
      <c r="D10" s="1"/>
      <c r="E10" s="1"/>
      <c r="F10" s="3" t="s">
        <v>9</v>
      </c>
      <c r="G10" s="8">
        <f>G6/G7</f>
        <v>26280090438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" t="s">
        <v>10</v>
      </c>
      <c r="B11" s="1"/>
      <c r="C11" s="6">
        <v>0.4</v>
      </c>
      <c r="D11" s="1"/>
      <c r="E11" s="1"/>
      <c r="F11" s="1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" t="s">
        <v>11</v>
      </c>
      <c r="B12" s="1"/>
      <c r="C12" s="6">
        <v>0.6</v>
      </c>
      <c r="D12" s="1"/>
      <c r="E12" s="1"/>
      <c r="F12" s="3" t="s">
        <v>12</v>
      </c>
      <c r="G12" s="8">
        <f>G10-C16</f>
        <v>24300090438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1"/>
      <c r="B13" s="1"/>
      <c r="C13" s="1"/>
      <c r="D13" s="1"/>
      <c r="E13" s="1"/>
      <c r="F13" s="1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1" t="s">
        <v>13</v>
      </c>
      <c r="B14" s="1"/>
      <c r="C14" s="6">
        <v>0.30499999999999999</v>
      </c>
      <c r="D14" s="1"/>
      <c r="E14" s="1"/>
      <c r="F14" s="3" t="s">
        <v>14</v>
      </c>
      <c r="G14" s="9">
        <f>G12/C17</f>
        <v>131.3518402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>
      <c r="A16" s="1" t="s">
        <v>10</v>
      </c>
      <c r="B16" s="1"/>
      <c r="C16" s="10">
        <v>1980000000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" t="s">
        <v>15</v>
      </c>
      <c r="B17" s="1"/>
      <c r="C17" s="11">
        <v>185000000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 t="s">
        <v>0</v>
      </c>
      <c r="B20" s="1"/>
      <c r="C20" s="2">
        <v>700000000</v>
      </c>
      <c r="D20" s="1"/>
      <c r="E20" s="1"/>
      <c r="F20" s="3" t="s">
        <v>1</v>
      </c>
      <c r="G20" s="4">
        <f>C27*C23*(1-C30)+C24*C28</f>
        <v>0.10200380000000001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"/>
      <c r="B21" s="1"/>
      <c r="C21" s="2"/>
      <c r="D21" s="1"/>
      <c r="E21" s="1"/>
      <c r="F21" s="1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 t="s">
        <v>2</v>
      </c>
      <c r="B22" s="1" t="s">
        <v>3</v>
      </c>
      <c r="C22" s="6">
        <v>0.05</v>
      </c>
      <c r="D22" s="1"/>
      <c r="E22" s="1"/>
      <c r="F22" s="3" t="s">
        <v>4</v>
      </c>
      <c r="G22" s="7">
        <f>C20*(1+C22)</f>
        <v>735000000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" t="s">
        <v>5</v>
      </c>
      <c r="B23" s="1"/>
      <c r="C23" s="6">
        <v>5.7000000000000002E-2</v>
      </c>
      <c r="D23" s="1"/>
      <c r="E23" s="1"/>
      <c r="F23" s="3" t="s">
        <v>6</v>
      </c>
      <c r="G23" s="4">
        <f>G20-C22</f>
        <v>5.2003800000000003E-2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 t="s">
        <v>7</v>
      </c>
      <c r="B24" s="1"/>
      <c r="C24" s="6">
        <v>0.11799999999999999</v>
      </c>
      <c r="D24" s="1"/>
      <c r="E24" s="1"/>
      <c r="F24" s="1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1"/>
      <c r="B25" s="1"/>
      <c r="C25" s="1"/>
      <c r="D25" s="1"/>
      <c r="E25" s="1"/>
      <c r="F25" s="1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" t="s">
        <v>8</v>
      </c>
      <c r="B26" s="1"/>
      <c r="C26" s="1"/>
      <c r="D26" s="1"/>
      <c r="E26" s="1"/>
      <c r="F26" s="3" t="s">
        <v>9</v>
      </c>
      <c r="G26" s="7">
        <f>G22/G23</f>
        <v>14133582546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1" t="s">
        <v>10</v>
      </c>
      <c r="B27" s="1"/>
      <c r="C27" s="6">
        <v>0.2</v>
      </c>
      <c r="D27" s="1"/>
      <c r="E27" s="1"/>
      <c r="F27" s="1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1" t="s">
        <v>11</v>
      </c>
      <c r="B28" s="1"/>
      <c r="C28" s="6">
        <v>0.8</v>
      </c>
      <c r="D28" s="1"/>
      <c r="E28" s="1"/>
      <c r="F28" s="3" t="s">
        <v>12</v>
      </c>
      <c r="G28" s="8">
        <f>G26-C32</f>
        <v>11933582546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1"/>
      <c r="B29" s="1"/>
      <c r="C29" s="1"/>
      <c r="D29" s="1"/>
      <c r="E29" s="1"/>
      <c r="F29" s="1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>
      <c r="A30" s="1" t="s">
        <v>13</v>
      </c>
      <c r="B30" s="1"/>
      <c r="C30" s="6">
        <v>0.33300000000000002</v>
      </c>
      <c r="D30" s="1"/>
      <c r="E30" s="1"/>
      <c r="F30" s="3" t="s">
        <v>14</v>
      </c>
      <c r="G30" s="5">
        <f>G28/C33</f>
        <v>59.667912729999998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customHeight="1">
      <c r="A32" s="1" t="s">
        <v>10</v>
      </c>
      <c r="B32" s="1"/>
      <c r="C32" s="10">
        <v>2200000000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1" t="s">
        <v>15</v>
      </c>
      <c r="B33" s="1"/>
      <c r="C33" s="11">
        <v>200000000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4.42578125" defaultRowHeight="15" customHeight="1"/>
  <cols>
    <col min="1" max="1" width="39.42578125" customWidth="1"/>
    <col min="2" max="6" width="8.7109375" customWidth="1"/>
    <col min="7" max="7" width="33.5703125" customWidth="1"/>
    <col min="8" max="10" width="8.7109375" customWidth="1"/>
    <col min="11" max="11" width="9.140625" customWidth="1"/>
    <col min="12" max="12" width="8.7109375" customWidth="1"/>
    <col min="13" max="13" width="39.28515625" customWidth="1"/>
    <col min="14" max="26" width="8.7109375" customWidth="1"/>
  </cols>
  <sheetData>
    <row r="1" spans="1:18" ht="14.25" customHeight="1"/>
    <row r="2" spans="1:18" ht="14.25" customHeight="1">
      <c r="A2" s="12" t="s">
        <v>16</v>
      </c>
      <c r="B2" s="13"/>
      <c r="C2" s="13"/>
      <c r="D2" s="13"/>
      <c r="E2" s="13"/>
      <c r="G2" s="14" t="s">
        <v>17</v>
      </c>
      <c r="H2" s="15"/>
      <c r="I2" s="15"/>
      <c r="J2" s="15"/>
      <c r="K2" s="15"/>
      <c r="M2" s="16" t="s">
        <v>18</v>
      </c>
      <c r="N2" s="16"/>
      <c r="O2" s="16"/>
      <c r="P2" s="16"/>
      <c r="Q2" s="16"/>
    </row>
    <row r="3" spans="1:18" ht="14.25" customHeight="1">
      <c r="A3" s="17"/>
      <c r="B3" s="17">
        <v>2017</v>
      </c>
      <c r="C3" s="17">
        <v>2018</v>
      </c>
      <c r="D3" s="17">
        <v>2019</v>
      </c>
      <c r="E3" s="17">
        <v>2020</v>
      </c>
      <c r="G3" s="17"/>
      <c r="H3" s="17">
        <v>2017</v>
      </c>
      <c r="I3" s="17">
        <v>2018</v>
      </c>
      <c r="J3" s="17">
        <v>2019</v>
      </c>
      <c r="K3" s="17">
        <v>2020</v>
      </c>
      <c r="N3" s="17">
        <v>2017</v>
      </c>
      <c r="O3" s="17">
        <v>2018</v>
      </c>
      <c r="P3" s="17">
        <v>2019</v>
      </c>
      <c r="Q3" s="17">
        <v>2020</v>
      </c>
    </row>
    <row r="4" spans="1:18" ht="14.25" customHeight="1">
      <c r="M4" s="18" t="s">
        <v>19</v>
      </c>
      <c r="N4" s="19"/>
      <c r="O4" s="19"/>
      <c r="P4" s="19"/>
      <c r="Q4" s="19"/>
    </row>
    <row r="5" spans="1:18" ht="14.25" customHeight="1">
      <c r="A5" s="20" t="s">
        <v>20</v>
      </c>
      <c r="C5" s="19">
        <v>786</v>
      </c>
      <c r="D5" s="19">
        <v>943.2</v>
      </c>
      <c r="E5" s="19">
        <v>1179</v>
      </c>
      <c r="G5" s="20" t="s">
        <v>21</v>
      </c>
      <c r="H5" s="19">
        <v>0</v>
      </c>
      <c r="I5" s="19">
        <v>385.85</v>
      </c>
      <c r="J5" s="19">
        <v>742.93</v>
      </c>
      <c r="K5" s="19">
        <v>1765</v>
      </c>
      <c r="M5" s="20" t="s">
        <v>22</v>
      </c>
      <c r="N5" s="19">
        <v>0</v>
      </c>
      <c r="O5" s="19">
        <f t="shared" ref="O5:Q5" si="0">I6</f>
        <v>357.27</v>
      </c>
      <c r="P5" s="19">
        <f t="shared" si="0"/>
        <v>410.25</v>
      </c>
      <c r="Q5" s="19">
        <f t="shared" si="0"/>
        <v>589.5</v>
      </c>
    </row>
    <row r="6" spans="1:18" ht="14.25" customHeight="1">
      <c r="A6" s="20" t="s">
        <v>23</v>
      </c>
      <c r="C6" s="19">
        <v>86</v>
      </c>
      <c r="D6" s="19">
        <v>98.15</v>
      </c>
      <c r="E6" s="19">
        <v>105.25</v>
      </c>
      <c r="G6" s="20" t="s">
        <v>24</v>
      </c>
      <c r="H6" s="19">
        <v>0</v>
      </c>
      <c r="I6" s="19">
        <v>357.27</v>
      </c>
      <c r="J6" s="19">
        <v>410.25</v>
      </c>
      <c r="K6" s="19">
        <v>589.5</v>
      </c>
      <c r="M6" s="20" t="s">
        <v>25</v>
      </c>
      <c r="N6" s="19">
        <f t="shared" ref="N6:Q6" si="1">H7</f>
        <v>235</v>
      </c>
      <c r="O6" s="19">
        <f t="shared" si="1"/>
        <v>285</v>
      </c>
      <c r="P6" s="19">
        <f t="shared" si="1"/>
        <v>325</v>
      </c>
      <c r="Q6" s="19">
        <f t="shared" si="1"/>
        <v>384.88</v>
      </c>
    </row>
    <row r="7" spans="1:18" ht="14.25" customHeight="1">
      <c r="A7" s="17" t="s">
        <v>26</v>
      </c>
      <c r="B7" s="17"/>
      <c r="C7" s="21">
        <f t="shared" ref="C7:E7" si="2">C5-C6</f>
        <v>700</v>
      </c>
      <c r="D7" s="21">
        <f t="shared" si="2"/>
        <v>845.05</v>
      </c>
      <c r="E7" s="21">
        <f t="shared" si="2"/>
        <v>1073.75</v>
      </c>
      <c r="G7" s="20" t="s">
        <v>25</v>
      </c>
      <c r="H7" s="19">
        <v>235</v>
      </c>
      <c r="I7" s="19">
        <v>285</v>
      </c>
      <c r="J7" s="19">
        <v>325</v>
      </c>
      <c r="K7" s="19">
        <v>384.88</v>
      </c>
      <c r="M7" s="17" t="s">
        <v>27</v>
      </c>
      <c r="N7" s="21">
        <f t="shared" ref="N7:Q7" si="3">N5+N6</f>
        <v>235</v>
      </c>
      <c r="O7" s="21">
        <f t="shared" si="3"/>
        <v>642.27</v>
      </c>
      <c r="P7" s="21">
        <f t="shared" si="3"/>
        <v>735.25</v>
      </c>
      <c r="Q7" s="21">
        <f t="shared" si="3"/>
        <v>974.38</v>
      </c>
    </row>
    <row r="8" spans="1:18" ht="14.25" customHeight="1">
      <c r="C8" s="19"/>
      <c r="D8" s="19"/>
      <c r="E8" s="19"/>
      <c r="G8" s="17" t="s">
        <v>28</v>
      </c>
      <c r="H8" s="21">
        <f t="shared" ref="H8:K8" si="4">SUM(H5:H7)</f>
        <v>235</v>
      </c>
      <c r="I8" s="21">
        <f t="shared" si="4"/>
        <v>1028.1199999999999</v>
      </c>
      <c r="J8" s="21">
        <f t="shared" si="4"/>
        <v>1478.18</v>
      </c>
      <c r="K8" s="21">
        <f t="shared" si="4"/>
        <v>2739.38</v>
      </c>
      <c r="N8" s="19"/>
      <c r="O8" s="19"/>
      <c r="P8" s="19"/>
      <c r="Q8" s="19"/>
    </row>
    <row r="9" spans="1:18" ht="14.25" customHeight="1">
      <c r="A9" s="20" t="s">
        <v>29</v>
      </c>
      <c r="B9" s="19"/>
      <c r="C9" s="19">
        <f t="shared" ref="C9:E9" si="5">H18*6%</f>
        <v>52.819200000000002</v>
      </c>
      <c r="D9" s="19">
        <f t="shared" si="5"/>
        <v>52.819200000000002</v>
      </c>
      <c r="E9" s="19">
        <f t="shared" si="5"/>
        <v>63.382800000000003</v>
      </c>
      <c r="H9" s="19"/>
      <c r="I9" s="19"/>
      <c r="J9" s="19"/>
      <c r="K9" s="19"/>
      <c r="M9" s="18" t="s">
        <v>30</v>
      </c>
      <c r="N9" s="19"/>
      <c r="O9" s="19"/>
      <c r="P9" s="19"/>
      <c r="Q9" s="19"/>
    </row>
    <row r="10" spans="1:18" ht="14.25" customHeight="1">
      <c r="C10" s="19"/>
      <c r="D10" s="19"/>
      <c r="E10" s="19"/>
      <c r="G10" s="20" t="s">
        <v>31</v>
      </c>
      <c r="H10" s="19">
        <v>1968</v>
      </c>
      <c r="I10" s="19">
        <v>1965</v>
      </c>
      <c r="J10" s="19">
        <v>2143</v>
      </c>
      <c r="K10" s="19">
        <v>2945.5</v>
      </c>
      <c r="M10" s="20" t="s">
        <v>32</v>
      </c>
      <c r="N10" s="19">
        <v>0</v>
      </c>
      <c r="O10" s="19">
        <f t="shared" ref="O10:Q10" si="6">I14</f>
        <v>178.63</v>
      </c>
      <c r="P10" s="19">
        <f t="shared" si="6"/>
        <v>214.36</v>
      </c>
      <c r="Q10" s="19">
        <f t="shared" si="6"/>
        <v>294.75</v>
      </c>
    </row>
    <row r="11" spans="1:18" ht="14.25" customHeight="1">
      <c r="A11" s="17" t="s">
        <v>33</v>
      </c>
      <c r="B11" s="17"/>
      <c r="C11" s="21">
        <f t="shared" ref="C11:E11" si="7">C7-C9</f>
        <v>647.18079999999998</v>
      </c>
      <c r="D11" s="21">
        <f t="shared" si="7"/>
        <v>792.23080000000004</v>
      </c>
      <c r="E11" s="21">
        <f t="shared" si="7"/>
        <v>1010.3672</v>
      </c>
      <c r="G11" s="20" t="s">
        <v>34</v>
      </c>
      <c r="H11" s="19">
        <v>0</v>
      </c>
      <c r="I11" s="19">
        <v>160.77000000000001</v>
      </c>
      <c r="J11" s="19">
        <v>366.36</v>
      </c>
      <c r="K11" s="19">
        <v>721.04</v>
      </c>
      <c r="M11" s="20" t="s">
        <v>35</v>
      </c>
      <c r="N11" s="19">
        <f t="shared" ref="N11:Q11" si="8">N7-H16</f>
        <v>235</v>
      </c>
      <c r="O11" s="19">
        <f t="shared" si="8"/>
        <v>463.64</v>
      </c>
      <c r="P11" s="19">
        <f t="shared" si="8"/>
        <v>520.89</v>
      </c>
      <c r="Q11" s="19">
        <f t="shared" si="8"/>
        <v>679.63</v>
      </c>
      <c r="R11" s="19"/>
    </row>
    <row r="12" spans="1:18" ht="14.25" customHeight="1">
      <c r="A12" s="17"/>
      <c r="B12" s="17"/>
      <c r="C12" s="21"/>
      <c r="D12" s="19"/>
      <c r="E12" s="19"/>
      <c r="G12" s="17" t="s">
        <v>36</v>
      </c>
      <c r="H12" s="21">
        <f t="shared" ref="H12:K12" si="9">H8+H10-H11</f>
        <v>2203</v>
      </c>
      <c r="I12" s="21">
        <f t="shared" si="9"/>
        <v>2832.35</v>
      </c>
      <c r="J12" s="21">
        <f t="shared" si="9"/>
        <v>3254.82</v>
      </c>
      <c r="K12" s="21">
        <f t="shared" si="9"/>
        <v>4963.84</v>
      </c>
      <c r="N12" s="19"/>
      <c r="O12" s="19"/>
      <c r="P12" s="19"/>
      <c r="Q12" s="19"/>
    </row>
    <row r="13" spans="1:18" ht="14.25" customHeight="1">
      <c r="A13" s="20" t="s">
        <v>37</v>
      </c>
      <c r="C13" s="19">
        <f t="shared" ref="C13:E13" si="10">C11*(25%)</f>
        <v>161.79519999999999</v>
      </c>
      <c r="D13" s="19">
        <f t="shared" si="10"/>
        <v>198.05770000000001</v>
      </c>
      <c r="E13" s="19">
        <f t="shared" si="10"/>
        <v>252.59180000000001</v>
      </c>
      <c r="H13" s="19"/>
      <c r="I13" s="19"/>
      <c r="J13" s="19"/>
      <c r="K13" s="19"/>
      <c r="M13" s="17" t="s">
        <v>38</v>
      </c>
      <c r="N13" s="19"/>
      <c r="O13" s="21">
        <f t="shared" ref="O13:Q13" si="11">O11-N11</f>
        <v>228.64</v>
      </c>
      <c r="P13" s="21">
        <f t="shared" si="11"/>
        <v>57.25</v>
      </c>
      <c r="Q13" s="21">
        <f t="shared" si="11"/>
        <v>158.74</v>
      </c>
    </row>
    <row r="14" spans="1:18" ht="14.25" customHeight="1">
      <c r="C14" s="19"/>
      <c r="D14" s="19"/>
      <c r="E14" s="19"/>
      <c r="G14" s="20" t="s">
        <v>39</v>
      </c>
      <c r="H14" s="19">
        <v>0</v>
      </c>
      <c r="I14" s="19">
        <v>178.63</v>
      </c>
      <c r="J14" s="19">
        <v>214.36</v>
      </c>
      <c r="K14" s="19">
        <v>294.75</v>
      </c>
    </row>
    <row r="15" spans="1:18" ht="14.25" customHeight="1">
      <c r="A15" s="17" t="s">
        <v>40</v>
      </c>
      <c r="B15" s="17"/>
      <c r="C15" s="21">
        <f t="shared" ref="C15:E15" si="12">C11-C13</f>
        <v>485.38560000000001</v>
      </c>
      <c r="D15" s="21">
        <f t="shared" si="12"/>
        <v>594.17309999999998</v>
      </c>
      <c r="E15" s="21">
        <f t="shared" si="12"/>
        <v>757.77539999999999</v>
      </c>
      <c r="G15" s="20" t="s">
        <v>41</v>
      </c>
      <c r="H15" s="19">
        <v>0</v>
      </c>
      <c r="I15" s="19">
        <v>0</v>
      </c>
      <c r="J15" s="19">
        <v>0</v>
      </c>
      <c r="K15" s="19">
        <v>0</v>
      </c>
    </row>
    <row r="16" spans="1:18" ht="14.25" customHeight="1">
      <c r="G16" s="17" t="s">
        <v>42</v>
      </c>
      <c r="H16" s="21">
        <f t="shared" ref="H16:K16" si="13">SUM(H14:H15)</f>
        <v>0</v>
      </c>
      <c r="I16" s="21">
        <f t="shared" si="13"/>
        <v>178.63</v>
      </c>
      <c r="J16" s="21">
        <f t="shared" si="13"/>
        <v>214.36</v>
      </c>
      <c r="K16" s="21">
        <f t="shared" si="13"/>
        <v>294.75</v>
      </c>
    </row>
    <row r="17" spans="1:11" ht="14.25" customHeight="1">
      <c r="H17" s="19"/>
      <c r="I17" s="19"/>
      <c r="J17" s="19"/>
      <c r="K17" s="19"/>
    </row>
    <row r="18" spans="1:11" ht="14.25" customHeight="1">
      <c r="G18" s="20" t="s">
        <v>43</v>
      </c>
      <c r="H18" s="19">
        <v>880.32</v>
      </c>
      <c r="I18" s="19">
        <v>880.32</v>
      </c>
      <c r="J18" s="19">
        <v>1056.3800000000001</v>
      </c>
      <c r="K18" s="19">
        <v>1451.82</v>
      </c>
    </row>
    <row r="19" spans="1:11" ht="14.25" customHeight="1">
      <c r="G19" s="20" t="s">
        <v>44</v>
      </c>
      <c r="H19" s="19">
        <v>1320.48</v>
      </c>
      <c r="I19" s="19">
        <v>1200.43</v>
      </c>
      <c r="J19" s="19">
        <v>1309.56</v>
      </c>
      <c r="K19" s="19">
        <v>1636.95</v>
      </c>
    </row>
    <row r="20" spans="1:11" ht="14.25" customHeight="1">
      <c r="G20" s="20" t="s">
        <v>45</v>
      </c>
      <c r="H20" s="19">
        <v>0</v>
      </c>
      <c r="I20" s="19">
        <v>348.41</v>
      </c>
      <c r="J20" s="19">
        <v>798.21</v>
      </c>
      <c r="K20" s="19">
        <v>1568.75</v>
      </c>
    </row>
    <row r="21" spans="1:11" ht="14.25" customHeight="1">
      <c r="H21" s="19"/>
      <c r="I21" s="19"/>
      <c r="J21" s="19"/>
      <c r="K21" s="19"/>
    </row>
    <row r="22" spans="1:11" ht="14.25" customHeight="1">
      <c r="G22" s="17" t="s">
        <v>46</v>
      </c>
      <c r="H22" s="21">
        <f t="shared" ref="H22:K22" si="14">H16+H18+H19+H20</f>
        <v>2200.8000000000002</v>
      </c>
      <c r="I22" s="21">
        <f t="shared" si="14"/>
        <v>2607.79</v>
      </c>
      <c r="J22" s="21">
        <f t="shared" si="14"/>
        <v>3378.51</v>
      </c>
      <c r="K22" s="21">
        <f t="shared" si="14"/>
        <v>4952.2700000000004</v>
      </c>
    </row>
    <row r="23" spans="1:11" ht="14.25" customHeight="1"/>
    <row r="24" spans="1:11" ht="14.25" customHeight="1"/>
    <row r="25" spans="1:11" ht="14.25" customHeight="1">
      <c r="A25" s="22" t="s">
        <v>0</v>
      </c>
      <c r="B25" s="17">
        <v>2017</v>
      </c>
      <c r="C25" s="17">
        <v>2018</v>
      </c>
      <c r="D25" s="17">
        <v>2019</v>
      </c>
      <c r="E25" s="17">
        <v>2020</v>
      </c>
    </row>
    <row r="26" spans="1:11" ht="14.25" customHeight="1"/>
    <row r="27" spans="1:11" ht="14.25" customHeight="1">
      <c r="A27" s="20" t="s">
        <v>40</v>
      </c>
      <c r="C27" s="19">
        <f t="shared" ref="C27:E27" si="15">C15</f>
        <v>485.38560000000001</v>
      </c>
      <c r="D27" s="19">
        <f t="shared" si="15"/>
        <v>594.17309999999998</v>
      </c>
      <c r="E27" s="19">
        <f t="shared" si="15"/>
        <v>757.77539999999999</v>
      </c>
      <c r="F27" s="19"/>
    </row>
    <row r="28" spans="1:11" ht="14.25" customHeight="1">
      <c r="A28" s="20" t="s">
        <v>47</v>
      </c>
      <c r="C28" s="19">
        <f t="shared" ref="C28:F28" si="16">C6</f>
        <v>86</v>
      </c>
      <c r="D28" s="19">
        <f t="shared" si="16"/>
        <v>98.15</v>
      </c>
      <c r="E28" s="19">
        <f t="shared" si="16"/>
        <v>105.25</v>
      </c>
      <c r="F28" s="19" t="str">
        <f t="shared" si="16"/>
        <v/>
      </c>
    </row>
    <row r="29" spans="1:11" ht="14.25" customHeight="1">
      <c r="A29" s="20" t="s">
        <v>48</v>
      </c>
      <c r="C29" s="19">
        <f t="shared" ref="C29:E29" si="17">C9*0.75</f>
        <v>39.614400000000003</v>
      </c>
      <c r="D29" s="19">
        <f t="shared" si="17"/>
        <v>39.614400000000003</v>
      </c>
      <c r="E29" s="19">
        <f t="shared" si="17"/>
        <v>47.537100000000002</v>
      </c>
      <c r="F29" s="19"/>
    </row>
    <row r="30" spans="1:11" ht="14.25" customHeight="1">
      <c r="A30" s="20" t="s">
        <v>49</v>
      </c>
      <c r="C30" s="19">
        <f t="shared" ref="C30:E30" si="18">I10-H10</f>
        <v>-3</v>
      </c>
      <c r="D30" s="19">
        <f t="shared" si="18"/>
        <v>178</v>
      </c>
      <c r="E30" s="19">
        <f t="shared" si="18"/>
        <v>802.5</v>
      </c>
      <c r="F30" s="19"/>
    </row>
    <row r="31" spans="1:11" ht="14.25" customHeight="1">
      <c r="A31" s="20" t="s">
        <v>50</v>
      </c>
      <c r="C31" s="19">
        <f t="shared" ref="C31:E31" si="19">O13</f>
        <v>228.64</v>
      </c>
      <c r="D31" s="19">
        <f t="shared" si="19"/>
        <v>57.25</v>
      </c>
      <c r="E31" s="19">
        <f t="shared" si="19"/>
        <v>158.74</v>
      </c>
      <c r="F31" s="19"/>
      <c r="G31" s="20" t="s">
        <v>51</v>
      </c>
    </row>
    <row r="32" spans="1:11" ht="14.25" customHeight="1">
      <c r="C32" s="19"/>
      <c r="D32" s="19"/>
      <c r="E32" s="19"/>
      <c r="F32" s="19"/>
    </row>
    <row r="33" spans="1:6" ht="14.25" customHeight="1">
      <c r="A33" s="17" t="s">
        <v>52</v>
      </c>
      <c r="C33" s="19">
        <f t="shared" ref="C33:E33" si="20">C27+C28+C29-C30-C31</f>
        <v>385.36</v>
      </c>
      <c r="D33" s="19">
        <f t="shared" si="20"/>
        <v>496.6875</v>
      </c>
      <c r="E33" s="19">
        <f t="shared" si="20"/>
        <v>-50.677500000000002</v>
      </c>
      <c r="F33" s="19"/>
    </row>
    <row r="34" spans="1:6" ht="14.25" customHeight="1"/>
    <row r="35" spans="1:6" ht="14.25" customHeight="1"/>
    <row r="36" spans="1:6" ht="14.25" customHeight="1"/>
    <row r="37" spans="1:6" ht="14.25" customHeight="1"/>
    <row r="38" spans="1:6" ht="14.25" customHeight="1"/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2578125" defaultRowHeight="15" customHeight="1"/>
  <cols>
    <col min="1" max="1" width="32" customWidth="1"/>
    <col min="2" max="26" width="8.7109375" customWidth="1"/>
  </cols>
  <sheetData>
    <row r="1" spans="1:4" ht="14.25" customHeight="1">
      <c r="A1" s="17" t="s">
        <v>53</v>
      </c>
    </row>
    <row r="2" spans="1:4" ht="14.25" customHeight="1">
      <c r="B2" s="17">
        <v>2018</v>
      </c>
      <c r="C2" s="17">
        <v>2019</v>
      </c>
      <c r="D2" s="17">
        <v>2020</v>
      </c>
    </row>
    <row r="3" spans="1:4" ht="14.25" customHeight="1">
      <c r="A3" s="17" t="s">
        <v>54</v>
      </c>
    </row>
    <row r="4" spans="1:4" ht="14.25" customHeight="1">
      <c r="A4" s="20" t="s">
        <v>40</v>
      </c>
      <c r="B4" s="19">
        <v>136.35</v>
      </c>
      <c r="C4" s="20">
        <v>152.34</v>
      </c>
      <c r="D4" s="20">
        <v>165.32</v>
      </c>
    </row>
    <row r="5" spans="1:4" ht="14.25" customHeight="1">
      <c r="A5" s="20" t="s">
        <v>55</v>
      </c>
      <c r="B5" s="19">
        <v>63</v>
      </c>
      <c r="C5" s="20">
        <v>71.010000000000005</v>
      </c>
      <c r="D5" s="20">
        <v>78.14</v>
      </c>
    </row>
    <row r="6" spans="1:4" ht="14.25" customHeight="1">
      <c r="A6" s="20" t="s">
        <v>56</v>
      </c>
      <c r="B6" s="19">
        <v>-140</v>
      </c>
      <c r="C6" s="20">
        <v>-15</v>
      </c>
      <c r="D6" s="20">
        <v>-15.4</v>
      </c>
    </row>
    <row r="7" spans="1:4" ht="14.25" customHeight="1">
      <c r="A7" s="20" t="s">
        <v>57</v>
      </c>
      <c r="B7" s="19">
        <v>-9.1</v>
      </c>
      <c r="C7" s="20">
        <v>-13.14</v>
      </c>
      <c r="D7" s="20">
        <v>-11.65</v>
      </c>
    </row>
    <row r="8" spans="1:4" ht="14.25" customHeight="1">
      <c r="A8" s="20" t="s">
        <v>58</v>
      </c>
      <c r="B8" s="19">
        <v>71.2</v>
      </c>
      <c r="C8" s="20">
        <v>7.65</v>
      </c>
      <c r="D8" s="20">
        <v>8.1</v>
      </c>
    </row>
    <row r="9" spans="1:4" ht="14.25" customHeight="1"/>
    <row r="10" spans="1:4" ht="14.25" customHeight="1">
      <c r="A10" s="20" t="s">
        <v>59</v>
      </c>
      <c r="B10" s="21">
        <f t="shared" ref="B10:D10" si="0">B4+B5-B6-B7+B8</f>
        <v>419.65</v>
      </c>
      <c r="C10" s="21">
        <f t="shared" si="0"/>
        <v>259.14</v>
      </c>
      <c r="D10" s="21">
        <f t="shared" si="0"/>
        <v>278.61</v>
      </c>
    </row>
    <row r="11" spans="1:4" ht="14.25" customHeight="1"/>
    <row r="12" spans="1:4" ht="14.25" customHeight="1">
      <c r="A12" s="17" t="s">
        <v>60</v>
      </c>
    </row>
    <row r="13" spans="1:4" ht="14.25" customHeight="1">
      <c r="A13" s="20" t="s">
        <v>61</v>
      </c>
      <c r="B13" s="20">
        <v>-1.25</v>
      </c>
      <c r="C13" s="20">
        <v>-76.239999999999995</v>
      </c>
      <c r="D13" s="20">
        <v>-77.38</v>
      </c>
    </row>
    <row r="14" spans="1:4" ht="14.25" customHeight="1"/>
    <row r="15" spans="1:4" ht="14.25" customHeight="1">
      <c r="A15" s="17" t="s">
        <v>62</v>
      </c>
    </row>
    <row r="16" spans="1:4" ht="14.25" customHeight="1">
      <c r="A16" s="20" t="s">
        <v>63</v>
      </c>
      <c r="B16" s="20">
        <v>31.36</v>
      </c>
      <c r="C16" s="20">
        <v>37.24</v>
      </c>
      <c r="D16" s="20">
        <v>39.54</v>
      </c>
    </row>
    <row r="17" spans="1:8" ht="14.25" customHeight="1">
      <c r="A17" s="20" t="s">
        <v>64</v>
      </c>
      <c r="B17" s="20">
        <v>155.68</v>
      </c>
      <c r="C17" s="20">
        <v>172.11</v>
      </c>
      <c r="D17" s="20">
        <v>192.34</v>
      </c>
    </row>
    <row r="18" spans="1:8" ht="14.25" customHeight="1">
      <c r="A18" s="20" t="s">
        <v>65</v>
      </c>
      <c r="B18" s="20">
        <v>1.01</v>
      </c>
      <c r="C18" s="20">
        <v>155.65</v>
      </c>
      <c r="D18" s="20">
        <v>335.1</v>
      </c>
    </row>
    <row r="19" spans="1:8" ht="14.25" customHeight="1">
      <c r="A19" s="20" t="s">
        <v>66</v>
      </c>
      <c r="B19" s="20">
        <f t="shared" ref="B19:D19" si="1">SUM(B17:B18)</f>
        <v>156.69</v>
      </c>
      <c r="C19" s="20">
        <f t="shared" si="1"/>
        <v>327.76</v>
      </c>
      <c r="D19" s="20">
        <f t="shared" si="1"/>
        <v>527.44000000000005</v>
      </c>
    </row>
    <row r="20" spans="1:8" ht="14.25" customHeight="1">
      <c r="B20" s="19"/>
      <c r="C20" s="19"/>
      <c r="D20" s="19"/>
    </row>
    <row r="21" spans="1:8" ht="14.25" customHeight="1">
      <c r="A21" s="20" t="s">
        <v>67</v>
      </c>
      <c r="B21" s="19">
        <v>-23</v>
      </c>
      <c r="C21" s="19">
        <v>-26.14</v>
      </c>
      <c r="D21" s="19">
        <v>-28.47</v>
      </c>
    </row>
    <row r="22" spans="1:8" ht="14.25" customHeight="1">
      <c r="A22" s="20" t="s">
        <v>68</v>
      </c>
      <c r="B22" s="19">
        <v>-61.32</v>
      </c>
      <c r="C22" s="19">
        <v>-67.14</v>
      </c>
      <c r="D22" s="19">
        <v>-72.14</v>
      </c>
    </row>
    <row r="23" spans="1:8" ht="14.25" customHeight="1">
      <c r="B23" s="19"/>
      <c r="C23" s="19"/>
      <c r="D23" s="19"/>
    </row>
    <row r="24" spans="1:8" ht="14.25" customHeight="1">
      <c r="A24" s="20" t="s">
        <v>13</v>
      </c>
      <c r="B24" s="23">
        <v>0.28000000000000003</v>
      </c>
      <c r="H24" s="23"/>
    </row>
    <row r="25" spans="1:8" ht="14.25" customHeight="1">
      <c r="B25" s="23"/>
      <c r="H25" s="23"/>
    </row>
    <row r="26" spans="1:8" ht="14.25" customHeight="1">
      <c r="B26" s="17">
        <v>2018</v>
      </c>
      <c r="C26" s="17">
        <v>2019</v>
      </c>
      <c r="D26" s="17">
        <v>2020</v>
      </c>
    </row>
    <row r="27" spans="1:8" ht="14.25" customHeight="1">
      <c r="A27" s="20" t="s">
        <v>69</v>
      </c>
      <c r="B27" s="19">
        <f t="shared" ref="B27:D27" si="2">B10</f>
        <v>419.65</v>
      </c>
      <c r="C27" s="24">
        <f t="shared" si="2"/>
        <v>259.14</v>
      </c>
      <c r="D27" s="24">
        <f t="shared" si="2"/>
        <v>278.61</v>
      </c>
    </row>
    <row r="28" spans="1:8" ht="14.25" customHeight="1">
      <c r="A28" s="20" t="s">
        <v>70</v>
      </c>
      <c r="B28" s="19">
        <f>B16*(1-B24)</f>
        <v>22.5792</v>
      </c>
      <c r="C28" s="19">
        <f>C16*(1-B24)</f>
        <v>26.812799999999999</v>
      </c>
      <c r="D28" s="19">
        <f>D16*(1-B24)</f>
        <v>28.468800000000002</v>
      </c>
    </row>
    <row r="29" spans="1:8" ht="14.25" customHeight="1">
      <c r="A29" s="20" t="s">
        <v>71</v>
      </c>
      <c r="B29" s="20">
        <f t="shared" ref="B29:D29" si="3">B13</f>
        <v>-1.25</v>
      </c>
      <c r="C29" s="20">
        <f t="shared" si="3"/>
        <v>-76.239999999999995</v>
      </c>
      <c r="D29" s="20">
        <f t="shared" si="3"/>
        <v>-77.38</v>
      </c>
    </row>
    <row r="30" spans="1:8" ht="14.25" customHeight="1">
      <c r="A30" s="17" t="s">
        <v>72</v>
      </c>
      <c r="B30" s="19">
        <f t="shared" ref="B30:D30" si="4">B27+B28-B29</f>
        <v>443.47919999999999</v>
      </c>
      <c r="C30" s="19">
        <f t="shared" si="4"/>
        <v>362.19279999999998</v>
      </c>
      <c r="D30" s="19">
        <f t="shared" si="4"/>
        <v>384.4588</v>
      </c>
    </row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CA7B6703BA34C92AFA26BAB9023F9" ma:contentTypeVersion="9" ma:contentTypeDescription="Create a new document." ma:contentTypeScope="" ma:versionID="3a383f92aaf1170892595ebb953d3d03">
  <xsd:schema xmlns:xsd="http://www.w3.org/2001/XMLSchema" xmlns:xs="http://www.w3.org/2001/XMLSchema" xmlns:p="http://schemas.microsoft.com/office/2006/metadata/properties" xmlns:ns2="5c4d03c9-b6fd-4039-a4dd-5f1080902256" xmlns:ns3="cb283630-ccc5-4912-bb7e-38ac8970bf4e" targetNamespace="http://schemas.microsoft.com/office/2006/metadata/properties" ma:root="true" ma:fieldsID="5c5f93d8092601a4dffaef9c8eace432" ns2:_="" ns3:_="">
    <xsd:import namespace="5c4d03c9-b6fd-4039-a4dd-5f1080902256"/>
    <xsd:import namespace="cb283630-ccc5-4912-bb7e-38ac8970bf4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d03c9-b6fd-4039-a4dd-5f108090225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4c94a80-5a04-40e8-aec5-0c41fe7450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83630-ccc5-4912-bb7e-38ac8970bf4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89ec697-3f01-4aef-b90c-6e319e386379}" ma:internalName="TaxCatchAll" ma:showField="CatchAllData" ma:web="cb283630-ccc5-4912-bb7e-38ac8970bf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E21A70-1FE5-4380-AFE8-F3F145E55B0C}"/>
</file>

<file path=customXml/itemProps2.xml><?xml version="1.0" encoding="utf-8"?>
<ds:datastoreItem xmlns:ds="http://schemas.openxmlformats.org/officeDocument/2006/customXml" ds:itemID="{43090A4B-B71D-4262-BAF1-3C07FA1C61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Lakshya Jindal Gupta</cp:lastModifiedBy>
  <cp:revision/>
  <dcterms:created xsi:type="dcterms:W3CDTF">2015-06-05T18:17:20Z</dcterms:created>
  <dcterms:modified xsi:type="dcterms:W3CDTF">2023-04-03T14:13:55Z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0x01010078349D642397B540B44A42CA92ADF688</vt:lpwstr>
  </property>
</Properties>
</file>