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inacre/Documents/python_projects/fellegi_sunter_em_spark/tests/"/>
    </mc:Choice>
  </mc:AlternateContent>
  <xr:revisionPtr revIDLastSave="0" documentId="13_ncr:1_{A1F53699-99DD-754D-A3CD-A4256A3F78DC}" xr6:coauthVersionLast="45" xr6:coauthVersionMax="45" xr10:uidLastSave="{00000000-0000-0000-0000-000000000000}"/>
  <bookViews>
    <workbookView xWindow="-60160" yWindow="-18680" windowWidth="30080" windowHeight="32540" xr2:uid="{27CAC7C4-EFB1-2244-808B-55D49E1F78BB}"/>
  </bookViews>
  <sheets>
    <sheet name="test1" sheetId="1" r:id="rId1"/>
    <sheet name="test_null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2" l="1"/>
  <c r="L33" i="2"/>
  <c r="X12" i="2"/>
  <c r="X11" i="2"/>
  <c r="X10" i="2"/>
  <c r="X9" i="2"/>
  <c r="X8" i="2"/>
  <c r="X7" i="2"/>
  <c r="W7" i="2"/>
  <c r="W8" i="2"/>
  <c r="W9" i="2"/>
  <c r="W10" i="2"/>
  <c r="W11" i="2"/>
  <c r="W12" i="2"/>
  <c r="S12" i="2"/>
  <c r="S11" i="2"/>
  <c r="S10" i="2"/>
  <c r="S9" i="2"/>
  <c r="U9" i="2" s="1"/>
  <c r="S8" i="2"/>
  <c r="S7" i="2"/>
  <c r="V12" i="2"/>
  <c r="T12" i="2"/>
  <c r="U12" i="2"/>
  <c r="V11" i="2"/>
  <c r="T11" i="2"/>
  <c r="U11" i="2"/>
  <c r="V10" i="2"/>
  <c r="T10" i="2"/>
  <c r="U10" i="2"/>
  <c r="V9" i="2"/>
  <c r="T9" i="2"/>
  <c r="V8" i="2"/>
  <c r="T8" i="2"/>
  <c r="U8" i="2"/>
  <c r="V7" i="2"/>
  <c r="U7" i="2"/>
  <c r="T7" i="2"/>
  <c r="Q12" i="2"/>
  <c r="Q11" i="2"/>
  <c r="Q10" i="2"/>
  <c r="Q9" i="2"/>
  <c r="Q8" i="2"/>
  <c r="Q7" i="2"/>
  <c r="P12" i="2"/>
  <c r="P11" i="2"/>
  <c r="P10" i="2"/>
  <c r="P9" i="2"/>
  <c r="P8" i="2"/>
  <c r="P7" i="2"/>
  <c r="O12" i="2"/>
  <c r="O11" i="2"/>
  <c r="O10" i="2"/>
  <c r="O9" i="2"/>
  <c r="O8" i="2"/>
  <c r="O7" i="2"/>
  <c r="N12" i="2"/>
  <c r="N11" i="2"/>
  <c r="N10" i="2"/>
  <c r="N9" i="2"/>
  <c r="N8" i="2"/>
  <c r="N7" i="2"/>
  <c r="M12" i="2"/>
  <c r="M11" i="2"/>
  <c r="M10" i="2"/>
  <c r="M9" i="2"/>
  <c r="M8" i="2"/>
  <c r="M7" i="2"/>
  <c r="L7" i="2"/>
  <c r="L12" i="2"/>
  <c r="L11" i="2"/>
  <c r="L10" i="2"/>
  <c r="L9" i="2"/>
  <c r="L8" i="2"/>
  <c r="R50" i="1" l="1"/>
  <c r="Q49" i="1"/>
  <c r="Q48" i="1"/>
  <c r="R48" i="1" s="1"/>
  <c r="R44" i="1"/>
  <c r="Q43" i="1"/>
  <c r="Q42" i="1"/>
  <c r="R42" i="1" s="1"/>
  <c r="R43" i="1" l="1"/>
  <c r="R49" i="1"/>
  <c r="R23" i="1"/>
  <c r="Q22" i="1"/>
  <c r="R22" i="1" s="1"/>
  <c r="Q21" i="1"/>
  <c r="R21" i="1" s="1"/>
  <c r="R17" i="1"/>
  <c r="Q16" i="1"/>
  <c r="R16" i="1" s="1"/>
  <c r="Q15" i="1"/>
  <c r="R15" i="1" l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Q4" i="1"/>
  <c r="P4" i="1"/>
  <c r="Q3" i="1"/>
  <c r="P3" i="1"/>
  <c r="Q2" i="1"/>
  <c r="P2" i="1"/>
  <c r="N5" i="1"/>
  <c r="N4" i="1"/>
  <c r="N3" i="1"/>
  <c r="N2" i="1"/>
  <c r="R6" i="1" l="1"/>
  <c r="S6" i="1" s="1"/>
  <c r="T6" i="1" s="1"/>
  <c r="R4" i="1"/>
  <c r="R2" i="1"/>
  <c r="S2" i="1" s="1"/>
  <c r="T15" i="1" s="1"/>
  <c r="R9" i="1"/>
  <c r="S9" i="1" s="1"/>
  <c r="T9" i="1" s="1"/>
  <c r="R8" i="1"/>
  <c r="S8" i="1" s="1"/>
  <c r="T8" i="1" s="1"/>
  <c r="R7" i="1"/>
  <c r="S7" i="1" s="1"/>
  <c r="T7" i="1" s="1"/>
  <c r="S4" i="1"/>
  <c r="T4" i="1" s="1"/>
  <c r="R3" i="1"/>
  <c r="S3" i="1" s="1"/>
  <c r="R5" i="1"/>
  <c r="S5" i="1" s="1"/>
  <c r="T3" i="1" l="1"/>
  <c r="T16" i="1"/>
  <c r="H36" i="1"/>
  <c r="H35" i="1"/>
  <c r="T5" i="1"/>
  <c r="S15" i="1"/>
  <c r="S16" i="1"/>
  <c r="T2" i="1"/>
  <c r="T21" i="1" s="1"/>
  <c r="T17" i="1"/>
  <c r="S10" i="1"/>
  <c r="T10" i="1"/>
  <c r="S21" i="1" l="1"/>
  <c r="K32" i="1" s="1"/>
  <c r="T22" i="1"/>
  <c r="G33" i="1"/>
  <c r="G32" i="1"/>
  <c r="L36" i="1"/>
  <c r="L35" i="1"/>
  <c r="S22" i="1"/>
  <c r="T23" i="1"/>
  <c r="K33" i="1"/>
  <c r="G36" i="1"/>
  <c r="G35" i="1"/>
  <c r="G30" i="1"/>
  <c r="G34" i="1"/>
  <c r="G31" i="1"/>
  <c r="G29" i="1"/>
  <c r="H34" i="1"/>
  <c r="H33" i="1"/>
  <c r="H32" i="1"/>
  <c r="H29" i="1"/>
  <c r="H31" i="1"/>
  <c r="H30" i="1"/>
  <c r="L30" i="1"/>
  <c r="L31" i="1"/>
  <c r="U10" i="1"/>
  <c r="L29" i="1" l="1"/>
  <c r="L34" i="1"/>
  <c r="L33" i="1"/>
  <c r="L32" i="1"/>
  <c r="K31" i="1"/>
  <c r="K30" i="1"/>
  <c r="K29" i="1"/>
  <c r="K35" i="1"/>
  <c r="K36" i="1"/>
  <c r="K34" i="1"/>
  <c r="F31" i="1"/>
  <c r="F30" i="1"/>
  <c r="F29" i="1"/>
  <c r="F36" i="1"/>
  <c r="F33" i="1"/>
  <c r="F32" i="1"/>
  <c r="F35" i="1"/>
  <c r="F34" i="1"/>
  <c r="J36" i="1" l="1"/>
  <c r="Q36" i="1" s="1"/>
  <c r="P36" i="1"/>
  <c r="J34" i="1"/>
  <c r="Q34" i="1" s="1"/>
  <c r="R34" i="1" s="1"/>
  <c r="S34" i="1" s="1"/>
  <c r="T34" i="1" s="1"/>
  <c r="P34" i="1"/>
  <c r="J30" i="1"/>
  <c r="Q30" i="1" s="1"/>
  <c r="P30" i="1"/>
  <c r="P31" i="1"/>
  <c r="J31" i="1"/>
  <c r="Q31" i="1" s="1"/>
  <c r="R31" i="1" s="1"/>
  <c r="S31" i="1" s="1"/>
  <c r="T31" i="1" s="1"/>
  <c r="J35" i="1"/>
  <c r="Q35" i="1" s="1"/>
  <c r="P35" i="1"/>
  <c r="P32" i="1"/>
  <c r="J32" i="1"/>
  <c r="Q32" i="1" s="1"/>
  <c r="P33" i="1"/>
  <c r="J33" i="1"/>
  <c r="Q33" i="1" s="1"/>
  <c r="N33" i="1"/>
  <c r="J29" i="1"/>
  <c r="Q29" i="1" s="1"/>
  <c r="P29" i="1"/>
  <c r="N31" i="1" l="1"/>
  <c r="R29" i="1"/>
  <c r="S29" i="1" s="1"/>
  <c r="R33" i="1"/>
  <c r="S33" i="1" s="1"/>
  <c r="T33" i="1" s="1"/>
  <c r="N36" i="1"/>
  <c r="N30" i="1"/>
  <c r="R35" i="1"/>
  <c r="S35" i="1" s="1"/>
  <c r="T35" i="1" s="1"/>
  <c r="R32" i="1"/>
  <c r="S32" i="1" s="1"/>
  <c r="T32" i="1" s="1"/>
  <c r="R36" i="1"/>
  <c r="S36" i="1" s="1"/>
  <c r="T36" i="1" s="1"/>
  <c r="N34" i="1"/>
  <c r="N32" i="1"/>
  <c r="N29" i="1"/>
  <c r="N35" i="1"/>
  <c r="R30" i="1"/>
  <c r="S30" i="1" s="1"/>
  <c r="T29" i="1"/>
  <c r="T37" i="1" l="1"/>
  <c r="S42" i="1"/>
  <c r="T44" i="1"/>
  <c r="S43" i="1"/>
  <c r="S37" i="1"/>
  <c r="U37" i="1" s="1"/>
  <c r="T30" i="1"/>
  <c r="T49" i="1" s="1"/>
  <c r="T43" i="1"/>
  <c r="T42" i="1"/>
  <c r="T50" i="1" l="1"/>
  <c r="S48" i="1"/>
  <c r="S49" i="1"/>
  <c r="T48" i="1"/>
</calcChain>
</file>

<file path=xl/sharedStrings.xml><?xml version="1.0" encoding="utf-8"?>
<sst xmlns="http://schemas.openxmlformats.org/spreadsheetml/2006/main" count="41" uniqueCount="22">
  <si>
    <t>gamma_0</t>
  </si>
  <si>
    <t>gamma_1</t>
  </si>
  <si>
    <t>New pis - among matches</t>
  </si>
  <si>
    <t>New pis - among non matches</t>
  </si>
  <si>
    <t>Iteration 2</t>
  </si>
  <si>
    <t>unique_id_l</t>
  </si>
  <si>
    <t>unique_id_r</t>
  </si>
  <si>
    <t>forename_l</t>
  </si>
  <si>
    <t>forename_r</t>
  </si>
  <si>
    <t>surname_l</t>
  </si>
  <si>
    <t>surname_r</t>
  </si>
  <si>
    <t>dob_l</t>
  </si>
  <si>
    <t>dob_r</t>
  </si>
  <si>
    <t>gamma_2</t>
  </si>
  <si>
    <t>Robin</t>
  </si>
  <si>
    <t>Linacre</t>
  </si>
  <si>
    <t>prob_match_0</t>
  </si>
  <si>
    <t>prob_non_match_0</t>
  </si>
  <si>
    <t>prob_match_1</t>
  </si>
  <si>
    <t>prob_non_match_1</t>
  </si>
  <si>
    <t>prob_match_2</t>
  </si>
  <si>
    <t>prob_non_match_2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</si>
</sst>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rgb="FFD4D4D4"/>
      <name val="Menlo"/>
      <family val="2"/>
    </font>
    <font>
      <sz val="10"/>
      <color theme="1"/>
      <name val="Liberation Sans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74F6-5FCF-C146-8DF0-16C59BD7727D}">
  <dimension ref="A1:AA50"/>
  <sheetViews>
    <sheetView tabSelected="1" workbookViewId="0">
      <selection activeCell="U10" sqref="U10"/>
    </sheetView>
  </sheetViews>
  <sheetFormatPr baseColWidth="10" defaultRowHeight="16"/>
  <sheetData>
    <row r="1" spans="1:27">
      <c r="C1" s="1" t="s">
        <v>0</v>
      </c>
      <c r="D1" t="s">
        <v>1</v>
      </c>
      <c r="Z1" s="3">
        <v>1</v>
      </c>
      <c r="AA1" s="3">
        <v>2</v>
      </c>
    </row>
    <row r="2" spans="1:27">
      <c r="A2" s="3">
        <v>1</v>
      </c>
      <c r="B2" s="3">
        <v>2</v>
      </c>
      <c r="C2" s="2">
        <v>1</v>
      </c>
      <c r="D2">
        <v>2</v>
      </c>
      <c r="F2">
        <v>0.4</v>
      </c>
      <c r="G2">
        <v>0.9</v>
      </c>
      <c r="H2">
        <v>0.7</v>
      </c>
      <c r="J2">
        <v>0.6</v>
      </c>
      <c r="K2">
        <v>0.2</v>
      </c>
      <c r="L2">
        <v>0.25</v>
      </c>
      <c r="N2">
        <f t="shared" ref="N2:N9" si="0">PRODUCT(F2:H2)*PRODUCT(J2:L2)</f>
        <v>7.5599999999999999E-3</v>
      </c>
      <c r="P2">
        <f t="shared" ref="P2:P9" si="1">PRODUCT(F2:H2)</f>
        <v>0.252</v>
      </c>
      <c r="Q2">
        <f t="shared" ref="Q2:Q9" si="2">PRODUCT(J2:L2)</f>
        <v>0.03</v>
      </c>
      <c r="R2">
        <f t="shared" ref="R2:R9" si="3">P2+Q2</f>
        <v>0.28200000000000003</v>
      </c>
      <c r="S2">
        <f t="shared" ref="S2:S9" si="4">P2/R2</f>
        <v>0.8936170212765957</v>
      </c>
      <c r="T2">
        <f>1-S2</f>
        <v>0.1063829787234043</v>
      </c>
      <c r="Z2" s="3">
        <v>1</v>
      </c>
      <c r="AA2" s="3">
        <v>2</v>
      </c>
    </row>
    <row r="3" spans="1:27">
      <c r="A3" s="3">
        <v>1</v>
      </c>
      <c r="B3" s="3">
        <v>3</v>
      </c>
      <c r="C3" s="2">
        <v>1</v>
      </c>
      <c r="D3">
        <v>1</v>
      </c>
      <c r="F3">
        <v>0.4</v>
      </c>
      <c r="G3">
        <v>0.9</v>
      </c>
      <c r="H3">
        <v>0.2</v>
      </c>
      <c r="J3">
        <v>0.6</v>
      </c>
      <c r="K3">
        <v>0.2</v>
      </c>
      <c r="L3">
        <v>0.25</v>
      </c>
      <c r="N3">
        <f t="shared" si="0"/>
        <v>2.16E-3</v>
      </c>
      <c r="P3">
        <f t="shared" si="1"/>
        <v>7.2000000000000008E-2</v>
      </c>
      <c r="Q3">
        <f t="shared" si="2"/>
        <v>0.03</v>
      </c>
      <c r="R3">
        <f t="shared" si="3"/>
        <v>0.10200000000000001</v>
      </c>
      <c r="S3">
        <f t="shared" si="4"/>
        <v>0.70588235294117652</v>
      </c>
      <c r="T3">
        <f t="shared" ref="T3:T9" si="5">1-S3</f>
        <v>0.29411764705882348</v>
      </c>
      <c r="Z3" s="3">
        <v>1</v>
      </c>
      <c r="AA3" s="3">
        <v>1</v>
      </c>
    </row>
    <row r="4" spans="1:27">
      <c r="A4" s="3">
        <v>2</v>
      </c>
      <c r="B4" s="3">
        <v>3</v>
      </c>
      <c r="C4" s="2">
        <v>1</v>
      </c>
      <c r="D4">
        <v>1</v>
      </c>
      <c r="F4">
        <v>0.4</v>
      </c>
      <c r="G4">
        <v>0.9</v>
      </c>
      <c r="H4">
        <v>0.2</v>
      </c>
      <c r="J4">
        <v>0.6</v>
      </c>
      <c r="K4">
        <v>0.2</v>
      </c>
      <c r="L4">
        <v>0.25</v>
      </c>
      <c r="N4">
        <f t="shared" si="0"/>
        <v>2.16E-3</v>
      </c>
      <c r="P4">
        <f t="shared" si="1"/>
        <v>7.2000000000000008E-2</v>
      </c>
      <c r="Q4">
        <f t="shared" si="2"/>
        <v>0.03</v>
      </c>
      <c r="R4">
        <f t="shared" si="3"/>
        <v>0.10200000000000001</v>
      </c>
      <c r="S4">
        <f t="shared" si="4"/>
        <v>0.70588235294117652</v>
      </c>
      <c r="T4">
        <f t="shared" si="5"/>
        <v>0.29411764705882348</v>
      </c>
      <c r="Z4" s="3">
        <v>0</v>
      </c>
      <c r="AA4" s="3">
        <v>2</v>
      </c>
    </row>
    <row r="5" spans="1:27">
      <c r="A5" s="3">
        <v>4</v>
      </c>
      <c r="B5" s="3">
        <v>5</v>
      </c>
      <c r="C5" s="2">
        <v>0</v>
      </c>
      <c r="D5">
        <v>2</v>
      </c>
      <c r="F5">
        <v>0.4</v>
      </c>
      <c r="G5">
        <v>0.1</v>
      </c>
      <c r="H5">
        <v>0.7</v>
      </c>
      <c r="J5">
        <v>0.6</v>
      </c>
      <c r="K5">
        <v>0.8</v>
      </c>
      <c r="L5">
        <v>0.25</v>
      </c>
      <c r="N5">
        <f t="shared" si="0"/>
        <v>3.3600000000000006E-3</v>
      </c>
      <c r="P5">
        <f t="shared" si="1"/>
        <v>2.8000000000000004E-2</v>
      </c>
      <c r="Q5">
        <f t="shared" si="2"/>
        <v>0.12</v>
      </c>
      <c r="R5">
        <f t="shared" si="3"/>
        <v>0.14799999999999999</v>
      </c>
      <c r="S5">
        <f t="shared" si="4"/>
        <v>0.18918918918918923</v>
      </c>
      <c r="T5">
        <f t="shared" si="5"/>
        <v>0.81081081081081074</v>
      </c>
      <c r="Z5" s="3">
        <v>0</v>
      </c>
      <c r="AA5" s="3">
        <v>2</v>
      </c>
    </row>
    <row r="6" spans="1:27">
      <c r="A6" s="3">
        <v>4</v>
      </c>
      <c r="B6" s="3">
        <v>6</v>
      </c>
      <c r="C6" s="2">
        <v>0</v>
      </c>
      <c r="D6">
        <v>2</v>
      </c>
      <c r="F6">
        <v>0.4</v>
      </c>
      <c r="G6">
        <v>0.1</v>
      </c>
      <c r="H6">
        <v>0.7</v>
      </c>
      <c r="J6">
        <v>0.6</v>
      </c>
      <c r="K6">
        <v>0.8</v>
      </c>
      <c r="L6">
        <v>0.25</v>
      </c>
      <c r="N6">
        <f t="shared" si="0"/>
        <v>3.3600000000000006E-3</v>
      </c>
      <c r="P6">
        <f t="shared" si="1"/>
        <v>2.8000000000000004E-2</v>
      </c>
      <c r="Q6">
        <f t="shared" si="2"/>
        <v>0.12</v>
      </c>
      <c r="R6">
        <f t="shared" si="3"/>
        <v>0.14799999999999999</v>
      </c>
      <c r="S6">
        <f t="shared" si="4"/>
        <v>0.18918918918918923</v>
      </c>
      <c r="T6">
        <f t="shared" si="5"/>
        <v>0.81081081081081074</v>
      </c>
      <c r="Z6" s="3">
        <v>1</v>
      </c>
      <c r="AA6" s="3">
        <v>2</v>
      </c>
    </row>
    <row r="7" spans="1:27">
      <c r="A7" s="3">
        <v>5</v>
      </c>
      <c r="B7" s="3">
        <v>6</v>
      </c>
      <c r="C7" s="2">
        <v>1</v>
      </c>
      <c r="D7">
        <v>2</v>
      </c>
      <c r="F7">
        <v>0.4</v>
      </c>
      <c r="G7">
        <v>0.9</v>
      </c>
      <c r="H7">
        <v>0.7</v>
      </c>
      <c r="J7">
        <v>0.6</v>
      </c>
      <c r="K7">
        <v>0.2</v>
      </c>
      <c r="L7">
        <v>0.25</v>
      </c>
      <c r="N7">
        <f t="shared" si="0"/>
        <v>7.5599999999999999E-3</v>
      </c>
      <c r="P7">
        <f t="shared" si="1"/>
        <v>0.252</v>
      </c>
      <c r="Q7">
        <f t="shared" si="2"/>
        <v>0.03</v>
      </c>
      <c r="R7">
        <f t="shared" si="3"/>
        <v>0.28200000000000003</v>
      </c>
      <c r="S7">
        <f t="shared" si="4"/>
        <v>0.8936170212765957</v>
      </c>
      <c r="T7">
        <f t="shared" si="5"/>
        <v>0.1063829787234043</v>
      </c>
      <c r="Z7" s="3">
        <v>1</v>
      </c>
      <c r="AA7" s="3">
        <v>2</v>
      </c>
    </row>
    <row r="8" spans="1:27">
      <c r="A8" s="3">
        <v>5</v>
      </c>
      <c r="B8" s="3">
        <v>7</v>
      </c>
      <c r="C8" s="2">
        <v>1</v>
      </c>
      <c r="D8">
        <v>0</v>
      </c>
      <c r="F8">
        <v>0.4</v>
      </c>
      <c r="G8">
        <v>0.9</v>
      </c>
      <c r="H8">
        <v>0.1</v>
      </c>
      <c r="J8">
        <v>0.6</v>
      </c>
      <c r="K8">
        <v>0.2</v>
      </c>
      <c r="L8">
        <v>0.5</v>
      </c>
      <c r="N8">
        <f t="shared" si="0"/>
        <v>2.16E-3</v>
      </c>
      <c r="P8">
        <f t="shared" si="1"/>
        <v>3.6000000000000004E-2</v>
      </c>
      <c r="Q8">
        <f t="shared" si="2"/>
        <v>0.06</v>
      </c>
      <c r="R8">
        <f t="shared" si="3"/>
        <v>9.6000000000000002E-2</v>
      </c>
      <c r="S8">
        <f t="shared" si="4"/>
        <v>0.37500000000000006</v>
      </c>
      <c r="T8">
        <f t="shared" si="5"/>
        <v>0.625</v>
      </c>
      <c r="Z8" s="3">
        <v>1</v>
      </c>
      <c r="AA8" s="3">
        <v>0</v>
      </c>
    </row>
    <row r="9" spans="1:27">
      <c r="A9" s="3">
        <v>6</v>
      </c>
      <c r="B9" s="3">
        <v>7</v>
      </c>
      <c r="C9" s="2">
        <v>1</v>
      </c>
      <c r="D9">
        <v>0</v>
      </c>
      <c r="F9">
        <v>0.4</v>
      </c>
      <c r="G9">
        <v>0.9</v>
      </c>
      <c r="H9">
        <v>0.1</v>
      </c>
      <c r="J9">
        <v>0.6</v>
      </c>
      <c r="K9">
        <v>0.2</v>
      </c>
      <c r="L9">
        <v>0.5</v>
      </c>
      <c r="N9">
        <f t="shared" si="0"/>
        <v>2.16E-3</v>
      </c>
      <c r="P9">
        <f t="shared" si="1"/>
        <v>3.6000000000000004E-2</v>
      </c>
      <c r="Q9">
        <f t="shared" si="2"/>
        <v>0.06</v>
      </c>
      <c r="R9">
        <f t="shared" si="3"/>
        <v>9.6000000000000002E-2</v>
      </c>
      <c r="S9">
        <f t="shared" si="4"/>
        <v>0.37500000000000006</v>
      </c>
      <c r="T9">
        <f t="shared" si="5"/>
        <v>0.625</v>
      </c>
    </row>
    <row r="10" spans="1:27">
      <c r="S10">
        <f>SUM(S2:S9)</f>
        <v>4.3273771268139223</v>
      </c>
      <c r="T10">
        <f>COUNT(S2:S9)</f>
        <v>8</v>
      </c>
      <c r="U10">
        <f>S10/T10</f>
        <v>0.54092214085174029</v>
      </c>
    </row>
    <row r="14" spans="1:27">
      <c r="S14" t="s">
        <v>2</v>
      </c>
    </row>
    <row r="15" spans="1:27">
      <c r="Q15" t="str">
        <f>"=0"</f>
        <v>=0</v>
      </c>
      <c r="R15" t="str">
        <f>Q15</f>
        <v>=0</v>
      </c>
      <c r="S15">
        <f>SUMIF(C$2:C$9,Q15,$S$2:$S$9)/SUM($S$2:$S$9)</f>
        <v>8.7438272027139816E-2</v>
      </c>
      <c r="T15">
        <f>SUMIF(D$2:D$9,R15,$S$2:$S$9)/SUM($S$2:$S$9)</f>
        <v>0.17331514633950929</v>
      </c>
    </row>
    <row r="16" spans="1:27">
      <c r="C16" s="2"/>
      <c r="Q16" t="str">
        <f>"=1"</f>
        <v>=1</v>
      </c>
      <c r="R16" t="str">
        <f>Q16</f>
        <v>=1</v>
      </c>
      <c r="S16">
        <f>SUMIF(C$2:C$9,Q16,$S$2:$S$9)/SUM($S$2:$S$9)</f>
        <v>0.91256172797286028</v>
      </c>
      <c r="T16">
        <f>SUMIF(D$2:D$9,R16,$S$2:$S$9)/SUM($S$2:$S$9)</f>
        <v>0.32624027546260564</v>
      </c>
    </row>
    <row r="17" spans="1:20">
      <c r="C17" s="2"/>
      <c r="R17" t="str">
        <f>"=2"</f>
        <v>=2</v>
      </c>
      <c r="T17">
        <f>SUMIF(D$2:D$9,R17,$S$2:$S$9)/SUM($S$2:$S$9)</f>
        <v>0.50044457819788524</v>
      </c>
    </row>
    <row r="18" spans="1:20">
      <c r="C18" s="2"/>
    </row>
    <row r="19" spans="1:20">
      <c r="C19" s="2"/>
    </row>
    <row r="20" spans="1:20">
      <c r="C20" s="2"/>
      <c r="S20" t="s">
        <v>3</v>
      </c>
    </row>
    <row r="21" spans="1:20">
      <c r="C21" s="2"/>
      <c r="Q21" t="str">
        <f>"=0"</f>
        <v>=0</v>
      </c>
      <c r="R21" t="str">
        <f>Q21</f>
        <v>=0</v>
      </c>
      <c r="S21">
        <f>SUMIF(C$2:C$9,Q21,$T$2:$T$9)/SUM($T$2:$T$9)</f>
        <v>0.44154319068835701</v>
      </c>
      <c r="T21">
        <f>SUMIF(D$2:D$9,R21,$T$2:$T$9)/SUM($T$2:$T$9)</f>
        <v>0.34035620948894191</v>
      </c>
    </row>
    <row r="22" spans="1:20">
      <c r="C22" s="2"/>
      <c r="Q22" t="str">
        <f>"=1"</f>
        <v>=1</v>
      </c>
      <c r="R22" t="str">
        <f>Q22</f>
        <v>=1</v>
      </c>
      <c r="S22">
        <f>SUMIF(C$2:C$9,Q22,$T$2:$T$9)/SUM($T$2:$T$9)</f>
        <v>0.5584568093116431</v>
      </c>
      <c r="T22">
        <f>SUMIF(D$2:D$9,R22,$T$2:$T$9)/SUM($T$2:$T$9)</f>
        <v>0.16016762799479614</v>
      </c>
    </row>
    <row r="23" spans="1:20">
      <c r="C23" s="2"/>
      <c r="R23" t="str">
        <f>"=2"</f>
        <v>=2</v>
      </c>
      <c r="T23">
        <f>SUMIF(D$2:D$9,R23,$T$2:$T$9)/SUM($T$2:$T$9)</f>
        <v>0.49947616251626203</v>
      </c>
    </row>
    <row r="24" spans="1:20">
      <c r="C24" s="2"/>
    </row>
    <row r="25" spans="1:20">
      <c r="C25" s="2"/>
    </row>
    <row r="26" spans="1:20">
      <c r="C26" s="2" t="s">
        <v>4</v>
      </c>
    </row>
    <row r="28" spans="1:20">
      <c r="C28" s="1" t="s">
        <v>0</v>
      </c>
      <c r="D28" t="s">
        <v>1</v>
      </c>
    </row>
    <row r="29" spans="1:20">
      <c r="A29" s="3">
        <v>1</v>
      </c>
      <c r="B29" s="3">
        <v>2</v>
      </c>
      <c r="C29" s="2">
        <v>1</v>
      </c>
      <c r="D29">
        <v>2</v>
      </c>
      <c r="F29">
        <f t="shared" ref="F29:F36" si="6">$U$10</f>
        <v>0.54092214085174029</v>
      </c>
      <c r="G29">
        <f>$S$16</f>
        <v>0.91256172797286028</v>
      </c>
      <c r="H29">
        <f>$T$17</f>
        <v>0.50044457819788524</v>
      </c>
      <c r="J29">
        <f>1-F29</f>
        <v>0.45907785914825971</v>
      </c>
      <c r="K29">
        <f>$S$22</f>
        <v>0.5584568093116431</v>
      </c>
      <c r="L29">
        <f>$T$23</f>
        <v>0.49947616251626203</v>
      </c>
      <c r="N29">
        <f t="shared" ref="N29:N36" si="7">PRODUCT(F29:H29)*PRODUCT(J29:L29)</f>
        <v>3.1633241894366552E-2</v>
      </c>
      <c r="P29">
        <f t="shared" ref="P29:P36" si="8">PRODUCT(F29:H29)</f>
        <v>0.24703187662060033</v>
      </c>
      <c r="Q29">
        <f t="shared" ref="Q29:Q36" si="9">PRODUCT(J29:L29)</f>
        <v>0.12805327930593316</v>
      </c>
      <c r="R29">
        <f t="shared" ref="R29:R36" si="10">P29+Q29</f>
        <v>0.37508515592653346</v>
      </c>
      <c r="S29">
        <f t="shared" ref="S29:S36" si="11">P29/R29</f>
        <v>0.65860211399297697</v>
      </c>
      <c r="T29">
        <f>1-S29</f>
        <v>0.34139788600702303</v>
      </c>
    </row>
    <row r="30" spans="1:20">
      <c r="A30" s="3">
        <v>1</v>
      </c>
      <c r="B30" s="3">
        <v>3</v>
      </c>
      <c r="C30" s="2">
        <v>1</v>
      </c>
      <c r="D30">
        <v>1</v>
      </c>
      <c r="F30">
        <f t="shared" si="6"/>
        <v>0.54092214085174029</v>
      </c>
      <c r="G30">
        <f>$S$16</f>
        <v>0.91256172797286028</v>
      </c>
      <c r="H30">
        <f>$T$16</f>
        <v>0.32624027546260564</v>
      </c>
      <c r="J30">
        <f t="shared" ref="J30:J36" si="12">1-F30</f>
        <v>0.45907785914825971</v>
      </c>
      <c r="K30">
        <f>$S$22</f>
        <v>0.5584568093116431</v>
      </c>
      <c r="L30">
        <f>$T$22</f>
        <v>0.16016762799479614</v>
      </c>
      <c r="N30">
        <f t="shared" si="7"/>
        <v>6.6127981518638822E-3</v>
      </c>
      <c r="P30">
        <f t="shared" si="8"/>
        <v>0.1610403049363871</v>
      </c>
      <c r="Q30">
        <f t="shared" si="9"/>
        <v>4.1063000684679642E-2</v>
      </c>
      <c r="R30">
        <f t="shared" si="10"/>
        <v>0.20210330562106674</v>
      </c>
      <c r="S30">
        <f t="shared" si="11"/>
        <v>0.79682172659921435</v>
      </c>
      <c r="T30">
        <f t="shared" ref="T30:T36" si="13">1-S30</f>
        <v>0.20317827340078565</v>
      </c>
    </row>
    <row r="31" spans="1:20">
      <c r="A31" s="3">
        <v>2</v>
      </c>
      <c r="B31" s="3">
        <v>3</v>
      </c>
      <c r="C31" s="2">
        <v>1</v>
      </c>
      <c r="D31">
        <v>1</v>
      </c>
      <c r="F31">
        <f t="shared" si="6"/>
        <v>0.54092214085174029</v>
      </c>
      <c r="G31">
        <f>$S$16</f>
        <v>0.91256172797286028</v>
      </c>
      <c r="H31">
        <f>$T$16</f>
        <v>0.32624027546260564</v>
      </c>
      <c r="J31">
        <f t="shared" si="12"/>
        <v>0.45907785914825971</v>
      </c>
      <c r="K31">
        <f>$S$22</f>
        <v>0.5584568093116431</v>
      </c>
      <c r="L31">
        <f>$T$22</f>
        <v>0.16016762799479614</v>
      </c>
      <c r="N31">
        <f t="shared" si="7"/>
        <v>6.6127981518638822E-3</v>
      </c>
      <c r="P31">
        <f t="shared" si="8"/>
        <v>0.1610403049363871</v>
      </c>
      <c r="Q31">
        <f t="shared" si="9"/>
        <v>4.1063000684679642E-2</v>
      </c>
      <c r="R31">
        <f t="shared" si="10"/>
        <v>0.20210330562106674</v>
      </c>
      <c r="S31">
        <f t="shared" si="11"/>
        <v>0.79682172659921435</v>
      </c>
      <c r="T31">
        <f t="shared" si="13"/>
        <v>0.20317827340078565</v>
      </c>
    </row>
    <row r="32" spans="1:20">
      <c r="A32" s="3">
        <v>4</v>
      </c>
      <c r="B32" s="3">
        <v>5</v>
      </c>
      <c r="C32" s="2">
        <v>0</v>
      </c>
      <c r="D32">
        <v>2</v>
      </c>
      <c r="F32">
        <f t="shared" si="6"/>
        <v>0.54092214085174029</v>
      </c>
      <c r="G32">
        <f>$S$15</f>
        <v>8.7438272027139816E-2</v>
      </c>
      <c r="H32">
        <f>$T$17</f>
        <v>0.50044457819788524</v>
      </c>
      <c r="J32">
        <f t="shared" si="12"/>
        <v>0.45907785914825971</v>
      </c>
      <c r="K32">
        <f>$S$21</f>
        <v>0.44154319068835701</v>
      </c>
      <c r="L32">
        <f>$T$23</f>
        <v>0.49947616251626203</v>
      </c>
      <c r="N32">
        <f t="shared" si="7"/>
        <v>2.3964403245422452E-3</v>
      </c>
      <c r="P32">
        <f t="shared" si="8"/>
        <v>2.3669675995845928E-2</v>
      </c>
      <c r="Q32">
        <f t="shared" si="9"/>
        <v>0.1012451680776207</v>
      </c>
      <c r="R32">
        <f t="shared" si="10"/>
        <v>0.12491484407346662</v>
      </c>
      <c r="S32">
        <f t="shared" si="11"/>
        <v>0.18948649515124877</v>
      </c>
      <c r="T32">
        <f t="shared" si="13"/>
        <v>0.81051350484875129</v>
      </c>
    </row>
    <row r="33" spans="1:21">
      <c r="A33" s="3">
        <v>4</v>
      </c>
      <c r="B33" s="3">
        <v>6</v>
      </c>
      <c r="C33" s="2">
        <v>0</v>
      </c>
      <c r="D33">
        <v>2</v>
      </c>
      <c r="F33">
        <f t="shared" si="6"/>
        <v>0.54092214085174029</v>
      </c>
      <c r="G33">
        <f>$S$15</f>
        <v>8.7438272027139816E-2</v>
      </c>
      <c r="H33">
        <f>$T$17</f>
        <v>0.50044457819788524</v>
      </c>
      <c r="J33">
        <f t="shared" si="12"/>
        <v>0.45907785914825971</v>
      </c>
      <c r="K33">
        <f>$S$21</f>
        <v>0.44154319068835701</v>
      </c>
      <c r="L33">
        <f>$T$23</f>
        <v>0.49947616251626203</v>
      </c>
      <c r="N33">
        <f t="shared" si="7"/>
        <v>2.3964403245422452E-3</v>
      </c>
      <c r="P33">
        <f t="shared" si="8"/>
        <v>2.3669675995845928E-2</v>
      </c>
      <c r="Q33">
        <f t="shared" si="9"/>
        <v>0.1012451680776207</v>
      </c>
      <c r="R33">
        <f t="shared" si="10"/>
        <v>0.12491484407346662</v>
      </c>
      <c r="S33">
        <f t="shared" si="11"/>
        <v>0.18948649515124877</v>
      </c>
      <c r="T33">
        <f t="shared" si="13"/>
        <v>0.81051350484875129</v>
      </c>
    </row>
    <row r="34" spans="1:21">
      <c r="A34" s="3">
        <v>5</v>
      </c>
      <c r="B34" s="3">
        <v>6</v>
      </c>
      <c r="C34" s="2">
        <v>1</v>
      </c>
      <c r="D34">
        <v>2</v>
      </c>
      <c r="F34">
        <f t="shared" si="6"/>
        <v>0.54092214085174029</v>
      </c>
      <c r="G34">
        <f>$S$16</f>
        <v>0.91256172797286028</v>
      </c>
      <c r="H34">
        <f>$T$17</f>
        <v>0.50044457819788524</v>
      </c>
      <c r="J34">
        <f t="shared" si="12"/>
        <v>0.45907785914825971</v>
      </c>
      <c r="K34">
        <f>$S$22</f>
        <v>0.5584568093116431</v>
      </c>
      <c r="L34">
        <f>$T$23</f>
        <v>0.49947616251626203</v>
      </c>
      <c r="N34">
        <f t="shared" si="7"/>
        <v>3.1633241894366552E-2</v>
      </c>
      <c r="P34">
        <f t="shared" si="8"/>
        <v>0.24703187662060033</v>
      </c>
      <c r="Q34">
        <f t="shared" si="9"/>
        <v>0.12805327930593316</v>
      </c>
      <c r="R34">
        <f t="shared" si="10"/>
        <v>0.37508515592653346</v>
      </c>
      <c r="S34">
        <f t="shared" si="11"/>
        <v>0.65860211399297697</v>
      </c>
      <c r="T34">
        <f t="shared" si="13"/>
        <v>0.34139788600702303</v>
      </c>
    </row>
    <row r="35" spans="1:21">
      <c r="A35" s="3">
        <v>5</v>
      </c>
      <c r="B35" s="3">
        <v>7</v>
      </c>
      <c r="C35" s="2">
        <v>1</v>
      </c>
      <c r="D35">
        <v>0</v>
      </c>
      <c r="F35">
        <f t="shared" si="6"/>
        <v>0.54092214085174029</v>
      </c>
      <c r="G35">
        <f>$S$16</f>
        <v>0.91256172797286028</v>
      </c>
      <c r="H35">
        <f>$T$15</f>
        <v>0.17331514633950929</v>
      </c>
      <c r="J35">
        <f t="shared" si="12"/>
        <v>0.45907785914825971</v>
      </c>
      <c r="K35">
        <f>$S$22</f>
        <v>0.5584568093116431</v>
      </c>
      <c r="L35">
        <f>$T$21</f>
        <v>0.34035620948894191</v>
      </c>
      <c r="N35">
        <f t="shared" si="7"/>
        <v>7.4652291636275901E-3</v>
      </c>
      <c r="P35">
        <f t="shared" si="8"/>
        <v>8.5552661997455676E-2</v>
      </c>
      <c r="Q35">
        <f t="shared" si="9"/>
        <v>8.7258876454944262E-2</v>
      </c>
      <c r="R35">
        <f t="shared" si="10"/>
        <v>0.17281153845239994</v>
      </c>
      <c r="S35">
        <f t="shared" si="11"/>
        <v>0.49506336650674931</v>
      </c>
      <c r="T35">
        <f t="shared" si="13"/>
        <v>0.50493663349325069</v>
      </c>
    </row>
    <row r="36" spans="1:21">
      <c r="A36" s="3">
        <v>6</v>
      </c>
      <c r="B36" s="3">
        <v>7</v>
      </c>
      <c r="C36" s="2">
        <v>1</v>
      </c>
      <c r="D36">
        <v>0</v>
      </c>
      <c r="F36">
        <f t="shared" si="6"/>
        <v>0.54092214085174029</v>
      </c>
      <c r="G36">
        <f>$S$16</f>
        <v>0.91256172797286028</v>
      </c>
      <c r="H36">
        <f>$T$15</f>
        <v>0.17331514633950929</v>
      </c>
      <c r="J36">
        <f t="shared" si="12"/>
        <v>0.45907785914825971</v>
      </c>
      <c r="K36">
        <f>$S$22</f>
        <v>0.5584568093116431</v>
      </c>
      <c r="L36">
        <f>$T$21</f>
        <v>0.34035620948894191</v>
      </c>
      <c r="N36">
        <f t="shared" si="7"/>
        <v>7.4652291636275901E-3</v>
      </c>
      <c r="P36">
        <f t="shared" si="8"/>
        <v>8.5552661997455676E-2</v>
      </c>
      <c r="Q36">
        <f t="shared" si="9"/>
        <v>8.7258876454944262E-2</v>
      </c>
      <c r="R36">
        <f t="shared" si="10"/>
        <v>0.17281153845239994</v>
      </c>
      <c r="S36">
        <f t="shared" si="11"/>
        <v>0.49506336650674931</v>
      </c>
      <c r="T36">
        <f t="shared" si="13"/>
        <v>0.50493663349325069</v>
      </c>
    </row>
    <row r="37" spans="1:21">
      <c r="S37">
        <f>SUM(S29:S36)</f>
        <v>4.2799474045003789</v>
      </c>
      <c r="T37">
        <f>COUNT(S29:S36)</f>
        <v>8</v>
      </c>
      <c r="U37">
        <f>S37/T37</f>
        <v>0.53499342556254736</v>
      </c>
    </row>
    <row r="41" spans="1:21">
      <c r="S41" t="s">
        <v>2</v>
      </c>
    </row>
    <row r="42" spans="1:21">
      <c r="Q42" t="str">
        <f>"=0"</f>
        <v>=0</v>
      </c>
      <c r="R42" t="str">
        <f>Q42</f>
        <v>=0</v>
      </c>
      <c r="S42">
        <f>SUMIF(C$29:C$36,Q42,$S$29:$S$36)/SUM($S$29:$S$36)</f>
        <v>8.8546179306784517E-2</v>
      </c>
      <c r="T42">
        <f>SUMIF(D$29:D$36,R42,$S$29:$S$36)/SUM($S$29:$S$36)</f>
        <v>0.23134086460323719</v>
      </c>
    </row>
    <row r="43" spans="1:21">
      <c r="Q43" t="str">
        <f>"=1"</f>
        <v>=1</v>
      </c>
      <c r="R43" t="str">
        <f>Q43</f>
        <v>=1</v>
      </c>
      <c r="S43">
        <f>SUMIF(C$29:C$36,Q43,$S$29:$S$36)/SUM($S$29:$S$36)</f>
        <v>0.91145382069321557</v>
      </c>
      <c r="T43">
        <f>SUMIF(D$29:D$36,R43,$S$29:$S$36)/SUM($S$29:$S$36)</f>
        <v>0.37235117691462921</v>
      </c>
    </row>
    <row r="44" spans="1:21">
      <c r="R44" t="str">
        <f>"=2"</f>
        <v>=2</v>
      </c>
      <c r="T44">
        <f>SUMIF(D$29:D$36,R44,$S$29:$S$36)/SUM($S$29:$S$36)</f>
        <v>0.39630795848213352</v>
      </c>
    </row>
    <row r="47" spans="1:21">
      <c r="S47" t="s">
        <v>3</v>
      </c>
    </row>
    <row r="48" spans="1:21">
      <c r="Q48" t="str">
        <f>"=0"</f>
        <v>=0</v>
      </c>
      <c r="R48" t="str">
        <f>Q48</f>
        <v>=0</v>
      </c>
      <c r="S48">
        <f>SUMIF(C$29:C$36,Q48,$T$29:$T$36)/SUM($T$29:$T$36)</f>
        <v>0.43575378790573011</v>
      </c>
      <c r="T48">
        <f>SUMIF(D$29:D$36,R48,$T$29:$T$36)/SUM($T$29:$T$36)</f>
        <v>0.27146747016647232</v>
      </c>
    </row>
    <row r="49" spans="17:20">
      <c r="Q49" t="str">
        <f>"=1"</f>
        <v>=1</v>
      </c>
      <c r="R49" t="str">
        <f>Q49</f>
        <v>=1</v>
      </c>
      <c r="S49">
        <f>SUMIF(C$29:C$36,Q49,$T$29:$T$36)/SUM($T$29:$T$36)</f>
        <v>0.56424621209426995</v>
      </c>
      <c r="T49">
        <f>SUMIF(D$29:D$36,R49,$T$29:$T$36)/SUM($T$29:$T$36)</f>
        <v>0.10923408644629543</v>
      </c>
    </row>
    <row r="50" spans="17:20">
      <c r="R50" t="str">
        <f>"=2"</f>
        <v>=2</v>
      </c>
      <c r="T50">
        <f>SUMIF(D$29:D$36,R50,$T$29:$T$36)/SUM($T$29:$T$36)</f>
        <v>0.61929844338723228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3AD2E-3D15-5244-BB15-E51770BAFD60}">
  <dimension ref="A1:X34"/>
  <sheetViews>
    <sheetView topLeftCell="D1" workbookViewId="0">
      <selection activeCell="R34" sqref="R34"/>
    </sheetView>
  </sheetViews>
  <sheetFormatPr baseColWidth="10" defaultRowHeight="16"/>
  <cols>
    <col min="12" max="12" width="13" bestFit="1" customWidth="1"/>
  </cols>
  <sheetData>
    <row r="1" spans="1:24">
      <c r="I1">
        <v>0.1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4">
      <c r="K2">
        <v>-1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24">
      <c r="K3">
        <v>0</v>
      </c>
      <c r="L3">
        <v>0.4</v>
      </c>
      <c r="M3">
        <v>0.65</v>
      </c>
      <c r="N3">
        <v>0.05</v>
      </c>
      <c r="O3">
        <v>0.4</v>
      </c>
      <c r="P3">
        <v>0.4</v>
      </c>
      <c r="Q3">
        <v>0.65</v>
      </c>
    </row>
    <row r="4" spans="1:24">
      <c r="K4">
        <v>1</v>
      </c>
      <c r="L4">
        <v>0.6</v>
      </c>
      <c r="M4">
        <v>0.35</v>
      </c>
      <c r="N4">
        <v>0.2</v>
      </c>
      <c r="O4">
        <v>0.3</v>
      </c>
      <c r="P4">
        <v>0.6</v>
      </c>
      <c r="Q4">
        <v>0.35</v>
      </c>
    </row>
    <row r="5" spans="1:24">
      <c r="K5">
        <v>2</v>
      </c>
      <c r="N5">
        <v>0.75</v>
      </c>
      <c r="O5">
        <v>0.3</v>
      </c>
    </row>
    <row r="6" spans="1:24">
      <c r="A6" s="4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0</v>
      </c>
      <c r="J6" t="s">
        <v>1</v>
      </c>
      <c r="K6" t="s">
        <v>13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</row>
    <row r="7" spans="1:24">
      <c r="A7" s="4">
        <v>1</v>
      </c>
      <c r="B7">
        <v>2</v>
      </c>
      <c r="C7" t="s">
        <v>14</v>
      </c>
      <c r="D7" t="s">
        <v>14</v>
      </c>
      <c r="E7" t="s">
        <v>15</v>
      </c>
      <c r="F7" t="s">
        <v>15</v>
      </c>
      <c r="G7" s="5">
        <v>29221</v>
      </c>
      <c r="I7">
        <v>1</v>
      </c>
      <c r="J7">
        <v>2</v>
      </c>
      <c r="K7">
        <v>-1</v>
      </c>
      <c r="L7">
        <f>VLOOKUP(I7,$K$2:$Q$5,L$1)</f>
        <v>0.6</v>
      </c>
      <c r="M7">
        <f>VLOOKUP(I7,$K$2:$Q$5,M$1)</f>
        <v>0.35</v>
      </c>
      <c r="N7">
        <f>VLOOKUP(J7,$K$2:$Q$5,N$1)</f>
        <v>0.75</v>
      </c>
      <c r="O7">
        <f>VLOOKUP(J7,$K$2:$Q$5,O$1)</f>
        <v>0.3</v>
      </c>
      <c r="P7">
        <f>VLOOKUP(K7,$K$2:$Q$5,P$1)</f>
        <v>1</v>
      </c>
      <c r="Q7">
        <f>VLOOKUP(K7,$K$2:$Q$5,Q$1)</f>
        <v>1</v>
      </c>
      <c r="S7">
        <f>$I$1</f>
        <v>0.1</v>
      </c>
      <c r="T7">
        <f>L7*N7*P7</f>
        <v>0.44999999999999996</v>
      </c>
      <c r="U7">
        <f>1-S7</f>
        <v>0.9</v>
      </c>
      <c r="V7">
        <f>M7*O7*Q7</f>
        <v>0.105</v>
      </c>
      <c r="W7">
        <f>S7*T7+U7*V7</f>
        <v>0.13950000000000001</v>
      </c>
      <c r="X7">
        <f>S7*T7/W7</f>
        <v>0.32258064516129026</v>
      </c>
    </row>
    <row r="8" spans="1:24">
      <c r="A8" s="4">
        <v>1</v>
      </c>
      <c r="B8">
        <v>3</v>
      </c>
      <c r="C8" t="s">
        <v>14</v>
      </c>
      <c r="D8" t="s">
        <v>14</v>
      </c>
      <c r="E8" t="s">
        <v>15</v>
      </c>
      <c r="G8" s="5">
        <v>29221</v>
      </c>
      <c r="I8">
        <v>1</v>
      </c>
      <c r="J8">
        <v>-1</v>
      </c>
      <c r="K8">
        <v>-1</v>
      </c>
      <c r="L8">
        <f>VLOOKUP(I8,$K$2:$Q$5,2)</f>
        <v>0.6</v>
      </c>
      <c r="M8">
        <f>VLOOKUP(I8,$K$2:$Q$5,M$1)</f>
        <v>0.35</v>
      </c>
      <c r="N8">
        <f>VLOOKUP(J8,$K$2:$Q$5,N$1)</f>
        <v>1</v>
      </c>
      <c r="O8">
        <f t="shared" ref="O8:Q12" si="0">VLOOKUP(J8,$K$2:$Q$5,O$1)</f>
        <v>1</v>
      </c>
      <c r="P8">
        <f t="shared" si="0"/>
        <v>1</v>
      </c>
      <c r="Q8">
        <f t="shared" ref="Q8:Q12" si="1">VLOOKUP(K8,$K$2:$Q$5,Q$1)</f>
        <v>1</v>
      </c>
      <c r="S8">
        <f t="shared" ref="S8:S12" si="2">$I$1</f>
        <v>0.1</v>
      </c>
      <c r="T8">
        <f>L8*N8*P8</f>
        <v>0.6</v>
      </c>
      <c r="U8">
        <f>1-S8</f>
        <v>0.9</v>
      </c>
      <c r="V8">
        <f>M8*O8*Q8</f>
        <v>0.35</v>
      </c>
      <c r="W8">
        <f t="shared" ref="W8:W12" si="3">S8*T8+U8*V8</f>
        <v>0.375</v>
      </c>
      <c r="X8">
        <f>S8*T8/W8</f>
        <v>0.16</v>
      </c>
    </row>
    <row r="9" spans="1:24">
      <c r="A9" s="4">
        <v>1</v>
      </c>
      <c r="B9">
        <v>4</v>
      </c>
      <c r="C9" t="s">
        <v>14</v>
      </c>
      <c r="E9" t="s">
        <v>15</v>
      </c>
      <c r="G9" s="5">
        <v>29221</v>
      </c>
      <c r="I9">
        <v>-1</v>
      </c>
      <c r="J9">
        <v>-1</v>
      </c>
      <c r="K9">
        <v>-1</v>
      </c>
      <c r="L9">
        <f>VLOOKUP(I9,$K$2:$Q$5,2)</f>
        <v>1</v>
      </c>
      <c r="M9">
        <f>VLOOKUP(I9,$K$2:$Q$5,M$1)</f>
        <v>1</v>
      </c>
      <c r="N9">
        <f>VLOOKUP(J9,$K$2:$Q$5,N$1)</f>
        <v>1</v>
      </c>
      <c r="O9">
        <f t="shared" si="0"/>
        <v>1</v>
      </c>
      <c r="P9">
        <f t="shared" si="0"/>
        <v>1</v>
      </c>
      <c r="Q9">
        <f t="shared" si="1"/>
        <v>1</v>
      </c>
      <c r="S9">
        <f t="shared" si="2"/>
        <v>0.1</v>
      </c>
      <c r="T9">
        <f>L9*N9*P9</f>
        <v>1</v>
      </c>
      <c r="U9">
        <f>1-S9</f>
        <v>0.9</v>
      </c>
      <c r="V9">
        <f>M9*O9*Q9</f>
        <v>1</v>
      </c>
      <c r="W9">
        <f t="shared" si="3"/>
        <v>1</v>
      </c>
      <c r="X9">
        <f>S9*T9/W9</f>
        <v>0.1</v>
      </c>
    </row>
    <row r="10" spans="1:24">
      <c r="A10" s="4">
        <v>2</v>
      </c>
      <c r="B10">
        <v>3</v>
      </c>
      <c r="C10" t="s">
        <v>14</v>
      </c>
      <c r="D10" t="s">
        <v>14</v>
      </c>
      <c r="E10" t="s">
        <v>15</v>
      </c>
      <c r="I10">
        <v>1</v>
      </c>
      <c r="J10">
        <v>-1</v>
      </c>
      <c r="K10">
        <v>-1</v>
      </c>
      <c r="L10">
        <f>VLOOKUP(I10,$K$2:$Q$5,2)</f>
        <v>0.6</v>
      </c>
      <c r="M10">
        <f>VLOOKUP(I10,$K$2:$Q$5,M$1)</f>
        <v>0.35</v>
      </c>
      <c r="N10">
        <f>VLOOKUP(J10,$K$2:$Q$5,N$1)</f>
        <v>1</v>
      </c>
      <c r="O10">
        <f t="shared" si="0"/>
        <v>1</v>
      </c>
      <c r="P10">
        <f t="shared" si="0"/>
        <v>1</v>
      </c>
      <c r="Q10">
        <f t="shared" si="1"/>
        <v>1</v>
      </c>
      <c r="S10">
        <f t="shared" si="2"/>
        <v>0.1</v>
      </c>
      <c r="T10">
        <f>L10*N10*P10</f>
        <v>0.6</v>
      </c>
      <c r="U10">
        <f>1-S10</f>
        <v>0.9</v>
      </c>
      <c r="V10">
        <f>M10*O10*Q10</f>
        <v>0.35</v>
      </c>
      <c r="W10">
        <f t="shared" si="3"/>
        <v>0.375</v>
      </c>
      <c r="X10">
        <f>S10*T10/W10</f>
        <v>0.16</v>
      </c>
    </row>
    <row r="11" spans="1:24">
      <c r="A11" s="4">
        <v>2</v>
      </c>
      <c r="B11">
        <v>4</v>
      </c>
      <c r="C11" t="s">
        <v>14</v>
      </c>
      <c r="E11" t="s">
        <v>15</v>
      </c>
      <c r="I11">
        <v>-1</v>
      </c>
      <c r="J11">
        <v>-1</v>
      </c>
      <c r="K11">
        <v>-1</v>
      </c>
      <c r="L11">
        <f>VLOOKUP(I11,$K$2:$Q$5,2)</f>
        <v>1</v>
      </c>
      <c r="M11">
        <f>VLOOKUP(I11,$K$2:$Q$5,M$1)</f>
        <v>1</v>
      </c>
      <c r="N11">
        <f>VLOOKUP(J11,$K$2:$Q$5,N$1)</f>
        <v>1</v>
      </c>
      <c r="O11">
        <f t="shared" si="0"/>
        <v>1</v>
      </c>
      <c r="P11">
        <f t="shared" si="0"/>
        <v>1</v>
      </c>
      <c r="Q11">
        <f t="shared" si="1"/>
        <v>1</v>
      </c>
      <c r="S11">
        <f t="shared" si="2"/>
        <v>0.1</v>
      </c>
      <c r="T11">
        <f>L11*N11*P11</f>
        <v>1</v>
      </c>
      <c r="U11">
        <f>1-S11</f>
        <v>0.9</v>
      </c>
      <c r="V11">
        <f>M11*O11*Q11</f>
        <v>1</v>
      </c>
      <c r="W11">
        <f t="shared" si="3"/>
        <v>1</v>
      </c>
      <c r="X11">
        <f>S11*T11/W11</f>
        <v>0.1</v>
      </c>
    </row>
    <row r="12" spans="1:24">
      <c r="A12" s="4">
        <v>3</v>
      </c>
      <c r="B12">
        <v>4</v>
      </c>
      <c r="C12" t="s">
        <v>14</v>
      </c>
      <c r="I12">
        <v>-1</v>
      </c>
      <c r="J12">
        <v>-1</v>
      </c>
      <c r="K12">
        <v>-1</v>
      </c>
      <c r="L12">
        <f>VLOOKUP(I12,$K$2:$Q$5,2)</f>
        <v>1</v>
      </c>
      <c r="M12">
        <f>VLOOKUP(I12,$K$2:$Q$5,M$1)</f>
        <v>1</v>
      </c>
      <c r="N12">
        <f>VLOOKUP(J12,$K$2:$Q$5,N$1)</f>
        <v>1</v>
      </c>
      <c r="O12">
        <f t="shared" si="0"/>
        <v>1</v>
      </c>
      <c r="P12">
        <f t="shared" si="0"/>
        <v>1</v>
      </c>
      <c r="Q12">
        <f t="shared" si="1"/>
        <v>1</v>
      </c>
      <c r="S12">
        <f t="shared" si="2"/>
        <v>0.1</v>
      </c>
      <c r="T12">
        <f>L12*N12*P12</f>
        <v>1</v>
      </c>
      <c r="U12">
        <f>1-S12</f>
        <v>0.9</v>
      </c>
      <c r="V12">
        <f>M12*O12*Q12</f>
        <v>1</v>
      </c>
      <c r="W12">
        <f t="shared" si="3"/>
        <v>1</v>
      </c>
      <c r="X12">
        <f>S12*T12/W12</f>
        <v>0.1</v>
      </c>
    </row>
    <row r="33" spans="11:12">
      <c r="K33">
        <v>1363</v>
      </c>
      <c r="L33">
        <f>K33/60</f>
        <v>22.716666666666665</v>
      </c>
    </row>
    <row r="34" spans="11:12">
      <c r="L34">
        <f>L33*2</f>
        <v>45.43333333333333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test_nulls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2019-12-17T08:09:42Z</dcterms:created>
  <dcterms:modified xsi:type="dcterms:W3CDTF">2019-12-18T15:11:42Z</dcterms:modified>
</cp:coreProperties>
</file>