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paulm\Git\MCT\ADClock\"/>
    </mc:Choice>
  </mc:AlternateContent>
  <xr:revisionPtr revIDLastSave="0" documentId="13_ncr:1_{9BF0C778-1C11-47F8-AB64-D79B0B4446A9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1" l="1"/>
  <c r="J51" i="1"/>
  <c r="M51" i="1" s="1"/>
  <c r="G38" i="1"/>
  <c r="B38" i="1"/>
  <c r="C38" i="1" s="1"/>
  <c r="D38" i="1" s="1"/>
  <c r="J38" i="1"/>
  <c r="K38" i="1" s="1"/>
  <c r="B36" i="1" l="1"/>
  <c r="C36" i="1" s="1"/>
  <c r="D36" i="1" s="1"/>
  <c r="G36" i="1" s="1"/>
  <c r="J36" i="1" s="1"/>
  <c r="K36" i="1" s="1"/>
  <c r="B37" i="1"/>
  <c r="C37" i="1" s="1"/>
  <c r="D37" i="1" s="1"/>
  <c r="G37" i="1" s="1"/>
  <c r="J37" i="1" s="1"/>
  <c r="K37" i="1" s="1"/>
  <c r="C35" i="1"/>
  <c r="D35" i="1" s="1"/>
  <c r="G35" i="1" s="1"/>
  <c r="J35" i="1" s="1"/>
  <c r="K35" i="1" s="1"/>
  <c r="C34" i="1"/>
  <c r="D34" i="1" s="1"/>
  <c r="G34" i="1" s="1"/>
  <c r="J34" i="1" s="1"/>
  <c r="K34" i="1" s="1"/>
  <c r="C33" i="1"/>
  <c r="D33" i="1" s="1"/>
  <c r="G33" i="1" s="1"/>
  <c r="J33" i="1" s="1"/>
  <c r="K33" i="1" s="1"/>
  <c r="C32" i="1"/>
  <c r="D32" i="1" s="1"/>
  <c r="G32" i="1" s="1"/>
  <c r="J32" i="1" s="1"/>
  <c r="K32" i="1" s="1"/>
  <c r="B31" i="1"/>
  <c r="C31" i="1" s="1"/>
  <c r="D31" i="1" s="1"/>
  <c r="G31" i="1" s="1"/>
  <c r="J31" i="1" s="1"/>
  <c r="K31" i="1" s="1"/>
  <c r="J44" i="1" s="1"/>
  <c r="M44" i="1" s="1"/>
  <c r="C30" i="1"/>
  <c r="D30" i="1" s="1"/>
  <c r="G30" i="1" s="1"/>
  <c r="J30" i="1" s="1"/>
  <c r="K30" i="1" s="1"/>
  <c r="C28" i="1"/>
  <c r="D28" i="1" s="1"/>
  <c r="G28" i="1" s="1"/>
  <c r="J28" i="1" s="1"/>
  <c r="K28" i="1" s="1"/>
  <c r="C29" i="1"/>
  <c r="D29" i="1" s="1"/>
  <c r="G29" i="1" s="1"/>
  <c r="J29" i="1" s="1"/>
  <c r="K29" i="1" s="1"/>
  <c r="C27" i="1"/>
  <c r="D27" i="1" s="1"/>
  <c r="G27" i="1" s="1"/>
  <c r="J27" i="1" s="1"/>
  <c r="K27" i="1" s="1"/>
  <c r="C26" i="1"/>
  <c r="D26" i="1" s="1"/>
  <c r="G26" i="1" s="1"/>
  <c r="J26" i="1" s="1"/>
  <c r="K26" i="1" s="1"/>
  <c r="C25" i="1"/>
  <c r="D25" i="1" s="1"/>
  <c r="G25" i="1" s="1"/>
  <c r="J25" i="1" s="1"/>
  <c r="K25" i="1" s="1"/>
  <c r="C22" i="1"/>
  <c r="D22" i="1" s="1"/>
  <c r="G22" i="1" s="1"/>
  <c r="J22" i="1" s="1"/>
  <c r="K22" i="1" s="1"/>
  <c r="C23" i="1"/>
  <c r="D23" i="1" s="1"/>
  <c r="G23" i="1" s="1"/>
  <c r="J23" i="1" s="1"/>
  <c r="K23" i="1" s="1"/>
  <c r="C24" i="1"/>
  <c r="D24" i="1" s="1"/>
  <c r="G24" i="1" s="1"/>
  <c r="J24" i="1" s="1"/>
  <c r="K24" i="1" s="1"/>
  <c r="B21" i="1"/>
  <c r="C21" i="1" s="1"/>
  <c r="D21" i="1" s="1"/>
  <c r="G21" i="1" s="1"/>
  <c r="J21" i="1" s="1"/>
  <c r="K21" i="1" s="1"/>
  <c r="C20" i="1"/>
  <c r="D20" i="1" s="1"/>
  <c r="G20" i="1" s="1"/>
  <c r="J20" i="1" s="1"/>
  <c r="K20" i="1" s="1"/>
  <c r="C19" i="1"/>
  <c r="D19" i="1" s="1"/>
  <c r="G19" i="1" s="1"/>
  <c r="J19" i="1" s="1"/>
  <c r="K19" i="1" s="1"/>
  <c r="C18" i="1"/>
  <c r="D18" i="1" s="1"/>
  <c r="G18" i="1" s="1"/>
  <c r="J18" i="1" s="1"/>
  <c r="K18" i="1" s="1"/>
  <c r="C17" i="1"/>
  <c r="D17" i="1" s="1"/>
  <c r="G17" i="1" s="1"/>
  <c r="J17" i="1" s="1"/>
  <c r="K17" i="1" s="1"/>
  <c r="C16" i="1"/>
  <c r="D16" i="1" s="1"/>
  <c r="G16" i="1" s="1"/>
  <c r="J16" i="1" s="1"/>
  <c r="K16" i="1" s="1"/>
  <c r="C15" i="1"/>
  <c r="D15" i="1" s="1"/>
  <c r="G15" i="1" s="1"/>
  <c r="J15" i="1" s="1"/>
  <c r="K15" i="1" s="1"/>
  <c r="C14" i="1"/>
  <c r="D14" i="1" s="1"/>
  <c r="G14" i="1" s="1"/>
  <c r="J14" i="1" s="1"/>
  <c r="K14" i="1" s="1"/>
  <c r="C13" i="1"/>
  <c r="D13" i="1" s="1"/>
  <c r="G13" i="1" s="1"/>
  <c r="J13" i="1" s="1"/>
  <c r="K13" i="1" s="1"/>
  <c r="C12" i="1"/>
  <c r="D12" i="1" s="1"/>
  <c r="G12" i="1" s="1"/>
  <c r="J12" i="1" s="1"/>
  <c r="K12" i="1" s="1"/>
  <c r="C11" i="1"/>
  <c r="D11" i="1" s="1"/>
  <c r="G11" i="1" s="1"/>
  <c r="J11" i="1" s="1"/>
  <c r="K11" i="1" s="1"/>
  <c r="C4" i="1"/>
  <c r="D4" i="1" s="1"/>
  <c r="G4" i="1" s="1"/>
  <c r="J4" i="1" s="1"/>
  <c r="K4" i="1" s="1"/>
  <c r="C5" i="1"/>
  <c r="D5" i="1" s="1"/>
  <c r="G5" i="1" s="1"/>
  <c r="J5" i="1" s="1"/>
  <c r="K5" i="1" s="1"/>
  <c r="J49" i="1" s="1"/>
  <c r="M49" i="1" s="1"/>
  <c r="C6" i="1"/>
  <c r="D6" i="1" s="1"/>
  <c r="G6" i="1" s="1"/>
  <c r="J6" i="1" s="1"/>
  <c r="K6" i="1" s="1"/>
  <c r="C7" i="1"/>
  <c r="D7" i="1" s="1"/>
  <c r="G7" i="1" s="1"/>
  <c r="J7" i="1" s="1"/>
  <c r="K7" i="1" s="1"/>
  <c r="J50" i="1" s="1"/>
  <c r="M50" i="1" s="1"/>
  <c r="C8" i="1"/>
  <c r="D8" i="1" s="1"/>
  <c r="G8" i="1" s="1"/>
  <c r="J8" i="1" s="1"/>
  <c r="K8" i="1" s="1"/>
  <c r="C9" i="1"/>
  <c r="D9" i="1" s="1"/>
  <c r="G9" i="1" s="1"/>
  <c r="J9" i="1" s="1"/>
  <c r="K9" i="1" s="1"/>
  <c r="J43" i="1" s="1"/>
  <c r="M43" i="1" s="1"/>
  <c r="C10" i="1"/>
  <c r="D10" i="1" s="1"/>
  <c r="G10" i="1" s="1"/>
  <c r="J10" i="1" s="1"/>
  <c r="K10" i="1" s="1"/>
  <c r="J48" i="1" s="1"/>
  <c r="M48" i="1" s="1"/>
  <c r="C3" i="1"/>
  <c r="D3" i="1" s="1"/>
  <c r="G3" i="1" s="1"/>
  <c r="J3" i="1" s="1"/>
  <c r="K3" i="1" s="1"/>
  <c r="J47" i="1" s="1"/>
  <c r="M47" i="1" s="1"/>
  <c r="J46" i="1" l="1"/>
  <c r="M46" i="1" s="1"/>
  <c r="J45" i="1"/>
  <c r="M45" i="1" s="1"/>
  <c r="M53" i="1" l="1"/>
</calcChain>
</file>

<file path=xl/sharedStrings.xml><?xml version="1.0" encoding="utf-8"?>
<sst xmlns="http://schemas.openxmlformats.org/spreadsheetml/2006/main" count="123" uniqueCount="70">
  <si>
    <t>Filament Black</t>
  </si>
  <si>
    <t>Filament White</t>
  </si>
  <si>
    <t>Stepper</t>
  </si>
  <si>
    <t>Kugellager</t>
  </si>
  <si>
    <t>Hall Sensoren</t>
  </si>
  <si>
    <t>PCB</t>
  </si>
  <si>
    <t>pro Uhr</t>
  </si>
  <si>
    <t>pro Ziffer</t>
  </si>
  <si>
    <t>Gesamt</t>
  </si>
  <si>
    <t>Metalstift</t>
  </si>
  <si>
    <t>Arduino Controller</t>
  </si>
  <si>
    <t>Controller Sockel</t>
  </si>
  <si>
    <t>Magenten</t>
  </si>
  <si>
    <t>Crystal</t>
  </si>
  <si>
    <t>Terminal</t>
  </si>
  <si>
    <t>Pinsteckerleiste</t>
  </si>
  <si>
    <t>Kondensator #1 22pf</t>
  </si>
  <si>
    <t>Teil</t>
  </si>
  <si>
    <t>Kondensator #2 100nF</t>
  </si>
  <si>
    <t>10k Resistor</t>
  </si>
  <si>
    <t>da</t>
  </si>
  <si>
    <t>Puffer</t>
  </si>
  <si>
    <t>Kabel/Jumper</t>
  </si>
  <si>
    <t>Netzteil</t>
  </si>
  <si>
    <t>Schrauben (kurz)</t>
  </si>
  <si>
    <t>Push Button</t>
  </si>
  <si>
    <t>Befestigung Motor</t>
  </si>
  <si>
    <t>Preis</t>
  </si>
  <si>
    <t>Menge pro Einheit</t>
  </si>
  <si>
    <t>Preis pro Einheit</t>
  </si>
  <si>
    <t>Benötigte Einheiten</t>
  </si>
  <si>
    <t>Kabel Stromversorgung</t>
  </si>
  <si>
    <t>Digitale Kommunikation</t>
  </si>
  <si>
    <t>Kabel Hallsensor Rot</t>
  </si>
  <si>
    <t>Kabel Hallsensor Schwarz</t>
  </si>
  <si>
    <t>Kabel Hallsensor Data 1</t>
  </si>
  <si>
    <t>Kabel Hallsensor Data 2</t>
  </si>
  <si>
    <t>Mosgummi ???</t>
  </si>
  <si>
    <t>Benötigte Menge</t>
  </si>
  <si>
    <t>Wo?</t>
  </si>
  <si>
    <t>Link</t>
  </si>
  <si>
    <t>Filamentworld</t>
  </si>
  <si>
    <t>Ali</t>
  </si>
  <si>
    <t>Amazon</t>
  </si>
  <si>
    <t>Reichelt</t>
  </si>
  <si>
    <t>JLC</t>
  </si>
  <si>
    <t>Conrad</t>
  </si>
  <si>
    <t>ZYLINDERSTIFTE DIN6325 3 M6X40(100)</t>
  </si>
  <si>
    <t xml:space="preserve">STM 32 </t>
  </si>
  <si>
    <t>Archer</t>
  </si>
  <si>
    <t>WLAN Modul?</t>
  </si>
  <si>
    <t>Stecker</t>
  </si>
  <si>
    <t>Abdeckung für Netzteil</t>
  </si>
  <si>
    <t>Heißkleberpatrone</t>
  </si>
  <si>
    <t>Lötzinn</t>
  </si>
  <si>
    <t>Lötfett</t>
  </si>
  <si>
    <t>Bestellung</t>
  </si>
  <si>
    <t>Versand</t>
  </si>
  <si>
    <t>Steuern/Rabatt</t>
  </si>
  <si>
    <t>Bestellt?</t>
  </si>
  <si>
    <t>Ja</t>
  </si>
  <si>
    <t>Nein</t>
  </si>
  <si>
    <t>https://www.aliexpress.com/snapshot/0.html?spm=a2g0s.9042647.0.0.7b1f4c4dda9f5P&amp;orderId=101977957887740&amp;productId=32880238130</t>
  </si>
  <si>
    <t>https://www.kugellager-express.de/rillenkugellager-6000-2rs-10x26x8-mm</t>
  </si>
  <si>
    <t>https://www.amazon.de/gp/product/B00IQH1EUE/ref=ppx_yo_dt_b_asin_title_o03_s00?ie=UTF8&amp;psc=1</t>
  </si>
  <si>
    <t>Zweikomponentenkleber</t>
  </si>
  <si>
    <t>Magnete.de</t>
  </si>
  <si>
    <t>https://www.amazon.de/gp/product/B01MQ5HJYQ/ref=ppx_yo_dt_b_asin_title_o04_s00?ie=UTF8&amp;psc=1</t>
  </si>
  <si>
    <t>https://www.amazon.de/gp/product/B018XL6S4O/ref=ppx_yo_dt_b_asin_title_o02_s00?ie=UTF8&amp;psc=1</t>
  </si>
  <si>
    <t>https://www.amazon.de/gp/product/B07KYHBVR7/ref=ppx_yo_dt_b_asin_title_o04_s00?ie=UTF8&amp;psc=1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</si>
</sst>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22222"/>
      <name val="Arial"/>
      <family val="2"/>
    </font>
    <font>
      <b/>
      <sz val="14"/>
      <color theme="1"/>
      <name val="Calibri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NumberFormat="1"/>
    <xf numFmtId="0" fontId="5" fillId="0" borderId="0" xfId="0" applyFont="1"/>
    <xf numFmtId="44" fontId="0" fillId="0" borderId="0" xfId="1" applyFont="1"/>
    <xf numFmtId="44" fontId="0" fillId="0" borderId="0" xfId="1" applyNumberFormat="1" applyFont="1"/>
    <xf numFmtId="44" fontId="3" fillId="0" borderId="0" xfId="1" applyFont="1"/>
    <xf numFmtId="0" fontId="6" fillId="0" borderId="0" xfId="0" applyFont="1"/>
    <xf numFmtId="0" fontId="7" fillId="0" borderId="0" xfId="2"/>
    <xf numFmtId="44" fontId="8" fillId="0" borderId="0" xfId="1" applyFont="1"/>
  </cellXfs>
  <cellStyles count="3">
    <cellStyle name="Link" xfId="2" builtinId="8"/>
    <cellStyle name="Standard" xfId="0" builtinId="0"/>
    <cellStyle name="Währung" xfId="1" builtinId="4"/>
  </cellStyles>
  <dxfs count="4"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2:N38" totalsRowShown="0" headerRowDxfId="3">
  <autoFilter ref="A2:N38" xr:uid="{00000000-0009-0000-0100-000001000000}">
    <filterColumn colId="13">
      <filters blank="1">
        <filter val="Nein"/>
      </filters>
    </filterColumn>
  </autoFilter>
  <tableColumns count="14">
    <tableColumn id="1" xr3:uid="{00000000-0010-0000-0000-000001000000}" name="Teil"/>
    <tableColumn id="2" xr3:uid="{00000000-0010-0000-0000-000002000000}" name="pro Uhr"/>
    <tableColumn id="3" xr3:uid="{00000000-0010-0000-0000-000003000000}" name="pro Ziffer">
      <calculatedColumnFormula>B3*18</calculatedColumnFormula>
    </tableColumn>
    <tableColumn id="4" xr3:uid="{00000000-0010-0000-0000-000004000000}" name="Gesamt">
      <calculatedColumnFormula>C3*4</calculatedColumnFormula>
    </tableColumn>
    <tableColumn id="5" xr3:uid="{00000000-0010-0000-0000-000005000000}" name="da"/>
    <tableColumn id="6" xr3:uid="{00000000-0010-0000-0000-000006000000}" name="Puffer"/>
    <tableColumn id="7" xr3:uid="{00000000-0010-0000-0000-000007000000}" name="Benötigte Menge"/>
    <tableColumn id="8" xr3:uid="{00000000-0010-0000-0000-000008000000}" name="Menge pro Einheit"/>
    <tableColumn id="9" xr3:uid="{00000000-0010-0000-0000-000009000000}" name="Preis pro Einheit" dataCellStyle="Währung"/>
    <tableColumn id="10" xr3:uid="{00000000-0010-0000-0000-00000A000000}" name="Benötigte Einheiten" dataDxfId="2">
      <calculatedColumnFormula>ROUNDUP(Tabelle1[[#This Row],[Benötigte Menge]]/Tabelle1[[#This Row],[Menge pro Einheit]],0)</calculatedColumnFormula>
    </tableColumn>
    <tableColumn id="11" xr3:uid="{00000000-0010-0000-0000-00000B000000}" name="Preis" dataCellStyle="Währung">
      <calculatedColumnFormula>Tabelle1[[#This Row],[Benötigte Einheiten]]*Tabelle1[[#This Row],[Preis pro Einheit]]</calculatedColumnFormula>
    </tableColumn>
    <tableColumn id="12" xr3:uid="{00000000-0010-0000-0000-00000C000000}" name="Wo?"/>
    <tableColumn id="13" xr3:uid="{00000000-0010-0000-0000-00000D000000}" name="Link"/>
    <tableColumn id="14" xr3:uid="{F908233B-F8EC-453F-B55A-E62CBEFF952B}" name="Bestellt?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2" displayName="Tabelle2" ref="I42:M51" totalsRowShown="0">
  <autoFilter ref="I42:M51" xr:uid="{00000000-0009-0000-0100-000002000000}"/>
  <tableColumns count="5">
    <tableColumn id="1" xr3:uid="{00000000-0010-0000-0100-000001000000}" name="Bestellung"/>
    <tableColumn id="2" xr3:uid="{00000000-0010-0000-0100-000002000000}" name="Preis" dataCellStyle="Währung">
      <calculatedColumnFormula>SUMIF(Tabelle1[Wo?],I43,Tabelle1[Preis])</calculatedColumnFormula>
    </tableColumn>
    <tableColumn id="3" xr3:uid="{00000000-0010-0000-0100-000003000000}" name="Versand" dataCellStyle="Währung"/>
    <tableColumn id="5" xr3:uid="{00000000-0010-0000-0100-000005000000}" name="Steuern/Rabatt" dataDxfId="1" dataCellStyle="Währung"/>
    <tableColumn id="4" xr3:uid="{00000000-0010-0000-0100-000004000000}" name="Gesamt" dataDxfId="0" dataCellStyle="Währung">
      <calculatedColumnFormula>Tabelle2[[#This Row],[Preis]]+Tabelle2[[#This Row],[Versand]]+Tabelle2[[#This Row],[Steuern/Rabatt]]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amazon.de/gp/product/B00IQH1EUE/ref=ppx_yo_dt_b_asin_title_o03_s00?ie=UTF8&amp;psc=1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kugellager-express.de/rillenkugellager-6000-2rs-10x26x8-mm" TargetMode="External"/><Relationship Id="rId1" Type="http://schemas.openxmlformats.org/officeDocument/2006/relationships/hyperlink" Target="https://www.aliexpress.com/snapshot/0.html?spm=a2g0s.9042647.0.0.7b1f4c4dda9f5P&amp;orderId=101977957887740&amp;productId=32880238130" TargetMode="External"/><Relationship Id="rId6" Type="http://schemas.openxmlformats.org/officeDocument/2006/relationships/hyperlink" Target="https://www.amazon.de/gp/product/B07KYHBVR7/ref=ppx_yo_dt_b_asin_title_o04_s00?ie=UTF8&amp;psc=1" TargetMode="External"/><Relationship Id="rId5" Type="http://schemas.openxmlformats.org/officeDocument/2006/relationships/hyperlink" Target="https://www.amazon.de/gp/product/B018XL6S4O/ref=ppx_yo_dt_b_asin_title_o02_s00?ie=UTF8&amp;psc=1" TargetMode="External"/><Relationship Id="rId4" Type="http://schemas.openxmlformats.org/officeDocument/2006/relationships/hyperlink" Target="https://www.amazon.de/gp/product/B01MQ5HJYQ/ref=ppx_yo_dt_b_asin_title_o04_s00?ie=UTF8&amp;psc=1" TargetMode="External"/><Relationship Id="rId9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53"/>
  <sheetViews>
    <sheetView tabSelected="1" zoomScale="118" zoomScaleNormal="100" workbookViewId="0">
      <selection activeCell="B6" sqref="B6"/>
    </sheetView>
  </sheetViews>
  <sheetFormatPr baseColWidth="10" defaultRowHeight="15" x14ac:dyDescent="0.25"/>
  <cols>
    <col min="1" max="1" width="20.42578125" bestFit="1" customWidth="1"/>
    <col min="2" max="2" width="12.140625" bestFit="1" customWidth="1"/>
    <col min="3" max="3" width="14.140625" bestFit="1" customWidth="1"/>
    <col min="4" max="4" width="12.28515625" bestFit="1" customWidth="1"/>
    <col min="5" max="5" width="6.28515625" bestFit="1" customWidth="1"/>
    <col min="6" max="6" width="10.5703125" bestFit="1" customWidth="1"/>
    <col min="7" max="7" width="23.5703125" bestFit="1" customWidth="1"/>
    <col min="8" max="8" width="24.85546875" bestFit="1" customWidth="1"/>
    <col min="9" max="9" width="22.42578125" bestFit="1" customWidth="1"/>
    <col min="10" max="10" width="26.5703125" bestFit="1" customWidth="1"/>
    <col min="13" max="13" width="13.85546875" bestFit="1" customWidth="1"/>
  </cols>
  <sheetData>
    <row r="2" spans="1:14" ht="18.75" x14ac:dyDescent="0.3">
      <c r="A2" s="3" t="s">
        <v>17</v>
      </c>
      <c r="B2" s="3" t="s">
        <v>6</v>
      </c>
      <c r="C2" s="3" t="s">
        <v>7</v>
      </c>
      <c r="D2" s="3" t="s">
        <v>8</v>
      </c>
      <c r="E2" s="3" t="s">
        <v>20</v>
      </c>
      <c r="F2" s="3" t="s">
        <v>21</v>
      </c>
      <c r="G2" s="3" t="s">
        <v>38</v>
      </c>
      <c r="H2" s="3" t="s">
        <v>28</v>
      </c>
      <c r="I2" s="3" t="s">
        <v>29</v>
      </c>
      <c r="J2" s="3" t="s">
        <v>30</v>
      </c>
      <c r="K2" s="3" t="s">
        <v>27</v>
      </c>
      <c r="L2" s="3" t="s">
        <v>39</v>
      </c>
      <c r="M2" s="3" t="s">
        <v>40</v>
      </c>
      <c r="N2" s="9" t="s">
        <v>59</v>
      </c>
    </row>
    <row r="3" spans="1:14" hidden="1" x14ac:dyDescent="0.25">
      <c r="A3" t="s">
        <v>0</v>
      </c>
      <c r="B3">
        <v>0.03</v>
      </c>
      <c r="C3">
        <f>B3*18</f>
        <v>0.54</v>
      </c>
      <c r="D3">
        <f>C3*4</f>
        <v>2.16</v>
      </c>
      <c r="E3">
        <v>0</v>
      </c>
      <c r="F3">
        <v>0.5</v>
      </c>
      <c r="G3">
        <f>D3-E3+F3</f>
        <v>2.66</v>
      </c>
      <c r="H3">
        <v>2.5</v>
      </c>
      <c r="I3" s="6">
        <v>54.9</v>
      </c>
      <c r="J3">
        <f>ROUNDUP(Tabelle1[[#This Row],[Benötigte Menge]]/Tabelle1[[#This Row],[Menge pro Einheit]],0)</f>
        <v>2</v>
      </c>
      <c r="K3" s="6">
        <f>Tabelle1[[#This Row],[Benötigte Einheiten]]*Tabelle1[[#This Row],[Preis pro Einheit]]</f>
        <v>109.8</v>
      </c>
      <c r="L3" t="s">
        <v>41</v>
      </c>
      <c r="N3" t="s">
        <v>60</v>
      </c>
    </row>
    <row r="4" spans="1:14" hidden="1" x14ac:dyDescent="0.25">
      <c r="A4" t="s">
        <v>1</v>
      </c>
      <c r="B4">
        <v>0.15</v>
      </c>
      <c r="C4">
        <f t="shared" ref="C4:C24" si="0">B4*18</f>
        <v>2.6999999999999997</v>
      </c>
      <c r="D4">
        <f t="shared" ref="D4:D24" si="1">C4*4</f>
        <v>10.799999999999999</v>
      </c>
      <c r="E4">
        <v>0</v>
      </c>
      <c r="F4">
        <v>1.7</v>
      </c>
      <c r="G4">
        <f t="shared" ref="G4:G38" si="2">D4-E4+F4</f>
        <v>12.499999999999998</v>
      </c>
      <c r="H4">
        <v>2.5</v>
      </c>
      <c r="I4" s="6">
        <v>54.9</v>
      </c>
      <c r="J4">
        <f>ROUNDUP(Tabelle1[[#This Row],[Benötigte Menge]]/Tabelle1[[#This Row],[Menge pro Einheit]],0)</f>
        <v>5</v>
      </c>
      <c r="K4" s="6">
        <f>Tabelle1[[#This Row],[Benötigte Einheiten]]*Tabelle1[[#This Row],[Preis pro Einheit]]</f>
        <v>274.5</v>
      </c>
      <c r="L4" t="s">
        <v>41</v>
      </c>
      <c r="N4" t="s">
        <v>60</v>
      </c>
    </row>
    <row r="5" spans="1:14" x14ac:dyDescent="0.25">
      <c r="A5" t="s">
        <v>2</v>
      </c>
      <c r="B5">
        <v>2</v>
      </c>
      <c r="C5">
        <f t="shared" si="0"/>
        <v>36</v>
      </c>
      <c r="D5">
        <f t="shared" si="1"/>
        <v>144</v>
      </c>
      <c r="E5">
        <v>40</v>
      </c>
      <c r="F5">
        <v>5</v>
      </c>
      <c r="G5">
        <f t="shared" si="2"/>
        <v>109</v>
      </c>
      <c r="H5">
        <v>5</v>
      </c>
      <c r="I5" s="6">
        <v>6.31</v>
      </c>
      <c r="J5">
        <f>ROUNDUP(Tabelle1[[#This Row],[Benötigte Menge]]/Tabelle1[[#This Row],[Menge pro Einheit]],0)</f>
        <v>22</v>
      </c>
      <c r="K5" s="6">
        <f>Tabelle1[[#This Row],[Benötigte Einheiten]]*Tabelle1[[#This Row],[Preis pro Einheit]]</f>
        <v>138.82</v>
      </c>
      <c r="L5" t="s">
        <v>42</v>
      </c>
      <c r="M5" s="10" t="s">
        <v>62</v>
      </c>
      <c r="N5" t="s">
        <v>61</v>
      </c>
    </row>
    <row r="6" spans="1:14" x14ac:dyDescent="0.25">
      <c r="A6" t="s">
        <v>22</v>
      </c>
      <c r="B6">
        <v>12</v>
      </c>
      <c r="C6">
        <f t="shared" si="0"/>
        <v>216</v>
      </c>
      <c r="D6">
        <f t="shared" si="1"/>
        <v>864</v>
      </c>
      <c r="E6">
        <v>120</v>
      </c>
      <c r="F6">
        <v>50</v>
      </c>
      <c r="G6">
        <f t="shared" si="2"/>
        <v>794</v>
      </c>
      <c r="H6">
        <v>40</v>
      </c>
      <c r="I6" s="6">
        <v>3.49</v>
      </c>
      <c r="J6">
        <f>ROUNDUP(Tabelle1[[#This Row],[Benötigte Menge]]/Tabelle1[[#This Row],[Menge pro Einheit]],0)</f>
        <v>20</v>
      </c>
      <c r="K6" s="6">
        <f>Tabelle1[[#This Row],[Benötigte Einheiten]]*Tabelle1[[#This Row],[Preis pro Einheit]]</f>
        <v>69.800000000000011</v>
      </c>
      <c r="L6" t="s">
        <v>43</v>
      </c>
      <c r="M6" s="10" t="s">
        <v>69</v>
      </c>
      <c r="N6" t="s">
        <v>61</v>
      </c>
    </row>
    <row r="7" spans="1:14" x14ac:dyDescent="0.25">
      <c r="A7" t="s">
        <v>3</v>
      </c>
      <c r="B7">
        <v>3</v>
      </c>
      <c r="C7">
        <f t="shared" si="0"/>
        <v>54</v>
      </c>
      <c r="D7">
        <f t="shared" si="1"/>
        <v>216</v>
      </c>
      <c r="E7">
        <v>20</v>
      </c>
      <c r="F7">
        <v>20</v>
      </c>
      <c r="G7">
        <f t="shared" si="2"/>
        <v>216</v>
      </c>
      <c r="H7">
        <v>220</v>
      </c>
      <c r="I7" s="6">
        <v>143.99</v>
      </c>
      <c r="J7">
        <f>ROUNDUP(Tabelle1[[#This Row],[Benötigte Menge]]/Tabelle1[[#This Row],[Menge pro Einheit]],0)</f>
        <v>1</v>
      </c>
      <c r="K7" s="6">
        <f>Tabelle1[[#This Row],[Benötigte Einheiten]]*Tabelle1[[#This Row],[Preis pro Einheit]]</f>
        <v>143.99</v>
      </c>
      <c r="L7" t="s">
        <v>3</v>
      </c>
      <c r="M7" s="10" t="s">
        <v>63</v>
      </c>
      <c r="N7" t="s">
        <v>61</v>
      </c>
    </row>
    <row r="8" spans="1:14" hidden="1" x14ac:dyDescent="0.25">
      <c r="A8" t="s">
        <v>4</v>
      </c>
      <c r="B8">
        <v>2</v>
      </c>
      <c r="C8">
        <f t="shared" si="0"/>
        <v>36</v>
      </c>
      <c r="D8">
        <f t="shared" si="1"/>
        <v>144</v>
      </c>
      <c r="E8" s="1">
        <v>38</v>
      </c>
      <c r="F8">
        <v>50</v>
      </c>
      <c r="G8">
        <f t="shared" si="2"/>
        <v>156</v>
      </c>
      <c r="H8">
        <v>1</v>
      </c>
      <c r="I8" s="6">
        <v>0.64</v>
      </c>
      <c r="J8">
        <f>ROUNDUP(Tabelle1[[#This Row],[Benötigte Menge]]/Tabelle1[[#This Row],[Menge pro Einheit]],0)</f>
        <v>156</v>
      </c>
      <c r="K8" s="6">
        <f>Tabelle1[[#This Row],[Benötigte Einheiten]]*Tabelle1[[#This Row],[Preis pro Einheit]]</f>
        <v>99.84</v>
      </c>
      <c r="L8" t="s">
        <v>44</v>
      </c>
      <c r="N8" t="s">
        <v>60</v>
      </c>
    </row>
    <row r="9" spans="1:14" hidden="1" x14ac:dyDescent="0.25">
      <c r="A9" t="s">
        <v>5</v>
      </c>
      <c r="B9">
        <v>1</v>
      </c>
      <c r="C9">
        <f t="shared" si="0"/>
        <v>18</v>
      </c>
      <c r="D9">
        <f t="shared" si="1"/>
        <v>72</v>
      </c>
      <c r="F9">
        <v>3</v>
      </c>
      <c r="G9">
        <f t="shared" si="2"/>
        <v>75</v>
      </c>
      <c r="H9">
        <v>75</v>
      </c>
      <c r="I9" s="6">
        <v>32.700000000000003</v>
      </c>
      <c r="J9">
        <f>ROUNDUP(Tabelle1[[#This Row],[Benötigte Menge]]/Tabelle1[[#This Row],[Menge pro Einheit]],0)</f>
        <v>1</v>
      </c>
      <c r="K9" s="6">
        <f>Tabelle1[[#This Row],[Benötigte Einheiten]]*Tabelle1[[#This Row],[Preis pro Einheit]]</f>
        <v>32.700000000000003</v>
      </c>
      <c r="L9" t="s">
        <v>45</v>
      </c>
      <c r="N9" t="s">
        <v>60</v>
      </c>
    </row>
    <row r="10" spans="1:14" hidden="1" x14ac:dyDescent="0.25">
      <c r="A10" t="s">
        <v>9</v>
      </c>
      <c r="B10">
        <v>1</v>
      </c>
      <c r="C10">
        <f t="shared" si="0"/>
        <v>18</v>
      </c>
      <c r="D10">
        <f t="shared" si="1"/>
        <v>72</v>
      </c>
      <c r="E10" s="1">
        <v>100</v>
      </c>
      <c r="F10">
        <v>28</v>
      </c>
      <c r="G10">
        <f t="shared" si="2"/>
        <v>0</v>
      </c>
      <c r="H10">
        <v>100</v>
      </c>
      <c r="I10" s="6">
        <v>19.02</v>
      </c>
      <c r="J10">
        <f>ROUNDUP(Tabelle1[[#This Row],[Benötigte Menge]]/Tabelle1[[#This Row],[Menge pro Einheit]],0)</f>
        <v>0</v>
      </c>
      <c r="K10" s="6">
        <f>Tabelle1[[#This Row],[Benötigte Einheiten]]*Tabelle1[[#This Row],[Preis pro Einheit]]</f>
        <v>0</v>
      </c>
      <c r="L10" t="s">
        <v>46</v>
      </c>
      <c r="M10" s="5" t="s">
        <v>47</v>
      </c>
      <c r="N10" t="s">
        <v>60</v>
      </c>
    </row>
    <row r="11" spans="1:14" hidden="1" x14ac:dyDescent="0.25">
      <c r="A11" t="s">
        <v>10</v>
      </c>
      <c r="B11">
        <v>1</v>
      </c>
      <c r="C11">
        <f t="shared" si="0"/>
        <v>18</v>
      </c>
      <c r="D11">
        <f t="shared" si="1"/>
        <v>72</v>
      </c>
      <c r="E11" s="1">
        <v>18</v>
      </c>
      <c r="F11">
        <v>8</v>
      </c>
      <c r="G11">
        <f t="shared" si="2"/>
        <v>62</v>
      </c>
      <c r="H11">
        <v>1</v>
      </c>
      <c r="I11" s="6">
        <v>1.8</v>
      </c>
      <c r="J11">
        <f>ROUNDUP(Tabelle1[[#This Row],[Benötigte Menge]]/Tabelle1[[#This Row],[Menge pro Einheit]],0)</f>
        <v>62</v>
      </c>
      <c r="K11" s="6">
        <f>Tabelle1[[#This Row],[Benötigte Einheiten]]*Tabelle1[[#This Row],[Preis pro Einheit]]</f>
        <v>111.60000000000001</v>
      </c>
      <c r="L11" t="s">
        <v>44</v>
      </c>
      <c r="N11" t="s">
        <v>60</v>
      </c>
    </row>
    <row r="12" spans="1:14" hidden="1" x14ac:dyDescent="0.25">
      <c r="A12" t="s">
        <v>11</v>
      </c>
      <c r="B12">
        <v>1</v>
      </c>
      <c r="C12">
        <f t="shared" si="0"/>
        <v>18</v>
      </c>
      <c r="D12">
        <f t="shared" si="1"/>
        <v>72</v>
      </c>
      <c r="E12" s="1">
        <v>18</v>
      </c>
      <c r="F12">
        <v>10</v>
      </c>
      <c r="G12">
        <f t="shared" si="2"/>
        <v>64</v>
      </c>
      <c r="H12">
        <v>1</v>
      </c>
      <c r="I12" s="6">
        <v>0.1</v>
      </c>
      <c r="J12">
        <f>ROUNDUP(Tabelle1[[#This Row],[Benötigte Menge]]/Tabelle1[[#This Row],[Menge pro Einheit]],0)</f>
        <v>64</v>
      </c>
      <c r="K12" s="6">
        <f>Tabelle1[[#This Row],[Benötigte Einheiten]]*Tabelle1[[#This Row],[Preis pro Einheit]]</f>
        <v>6.4</v>
      </c>
      <c r="L12" t="s">
        <v>44</v>
      </c>
      <c r="N12" t="s">
        <v>60</v>
      </c>
    </row>
    <row r="13" spans="1:14" hidden="1" x14ac:dyDescent="0.25">
      <c r="A13" t="s">
        <v>16</v>
      </c>
      <c r="B13">
        <v>2</v>
      </c>
      <c r="C13">
        <f t="shared" si="0"/>
        <v>36</v>
      </c>
      <c r="D13">
        <f t="shared" si="1"/>
        <v>144</v>
      </c>
      <c r="E13" s="1">
        <v>40</v>
      </c>
      <c r="F13">
        <v>20</v>
      </c>
      <c r="G13">
        <f t="shared" si="2"/>
        <v>124</v>
      </c>
      <c r="H13">
        <v>1</v>
      </c>
      <c r="I13" s="6">
        <v>7.0000000000000007E-2</v>
      </c>
      <c r="J13">
        <f>ROUNDUP(Tabelle1[[#This Row],[Benötigte Menge]]/Tabelle1[[#This Row],[Menge pro Einheit]],0)</f>
        <v>124</v>
      </c>
      <c r="K13" s="6">
        <f>Tabelle1[[#This Row],[Benötigte Einheiten]]*Tabelle1[[#This Row],[Preis pro Einheit]]</f>
        <v>8.6800000000000015</v>
      </c>
      <c r="L13" t="s">
        <v>44</v>
      </c>
      <c r="N13" t="s">
        <v>60</v>
      </c>
    </row>
    <row r="14" spans="1:14" hidden="1" x14ac:dyDescent="0.25">
      <c r="A14" t="s">
        <v>18</v>
      </c>
      <c r="B14">
        <v>3</v>
      </c>
      <c r="C14">
        <f t="shared" si="0"/>
        <v>54</v>
      </c>
      <c r="D14">
        <f t="shared" si="1"/>
        <v>216</v>
      </c>
      <c r="E14" s="1">
        <v>55</v>
      </c>
      <c r="F14">
        <v>30</v>
      </c>
      <c r="G14">
        <f t="shared" si="2"/>
        <v>191</v>
      </c>
      <c r="H14">
        <v>1</v>
      </c>
      <c r="I14" s="6">
        <v>0.2</v>
      </c>
      <c r="J14">
        <f>ROUNDUP(Tabelle1[[#This Row],[Benötigte Menge]]/Tabelle1[[#This Row],[Menge pro Einheit]],0)</f>
        <v>191</v>
      </c>
      <c r="K14" s="6">
        <f>Tabelle1[[#This Row],[Benötigte Einheiten]]*Tabelle1[[#This Row],[Preis pro Einheit]]</f>
        <v>38.200000000000003</v>
      </c>
      <c r="L14" t="s">
        <v>44</v>
      </c>
      <c r="N14" t="s">
        <v>60</v>
      </c>
    </row>
    <row r="15" spans="1:14" x14ac:dyDescent="0.25">
      <c r="A15" t="s">
        <v>12</v>
      </c>
      <c r="B15">
        <v>2</v>
      </c>
      <c r="C15">
        <f t="shared" si="0"/>
        <v>36</v>
      </c>
      <c r="D15">
        <f t="shared" si="1"/>
        <v>144</v>
      </c>
      <c r="E15">
        <v>0</v>
      </c>
      <c r="F15">
        <v>16</v>
      </c>
      <c r="G15">
        <f t="shared" si="2"/>
        <v>160</v>
      </c>
      <c r="H15">
        <v>160</v>
      </c>
      <c r="I15" s="6">
        <v>28.8</v>
      </c>
      <c r="J15">
        <f>ROUNDUP(Tabelle1[[#This Row],[Benötigte Menge]]/Tabelle1[[#This Row],[Menge pro Einheit]],0)</f>
        <v>1</v>
      </c>
      <c r="K15" s="6">
        <f>Tabelle1[[#This Row],[Benötigte Einheiten]]*Tabelle1[[#This Row],[Preis pro Einheit]]</f>
        <v>28.8</v>
      </c>
      <c r="L15" t="s">
        <v>66</v>
      </c>
      <c r="M15" s="10" t="s">
        <v>64</v>
      </c>
    </row>
    <row r="16" spans="1:14" hidden="1" x14ac:dyDescent="0.25">
      <c r="A16" t="s">
        <v>13</v>
      </c>
      <c r="B16">
        <v>1</v>
      </c>
      <c r="C16">
        <f t="shared" si="0"/>
        <v>18</v>
      </c>
      <c r="D16">
        <f t="shared" si="1"/>
        <v>72</v>
      </c>
      <c r="E16" s="1">
        <v>20</v>
      </c>
      <c r="F16">
        <v>8</v>
      </c>
      <c r="G16">
        <f t="shared" si="2"/>
        <v>60</v>
      </c>
      <c r="H16">
        <v>1</v>
      </c>
      <c r="I16" s="6">
        <v>0.28999999999999998</v>
      </c>
      <c r="J16">
        <f>ROUNDUP(Tabelle1[[#This Row],[Benötigte Menge]]/Tabelle1[[#This Row],[Menge pro Einheit]],0)</f>
        <v>60</v>
      </c>
      <c r="K16" s="6">
        <f>Tabelle1[[#This Row],[Benötigte Einheiten]]*Tabelle1[[#This Row],[Preis pro Einheit]]</f>
        <v>17.399999999999999</v>
      </c>
      <c r="L16" t="s">
        <v>44</v>
      </c>
      <c r="N16" t="s">
        <v>60</v>
      </c>
    </row>
    <row r="17" spans="1:14" x14ac:dyDescent="0.25">
      <c r="A17" t="s">
        <v>15</v>
      </c>
      <c r="B17">
        <v>27</v>
      </c>
      <c r="C17">
        <f t="shared" si="0"/>
        <v>486</v>
      </c>
      <c r="D17">
        <f t="shared" si="1"/>
        <v>1944</v>
      </c>
      <c r="E17">
        <v>2000</v>
      </c>
      <c r="F17">
        <f>5*72+20</f>
        <v>380</v>
      </c>
      <c r="G17">
        <f t="shared" si="2"/>
        <v>324</v>
      </c>
      <c r="H17">
        <v>2000</v>
      </c>
      <c r="I17" s="6">
        <v>7.49</v>
      </c>
      <c r="J17">
        <f>ROUNDUP(Tabelle1[[#This Row],[Benötigte Menge]]/Tabelle1[[#This Row],[Menge pro Einheit]],0)</f>
        <v>1</v>
      </c>
      <c r="K17" s="6">
        <f>Tabelle1[[#This Row],[Benötigte Einheiten]]*Tabelle1[[#This Row],[Preis pro Einheit]]</f>
        <v>7.49</v>
      </c>
      <c r="L17" t="s">
        <v>43</v>
      </c>
      <c r="M17" s="10" t="s">
        <v>67</v>
      </c>
    </row>
    <row r="18" spans="1:14" hidden="1" x14ac:dyDescent="0.25">
      <c r="A18" t="s">
        <v>14</v>
      </c>
      <c r="B18">
        <v>2</v>
      </c>
      <c r="C18">
        <f t="shared" si="0"/>
        <v>36</v>
      </c>
      <c r="D18">
        <f t="shared" si="1"/>
        <v>144</v>
      </c>
      <c r="E18" s="1">
        <v>36</v>
      </c>
      <c r="F18">
        <v>6</v>
      </c>
      <c r="G18">
        <f t="shared" si="2"/>
        <v>114</v>
      </c>
      <c r="H18">
        <v>1</v>
      </c>
      <c r="I18" s="6">
        <v>0.25</v>
      </c>
      <c r="J18">
        <f>ROUNDUP(Tabelle1[[#This Row],[Benötigte Menge]]/Tabelle1[[#This Row],[Menge pro Einheit]],0)</f>
        <v>114</v>
      </c>
      <c r="K18" s="6">
        <f>Tabelle1[[#This Row],[Benötigte Einheiten]]*Tabelle1[[#This Row],[Preis pro Einheit]]</f>
        <v>28.5</v>
      </c>
      <c r="L18" t="s">
        <v>44</v>
      </c>
      <c r="N18" t="s">
        <v>60</v>
      </c>
    </row>
    <row r="19" spans="1:14" hidden="1" x14ac:dyDescent="0.25">
      <c r="A19" t="s">
        <v>31</v>
      </c>
      <c r="B19">
        <v>0.25</v>
      </c>
      <c r="C19">
        <f t="shared" si="0"/>
        <v>4.5</v>
      </c>
      <c r="D19">
        <f t="shared" si="1"/>
        <v>18</v>
      </c>
      <c r="E19" s="1">
        <v>10</v>
      </c>
      <c r="F19">
        <v>22</v>
      </c>
      <c r="G19">
        <f t="shared" si="2"/>
        <v>30</v>
      </c>
      <c r="H19">
        <v>10</v>
      </c>
      <c r="I19" s="6">
        <v>7.85</v>
      </c>
      <c r="J19">
        <f>ROUNDUP(Tabelle1[[#This Row],[Benötigte Menge]]/Tabelle1[[#This Row],[Menge pro Einheit]],0)</f>
        <v>3</v>
      </c>
      <c r="K19" s="6">
        <f>Tabelle1[[#This Row],[Benötigte Einheiten]]*Tabelle1[[#This Row],[Preis pro Einheit]]</f>
        <v>23.549999999999997</v>
      </c>
      <c r="L19" t="s">
        <v>44</v>
      </c>
      <c r="N19" t="s">
        <v>60</v>
      </c>
    </row>
    <row r="20" spans="1:14" hidden="1" x14ac:dyDescent="0.25">
      <c r="A20" t="s">
        <v>19</v>
      </c>
      <c r="B20">
        <v>1</v>
      </c>
      <c r="C20">
        <f t="shared" si="0"/>
        <v>18</v>
      </c>
      <c r="D20">
        <f t="shared" si="1"/>
        <v>72</v>
      </c>
      <c r="E20" s="1">
        <v>0</v>
      </c>
      <c r="F20">
        <v>10</v>
      </c>
      <c r="G20">
        <f t="shared" si="2"/>
        <v>82</v>
      </c>
      <c r="H20">
        <v>100</v>
      </c>
      <c r="I20" s="6">
        <v>1.9</v>
      </c>
      <c r="J20">
        <f>ROUNDUP(Tabelle1[[#This Row],[Benötigte Menge]]/Tabelle1[[#This Row],[Menge pro Einheit]],0)</f>
        <v>1</v>
      </c>
      <c r="K20" s="6">
        <f>Tabelle1[[#This Row],[Benötigte Einheiten]]*Tabelle1[[#This Row],[Preis pro Einheit]]</f>
        <v>1.9</v>
      </c>
      <c r="L20" t="s">
        <v>44</v>
      </c>
      <c r="N20" t="s">
        <v>60</v>
      </c>
    </row>
    <row r="21" spans="1:14" x14ac:dyDescent="0.25">
      <c r="A21" t="s">
        <v>23</v>
      </c>
      <c r="B21">
        <f>1/18</f>
        <v>5.5555555555555552E-2</v>
      </c>
      <c r="C21">
        <f t="shared" si="0"/>
        <v>1</v>
      </c>
      <c r="D21">
        <f t="shared" si="1"/>
        <v>4</v>
      </c>
      <c r="E21">
        <v>1</v>
      </c>
      <c r="F21">
        <v>0</v>
      </c>
      <c r="G21">
        <f t="shared" si="2"/>
        <v>3</v>
      </c>
      <c r="H21">
        <v>1</v>
      </c>
      <c r="I21" s="6"/>
      <c r="J21">
        <f>ROUNDUP(Tabelle1[[#This Row],[Benötigte Menge]]/Tabelle1[[#This Row],[Menge pro Einheit]],0)</f>
        <v>3</v>
      </c>
      <c r="K21" s="6">
        <f>Tabelle1[[#This Row],[Benötigte Einheiten]]*Tabelle1[[#This Row],[Preis pro Einheit]]</f>
        <v>0</v>
      </c>
      <c r="L21" t="s">
        <v>43</v>
      </c>
    </row>
    <row r="22" spans="1:14" x14ac:dyDescent="0.25">
      <c r="A22" t="s">
        <v>24</v>
      </c>
      <c r="B22">
        <v>7</v>
      </c>
      <c r="C22">
        <f t="shared" si="0"/>
        <v>126</v>
      </c>
      <c r="D22">
        <f t="shared" si="1"/>
        <v>504</v>
      </c>
      <c r="E22">
        <v>300</v>
      </c>
      <c r="F22">
        <v>50</v>
      </c>
      <c r="G22">
        <f t="shared" si="2"/>
        <v>254</v>
      </c>
      <c r="H22">
        <v>100</v>
      </c>
      <c r="I22" s="6">
        <v>4.7699999999999996</v>
      </c>
      <c r="J22">
        <f>ROUNDUP(Tabelle1[[#This Row],[Benötigte Menge]]/Tabelle1[[#This Row],[Menge pro Einheit]],0)</f>
        <v>3</v>
      </c>
      <c r="K22" s="6">
        <f>Tabelle1[[#This Row],[Benötigte Einheiten]]*Tabelle1[[#This Row],[Preis pro Einheit]]</f>
        <v>14.309999999999999</v>
      </c>
      <c r="L22" t="s">
        <v>43</v>
      </c>
      <c r="M22" s="10" t="s">
        <v>68</v>
      </c>
    </row>
    <row r="23" spans="1:14" hidden="1" x14ac:dyDescent="0.25">
      <c r="A23" t="s">
        <v>25</v>
      </c>
      <c r="B23">
        <v>1</v>
      </c>
      <c r="C23">
        <f t="shared" si="0"/>
        <v>18</v>
      </c>
      <c r="D23">
        <f t="shared" si="1"/>
        <v>72</v>
      </c>
      <c r="E23">
        <v>0</v>
      </c>
      <c r="F23">
        <v>18</v>
      </c>
      <c r="G23">
        <f t="shared" si="2"/>
        <v>90</v>
      </c>
      <c r="H23">
        <v>1</v>
      </c>
      <c r="I23" s="6">
        <v>0.15</v>
      </c>
      <c r="J23">
        <f>ROUNDUP(Tabelle1[[#This Row],[Benötigte Menge]]/Tabelle1[[#This Row],[Menge pro Einheit]],0)</f>
        <v>90</v>
      </c>
      <c r="K23" s="6">
        <f>Tabelle1[[#This Row],[Benötigte Einheiten]]*Tabelle1[[#This Row],[Preis pro Einheit]]</f>
        <v>13.5</v>
      </c>
      <c r="L23" t="s">
        <v>44</v>
      </c>
      <c r="N23" t="s">
        <v>60</v>
      </c>
    </row>
    <row r="24" spans="1:14" x14ac:dyDescent="0.25">
      <c r="A24" t="s">
        <v>26</v>
      </c>
      <c r="C24">
        <f t="shared" si="0"/>
        <v>0</v>
      </c>
      <c r="D24">
        <f t="shared" si="1"/>
        <v>0</v>
      </c>
      <c r="G24">
        <f t="shared" si="2"/>
        <v>0</v>
      </c>
      <c r="H24">
        <v>1</v>
      </c>
      <c r="I24" s="6"/>
      <c r="J24">
        <f>ROUNDUP(Tabelle1[[#This Row],[Benötigte Menge]]/Tabelle1[[#This Row],[Menge pro Einheit]],0)</f>
        <v>0</v>
      </c>
      <c r="K24" s="6">
        <f>Tabelle1[[#This Row],[Benötigte Einheiten]]*Tabelle1[[#This Row],[Preis pro Einheit]]</f>
        <v>0</v>
      </c>
    </row>
    <row r="25" spans="1:14" x14ac:dyDescent="0.25">
      <c r="A25" t="s">
        <v>32</v>
      </c>
      <c r="B25">
        <v>3</v>
      </c>
      <c r="C25">
        <f>B25*18</f>
        <v>54</v>
      </c>
      <c r="D25">
        <f>C25*4</f>
        <v>216</v>
      </c>
      <c r="F25">
        <v>20</v>
      </c>
      <c r="G25">
        <f t="shared" si="2"/>
        <v>236</v>
      </c>
      <c r="H25">
        <v>1</v>
      </c>
      <c r="I25" s="6"/>
      <c r="J25" s="4">
        <f>ROUNDUP(Tabelle1[[#This Row],[Benötigte Menge]]/Tabelle1[[#This Row],[Menge pro Einheit]],0)</f>
        <v>236</v>
      </c>
      <c r="K25" s="6">
        <f>Tabelle1[[#This Row],[Benötigte Einheiten]]*Tabelle1[[#This Row],[Preis pro Einheit]]</f>
        <v>0</v>
      </c>
    </row>
    <row r="26" spans="1:14" hidden="1" x14ac:dyDescent="0.25">
      <c r="A26" t="s">
        <v>33</v>
      </c>
      <c r="B26">
        <v>0.15</v>
      </c>
      <c r="C26">
        <f>B26*18</f>
        <v>2.6999999999999997</v>
      </c>
      <c r="D26">
        <f>C26*4</f>
        <v>10.799999999999999</v>
      </c>
      <c r="E26">
        <v>0</v>
      </c>
      <c r="F26">
        <v>12</v>
      </c>
      <c r="G26">
        <f t="shared" si="2"/>
        <v>22.799999999999997</v>
      </c>
      <c r="H26">
        <v>10</v>
      </c>
      <c r="I26" s="6">
        <v>0.76</v>
      </c>
      <c r="J26" s="4">
        <f>ROUNDUP(Tabelle1[[#This Row],[Benötigte Menge]]/Tabelle1[[#This Row],[Menge pro Einheit]],0)</f>
        <v>3</v>
      </c>
      <c r="K26" s="6">
        <f>Tabelle1[[#This Row],[Benötigte Einheiten]]*Tabelle1[[#This Row],[Preis pro Einheit]]</f>
        <v>2.2800000000000002</v>
      </c>
      <c r="L26" t="s">
        <v>44</v>
      </c>
      <c r="N26" t="s">
        <v>60</v>
      </c>
    </row>
    <row r="27" spans="1:14" hidden="1" x14ac:dyDescent="0.25">
      <c r="A27" t="s">
        <v>34</v>
      </c>
      <c r="B27">
        <v>0.15</v>
      </c>
      <c r="C27">
        <f>B27*18</f>
        <v>2.6999999999999997</v>
      </c>
      <c r="D27">
        <f>C27*4</f>
        <v>10.799999999999999</v>
      </c>
      <c r="E27">
        <v>0</v>
      </c>
      <c r="F27">
        <v>12</v>
      </c>
      <c r="G27">
        <f t="shared" si="2"/>
        <v>22.799999999999997</v>
      </c>
      <c r="H27">
        <v>10</v>
      </c>
      <c r="I27" s="6">
        <v>0.78</v>
      </c>
      <c r="J27" s="4">
        <f>ROUNDUP(Tabelle1[[#This Row],[Benötigte Menge]]/Tabelle1[[#This Row],[Menge pro Einheit]],0)</f>
        <v>3</v>
      </c>
      <c r="K27" s="6">
        <f>Tabelle1[[#This Row],[Benötigte Einheiten]]*Tabelle1[[#This Row],[Preis pro Einheit]]</f>
        <v>2.34</v>
      </c>
      <c r="L27" t="s">
        <v>44</v>
      </c>
      <c r="N27" t="s">
        <v>60</v>
      </c>
    </row>
    <row r="28" spans="1:14" hidden="1" x14ac:dyDescent="0.25">
      <c r="A28" t="s">
        <v>35</v>
      </c>
      <c r="B28">
        <v>0.15</v>
      </c>
      <c r="C28">
        <f t="shared" ref="C28:C29" si="3">B28*18</f>
        <v>2.6999999999999997</v>
      </c>
      <c r="D28">
        <f t="shared" ref="D28:D29" si="4">C28*4</f>
        <v>10.799999999999999</v>
      </c>
      <c r="E28">
        <v>0</v>
      </c>
      <c r="F28">
        <v>12</v>
      </c>
      <c r="G28">
        <f t="shared" si="2"/>
        <v>22.799999999999997</v>
      </c>
      <c r="H28">
        <v>10</v>
      </c>
      <c r="I28" s="6">
        <v>0.76</v>
      </c>
      <c r="J28" s="4">
        <f>ROUNDUP(Tabelle1[[#This Row],[Benötigte Menge]]/Tabelle1[[#This Row],[Menge pro Einheit]],0)</f>
        <v>3</v>
      </c>
      <c r="K28" s="6">
        <f>Tabelle1[[#This Row],[Benötigte Einheiten]]*Tabelle1[[#This Row],[Preis pro Einheit]]</f>
        <v>2.2800000000000002</v>
      </c>
      <c r="L28" t="s">
        <v>44</v>
      </c>
      <c r="N28" t="s">
        <v>60</v>
      </c>
    </row>
    <row r="29" spans="1:14" hidden="1" x14ac:dyDescent="0.25">
      <c r="A29" t="s">
        <v>36</v>
      </c>
      <c r="B29">
        <v>0.15</v>
      </c>
      <c r="C29">
        <f t="shared" si="3"/>
        <v>2.6999999999999997</v>
      </c>
      <c r="D29">
        <f t="shared" si="4"/>
        <v>10.799999999999999</v>
      </c>
      <c r="E29">
        <v>0</v>
      </c>
      <c r="F29">
        <v>12</v>
      </c>
      <c r="G29">
        <f t="shared" si="2"/>
        <v>22.799999999999997</v>
      </c>
      <c r="H29">
        <v>10</v>
      </c>
      <c r="I29" s="6">
        <v>0.76</v>
      </c>
      <c r="J29" s="4">
        <f>ROUNDUP(Tabelle1[[#This Row],[Benötigte Menge]]/Tabelle1[[#This Row],[Menge pro Einheit]],0)</f>
        <v>3</v>
      </c>
      <c r="K29" s="6">
        <f>Tabelle1[[#This Row],[Benötigte Einheiten]]*Tabelle1[[#This Row],[Preis pro Einheit]]</f>
        <v>2.2800000000000002</v>
      </c>
      <c r="L29" t="s">
        <v>44</v>
      </c>
      <c r="N29" t="s">
        <v>60</v>
      </c>
    </row>
    <row r="30" spans="1:14" x14ac:dyDescent="0.25">
      <c r="A30" t="s">
        <v>37</v>
      </c>
      <c r="B30">
        <v>0</v>
      </c>
      <c r="C30">
        <f t="shared" ref="C30:C37" si="5">B30*18</f>
        <v>0</v>
      </c>
      <c r="D30">
        <f t="shared" ref="D30:D37" si="6">C30*4</f>
        <v>0</v>
      </c>
      <c r="G30">
        <f t="shared" si="2"/>
        <v>0</v>
      </c>
      <c r="H30">
        <v>1</v>
      </c>
      <c r="I30" s="6"/>
      <c r="J30" s="4">
        <f>ROUNDUP(Tabelle1[[#This Row],[Benötigte Menge]]/Tabelle1[[#This Row],[Menge pro Einheit]],0)</f>
        <v>0</v>
      </c>
      <c r="K30" s="6">
        <f>Tabelle1[[#This Row],[Benötigte Einheiten]]*Tabelle1[[#This Row],[Preis pro Einheit]]</f>
        <v>0</v>
      </c>
    </row>
    <row r="31" spans="1:14" x14ac:dyDescent="0.25">
      <c r="A31" t="s">
        <v>48</v>
      </c>
      <c r="B31">
        <f>1/72</f>
        <v>1.3888888888888888E-2</v>
      </c>
      <c r="C31">
        <f t="shared" si="5"/>
        <v>0.25</v>
      </c>
      <c r="D31">
        <f t="shared" si="6"/>
        <v>1</v>
      </c>
      <c r="E31">
        <v>0</v>
      </c>
      <c r="F31">
        <v>0</v>
      </c>
      <c r="G31">
        <f t="shared" si="2"/>
        <v>1</v>
      </c>
      <c r="H31">
        <v>1</v>
      </c>
      <c r="I31" s="6"/>
      <c r="J31" s="4">
        <f>ROUNDUP(Tabelle1[[#This Row],[Benötigte Menge]]/Tabelle1[[#This Row],[Menge pro Einheit]],0)</f>
        <v>1</v>
      </c>
      <c r="K31" s="6">
        <f>Tabelle1[[#This Row],[Benötigte Einheiten]]*Tabelle1[[#This Row],[Preis pro Einheit]]</f>
        <v>0</v>
      </c>
      <c r="L31" t="s">
        <v>49</v>
      </c>
    </row>
    <row r="32" spans="1:14" x14ac:dyDescent="0.25">
      <c r="A32" t="s">
        <v>50</v>
      </c>
      <c r="C32">
        <f t="shared" si="5"/>
        <v>0</v>
      </c>
      <c r="D32">
        <f t="shared" si="6"/>
        <v>0</v>
      </c>
      <c r="G32">
        <f t="shared" si="2"/>
        <v>0</v>
      </c>
      <c r="H32">
        <v>1</v>
      </c>
      <c r="I32" s="6"/>
      <c r="J32" s="4">
        <f>ROUNDUP(Tabelle1[[#This Row],[Benötigte Menge]]/Tabelle1[[#This Row],[Menge pro Einheit]],0)</f>
        <v>0</v>
      </c>
      <c r="K32" s="6">
        <f>Tabelle1[[#This Row],[Benötigte Einheiten]]*Tabelle1[[#This Row],[Preis pro Einheit]]</f>
        <v>0</v>
      </c>
    </row>
    <row r="33" spans="1:14" x14ac:dyDescent="0.25">
      <c r="A33" t="s">
        <v>51</v>
      </c>
      <c r="C33">
        <f t="shared" si="5"/>
        <v>0</v>
      </c>
      <c r="D33">
        <f t="shared" si="6"/>
        <v>0</v>
      </c>
      <c r="G33">
        <f t="shared" si="2"/>
        <v>0</v>
      </c>
      <c r="H33">
        <v>1</v>
      </c>
      <c r="I33" s="6"/>
      <c r="J33" s="4">
        <f>ROUNDUP(Tabelle1[[#This Row],[Benötigte Menge]]/Tabelle1[[#This Row],[Menge pro Einheit]],0)</f>
        <v>0</v>
      </c>
      <c r="K33" s="6">
        <f>Tabelle1[[#This Row],[Benötigte Einheiten]]*Tabelle1[[#This Row],[Preis pro Einheit]]</f>
        <v>0</v>
      </c>
    </row>
    <row r="34" spans="1:14" x14ac:dyDescent="0.25">
      <c r="A34" t="s">
        <v>52</v>
      </c>
      <c r="C34">
        <f t="shared" si="5"/>
        <v>0</v>
      </c>
      <c r="D34">
        <f t="shared" si="6"/>
        <v>0</v>
      </c>
      <c r="G34">
        <f t="shared" si="2"/>
        <v>0</v>
      </c>
      <c r="H34">
        <v>1</v>
      </c>
      <c r="I34" s="6"/>
      <c r="J34" s="4">
        <f>ROUNDUP(Tabelle1[[#This Row],[Benötigte Menge]]/Tabelle1[[#This Row],[Menge pro Einheit]],0)</f>
        <v>0</v>
      </c>
      <c r="K34" s="6">
        <f>Tabelle1[[#This Row],[Benötigte Einheiten]]*Tabelle1[[#This Row],[Preis pro Einheit]]</f>
        <v>0</v>
      </c>
    </row>
    <row r="35" spans="1:14" x14ac:dyDescent="0.25">
      <c r="A35" t="s">
        <v>53</v>
      </c>
      <c r="C35">
        <f t="shared" si="5"/>
        <v>0</v>
      </c>
      <c r="D35">
        <f t="shared" si="6"/>
        <v>0</v>
      </c>
      <c r="G35">
        <f t="shared" si="2"/>
        <v>0</v>
      </c>
      <c r="H35">
        <v>1</v>
      </c>
      <c r="I35" s="6"/>
      <c r="J35" s="4">
        <f>ROUNDUP(Tabelle1[[#This Row],[Benötigte Menge]]/Tabelle1[[#This Row],[Menge pro Einheit]],0)</f>
        <v>0</v>
      </c>
      <c r="K35" s="6">
        <f>Tabelle1[[#This Row],[Benötigte Einheiten]]*Tabelle1[[#This Row],[Preis pro Einheit]]</f>
        <v>0</v>
      </c>
      <c r="L35" t="s">
        <v>43</v>
      </c>
    </row>
    <row r="36" spans="1:14" hidden="1" x14ac:dyDescent="0.25">
      <c r="A36" t="s">
        <v>54</v>
      </c>
      <c r="B36">
        <f>1/72*2</f>
        <v>2.7777777777777776E-2</v>
      </c>
      <c r="C36">
        <f t="shared" si="5"/>
        <v>0.5</v>
      </c>
      <c r="D36">
        <f t="shared" si="6"/>
        <v>2</v>
      </c>
      <c r="G36">
        <f t="shared" si="2"/>
        <v>2</v>
      </c>
      <c r="H36">
        <v>1</v>
      </c>
      <c r="I36" s="6">
        <v>25.3</v>
      </c>
      <c r="J36" s="4">
        <f>ROUNDUP(Tabelle1[[#This Row],[Benötigte Menge]]/Tabelle1[[#This Row],[Menge pro Einheit]],0)</f>
        <v>2</v>
      </c>
      <c r="K36" s="6">
        <f>Tabelle1[[#This Row],[Benötigte Einheiten]]*Tabelle1[[#This Row],[Preis pro Einheit]]</f>
        <v>50.6</v>
      </c>
      <c r="L36" t="s">
        <v>44</v>
      </c>
      <c r="N36" t="s">
        <v>60</v>
      </c>
    </row>
    <row r="37" spans="1:14" x14ac:dyDescent="0.25">
      <c r="A37" t="s">
        <v>55</v>
      </c>
      <c r="B37">
        <f>1/72</f>
        <v>1.3888888888888888E-2</v>
      </c>
      <c r="C37">
        <f t="shared" si="5"/>
        <v>0.25</v>
      </c>
      <c r="D37">
        <f t="shared" si="6"/>
        <v>1</v>
      </c>
      <c r="G37">
        <f t="shared" si="2"/>
        <v>1</v>
      </c>
      <c r="H37">
        <v>1</v>
      </c>
      <c r="I37" s="6"/>
      <c r="J37" s="4">
        <f>ROUNDUP(Tabelle1[[#This Row],[Benötigte Menge]]/Tabelle1[[#This Row],[Menge pro Einheit]],0)</f>
        <v>1</v>
      </c>
      <c r="K37" s="6">
        <f>Tabelle1[[#This Row],[Benötigte Einheiten]]*Tabelle1[[#This Row],[Preis pro Einheit]]</f>
        <v>0</v>
      </c>
      <c r="L37" t="s">
        <v>43</v>
      </c>
    </row>
    <row r="38" spans="1:14" x14ac:dyDescent="0.25">
      <c r="A38" t="s">
        <v>65</v>
      </c>
      <c r="B38">
        <f>1/72</f>
        <v>1.3888888888888888E-2</v>
      </c>
      <c r="C38">
        <f t="shared" ref="C38" si="7">B38*18</f>
        <v>0.25</v>
      </c>
      <c r="D38">
        <f t="shared" ref="D38" si="8">C38*4</f>
        <v>1</v>
      </c>
      <c r="G38">
        <f t="shared" si="2"/>
        <v>1</v>
      </c>
      <c r="H38">
        <v>1</v>
      </c>
      <c r="I38" s="6"/>
      <c r="J38" s="4">
        <f>ROUNDUP(Tabelle1[[#This Row],[Benötigte Menge]]/Tabelle1[[#This Row],[Menge pro Einheit]],0)</f>
        <v>1</v>
      </c>
      <c r="K38" s="6">
        <f>Tabelle1[[#This Row],[Benötigte Einheiten]]*Tabelle1[[#This Row],[Preis pro Einheit]]</f>
        <v>0</v>
      </c>
    </row>
    <row r="42" spans="1:14" x14ac:dyDescent="0.25">
      <c r="I42" t="s">
        <v>56</v>
      </c>
      <c r="J42" t="s">
        <v>27</v>
      </c>
      <c r="K42" t="s">
        <v>57</v>
      </c>
      <c r="L42" t="s">
        <v>58</v>
      </c>
      <c r="M42" t="s">
        <v>8</v>
      </c>
    </row>
    <row r="43" spans="1:14" x14ac:dyDescent="0.25">
      <c r="I43" t="s">
        <v>45</v>
      </c>
      <c r="J43" s="6">
        <f>SUMIF(Tabelle1[Wo?],I43,Tabelle1[Preis])</f>
        <v>32.700000000000003</v>
      </c>
      <c r="K43" s="6">
        <v>27.6</v>
      </c>
      <c r="L43" s="6"/>
      <c r="M43" s="6">
        <f>Tabelle2[[#This Row],[Preis]]+Tabelle2[[#This Row],[Versand]]+Tabelle2[[#This Row],[Steuern/Rabatt]]</f>
        <v>60.300000000000004</v>
      </c>
    </row>
    <row r="44" spans="1:14" x14ac:dyDescent="0.25">
      <c r="I44" t="s">
        <v>49</v>
      </c>
      <c r="J44" s="6">
        <f>SUMIF(Tabelle1[Wo?],I44,Tabelle1[Preis])</f>
        <v>0</v>
      </c>
      <c r="K44" s="6"/>
      <c r="L44" s="6"/>
      <c r="M44" s="6">
        <f>Tabelle2[[#This Row],[Preis]]+Tabelle2[[#This Row],[Versand]]+Tabelle2[[#This Row],[Steuern/Rabatt]]</f>
        <v>0</v>
      </c>
    </row>
    <row r="45" spans="1:14" x14ac:dyDescent="0.25">
      <c r="I45" t="s">
        <v>44</v>
      </c>
      <c r="J45" s="6">
        <f>SUMIF(Tabelle1[Wo?],I45,Tabelle1[Preis])</f>
        <v>409.34999999999991</v>
      </c>
      <c r="K45" s="6">
        <v>5.6</v>
      </c>
      <c r="L45" s="6">
        <v>-9</v>
      </c>
      <c r="M45" s="6">
        <f>Tabelle2[[#This Row],[Preis]]+Tabelle2[[#This Row],[Versand]]+Tabelle2[[#This Row],[Steuern/Rabatt]]</f>
        <v>405.94999999999993</v>
      </c>
    </row>
    <row r="46" spans="1:14" x14ac:dyDescent="0.25">
      <c r="I46" t="s">
        <v>43</v>
      </c>
      <c r="J46" s="6">
        <f>SUMIF(Tabelle1[Wo?],I46,Tabelle1[Preis])</f>
        <v>91.600000000000009</v>
      </c>
      <c r="K46" s="6"/>
      <c r="L46" s="6"/>
      <c r="M46" s="6">
        <f>Tabelle2[[#This Row],[Preis]]+Tabelle2[[#This Row],[Versand]]+Tabelle2[[#This Row],[Steuern/Rabatt]]</f>
        <v>91.600000000000009</v>
      </c>
    </row>
    <row r="47" spans="1:14" x14ac:dyDescent="0.25">
      <c r="I47" t="s">
        <v>41</v>
      </c>
      <c r="J47" s="6">
        <f>SUMIF(Tabelle1[Wo?],I47,Tabelle1[Preis])</f>
        <v>384.3</v>
      </c>
      <c r="K47" s="6">
        <v>0</v>
      </c>
      <c r="L47" s="6"/>
      <c r="M47" s="6">
        <f>Tabelle2[[#This Row],[Preis]]+Tabelle2[[#This Row],[Versand]]+Tabelle2[[#This Row],[Steuern/Rabatt]]</f>
        <v>384.3</v>
      </c>
    </row>
    <row r="48" spans="1:14" x14ac:dyDescent="0.25">
      <c r="I48" t="s">
        <v>46</v>
      </c>
      <c r="J48" s="6">
        <f>SUMIF(Tabelle1[Wo?],I48,Tabelle1[Preis])</f>
        <v>0</v>
      </c>
      <c r="K48" s="6"/>
      <c r="L48" s="6"/>
      <c r="M48" s="7">
        <f>Tabelle2[[#This Row],[Preis]]+Tabelle2[[#This Row],[Versand]]+Tabelle2[[#This Row],[Steuern/Rabatt]]</f>
        <v>0</v>
      </c>
    </row>
    <row r="49" spans="9:13" x14ac:dyDescent="0.25">
      <c r="I49" t="s">
        <v>42</v>
      </c>
      <c r="J49" s="6">
        <f>SUMIF(Tabelle1[Wo?],I49,Tabelle1[Preis])</f>
        <v>138.82</v>
      </c>
      <c r="K49" s="6"/>
      <c r="L49" s="6"/>
      <c r="M49" s="7">
        <f>Tabelle2[[#This Row],[Preis]]+Tabelle2[[#This Row],[Versand]]+Tabelle2[[#This Row],[Steuern/Rabatt]]</f>
        <v>138.82</v>
      </c>
    </row>
    <row r="50" spans="9:13" x14ac:dyDescent="0.25">
      <c r="I50" t="s">
        <v>3</v>
      </c>
      <c r="J50" s="6">
        <f>SUMIF(Tabelle1[Wo?],I50,Tabelle1[Preis])</f>
        <v>143.99</v>
      </c>
      <c r="K50" s="6"/>
      <c r="L50" s="11"/>
      <c r="M50" s="7">
        <f>Tabelle2[[#This Row],[Preis]]+Tabelle2[[#This Row],[Versand]]+Tabelle2[[#This Row],[Steuern/Rabatt]]</f>
        <v>143.99</v>
      </c>
    </row>
    <row r="51" spans="9:13" x14ac:dyDescent="0.25">
      <c r="I51" t="s">
        <v>66</v>
      </c>
      <c r="J51" s="6">
        <f>SUMIF(Tabelle1[Wo?],I51,Tabelle1[Preis])</f>
        <v>28.8</v>
      </c>
      <c r="K51" s="6"/>
      <c r="L51" s="11"/>
      <c r="M51" s="7">
        <f>Tabelle2[[#This Row],[Preis]]+Tabelle2[[#This Row],[Versand]]+Tabelle2[[#This Row],[Steuern/Rabatt]]</f>
        <v>28.8</v>
      </c>
    </row>
    <row r="53" spans="9:13" ht="15.75" x14ac:dyDescent="0.25">
      <c r="L53" s="2" t="s">
        <v>8</v>
      </c>
      <c r="M53" s="8">
        <f>SUM(Tabelle2[Gesamt])</f>
        <v>1253.7599999999998</v>
      </c>
    </row>
  </sheetData>
  <hyperlinks>
    <hyperlink ref="M5" r:id="rId1" xr:uid="{E31B9AA0-941A-43DA-BDD0-D5E2C1D0F0E0}"/>
    <hyperlink ref="M7" r:id="rId2" xr:uid="{3DDA7E41-5210-4255-AFAA-457854F2BF91}"/>
    <hyperlink ref="M15" r:id="rId3" xr:uid="{8ACBA0A1-3FFD-49A4-9FD5-008E085369C0}"/>
    <hyperlink ref="M17" r:id="rId4" xr:uid="{17D630C9-EADB-48A7-8267-137640739863}"/>
    <hyperlink ref="M22" r:id="rId5" xr:uid="{A48A075F-97F3-417A-A984-1EAD41986E11}"/>
    <hyperlink ref="M6" r:id="rId6" xr:uid="{CA0F3A00-1ADC-40B3-9247-32BE6360DE03}"/>
  </hyperlinks>
  <pageMargins left="0.7" right="0.7" top="0.78740157499999996" bottom="0.78740157499999996" header="0.3" footer="0.3"/>
  <pageSetup paperSize="9" orientation="portrait" horizontalDpi="300" verticalDpi="300" r:id="rId7"/>
  <tableParts count="2"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Krüger</dc:creator>
  <cp:lastModifiedBy>Paul Krü</cp:lastModifiedBy>
  <dcterms:created xsi:type="dcterms:W3CDTF">2019-06-04T12:28:33Z</dcterms:created>
  <dcterms:modified xsi:type="dcterms:W3CDTF">2019-06-13T18:51:49Z</dcterms:modified>
</cp:coreProperties>
</file>