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EEIOA2022\Midterm exam\"/>
    </mc:Choice>
  </mc:AlternateContent>
  <xr:revisionPtr revIDLastSave="0" documentId="13_ncr:1_{4A0E5ECB-8AA5-4971-A494-730AAC0FCFB9}" xr6:coauthVersionLast="45" xr6:coauthVersionMax="47" xr10:uidLastSave="{00000000-0000-0000-0000-000000000000}"/>
  <bookViews>
    <workbookView xWindow="28680" yWindow="-120" windowWidth="29040" windowHeight="15840" activeTab="4" xr2:uid="{2C2BBC2A-3803-4C43-8764-0114E2B999CC}"/>
  </bookViews>
  <sheets>
    <sheet name="Gross output" sheetId="5" r:id="rId1"/>
    <sheet name="Final demand" sheetId="2" r:id="rId2"/>
    <sheet name="Technical coefficients" sheetId="3" r:id="rId3"/>
    <sheet name="Extensions" sheetId="1" r:id="rId4"/>
    <sheet name="Calcula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6" l="1"/>
  <c r="N4" i="6"/>
  <c r="M4" i="6"/>
  <c r="O3" i="6"/>
  <c r="N3" i="6"/>
  <c r="M3" i="6"/>
  <c r="D22" i="6" l="1"/>
  <c r="C22" i="6"/>
  <c r="B22" i="6"/>
  <c r="G22" i="6" l="1" a="1"/>
  <c r="G22" i="6" s="1"/>
  <c r="B36" i="6"/>
  <c r="B15" i="6"/>
  <c r="E39" i="6"/>
  <c r="D38" i="6"/>
  <c r="C37" i="6"/>
  <c r="C15" i="6"/>
  <c r="C18" i="6" s="1"/>
  <c r="D15" i="6"/>
  <c r="D18" i="6" s="1"/>
  <c r="E15" i="6"/>
  <c r="E18" i="6" s="1"/>
  <c r="E12" i="6"/>
  <c r="D11" i="6"/>
  <c r="C10" i="6"/>
  <c r="B9" i="6"/>
  <c r="D24" i="6"/>
  <c r="E22" i="6"/>
  <c r="B24" i="6" l="1"/>
  <c r="D28" i="6"/>
  <c r="D32" i="6" s="1"/>
  <c r="B28" i="6"/>
  <c r="B30" i="6" s="1"/>
  <c r="B16" i="6"/>
  <c r="B18" i="6"/>
  <c r="B19" i="6" s="1"/>
  <c r="J24" i="6"/>
  <c r="J23" i="6"/>
  <c r="J22" i="6"/>
  <c r="J25" i="6"/>
  <c r="I25" i="6"/>
  <c r="I24" i="6"/>
  <c r="I23" i="6"/>
  <c r="I22" i="6"/>
  <c r="H25" i="6"/>
  <c r="H24" i="6"/>
  <c r="H23" i="6"/>
  <c r="H22" i="6"/>
  <c r="G25" i="6"/>
  <c r="G24" i="6"/>
  <c r="G23" i="6"/>
  <c r="E16" i="6"/>
  <c r="D16" i="6"/>
  <c r="C16" i="6"/>
  <c r="C28" i="6"/>
  <c r="C31" i="6" s="1"/>
  <c r="G9" i="6" a="1"/>
  <c r="G9" i="6" s="1"/>
  <c r="L9" i="6" s="1"/>
  <c r="E28" i="6"/>
  <c r="E33" i="6" s="1"/>
  <c r="E24" i="6"/>
  <c r="C24" i="6"/>
  <c r="B49" i="6" l="1"/>
  <c r="B51" i="6" s="1"/>
  <c r="B53" i="6" s="1"/>
  <c r="G36" i="6" a="1"/>
  <c r="C19" i="6"/>
  <c r="D19" i="6"/>
  <c r="E19" i="6"/>
  <c r="G11" i="6"/>
  <c r="I12" i="6"/>
  <c r="G10" i="6"/>
  <c r="H11" i="6"/>
  <c r="M11" i="6" s="1"/>
  <c r="I11" i="6"/>
  <c r="J11" i="6"/>
  <c r="H12" i="6"/>
  <c r="J12" i="6"/>
  <c r="G12" i="6"/>
  <c r="H56" i="6" s="1"/>
  <c r="I9" i="6"/>
  <c r="J9" i="6"/>
  <c r="H9" i="6"/>
  <c r="C49" i="6" s="1"/>
  <c r="C51" i="6" s="1"/>
  <c r="C54" i="6" s="1"/>
  <c r="H10" i="6"/>
  <c r="I10" i="6"/>
  <c r="J10" i="6"/>
  <c r="G30" i="6" a="1"/>
  <c r="L22" i="6" a="1"/>
  <c r="L22" i="6" s="1"/>
  <c r="G53" i="6" l="1"/>
  <c r="O9" i="6"/>
  <c r="E49" i="6"/>
  <c r="E51" i="6" s="1"/>
  <c r="E56" i="6" s="1"/>
  <c r="D49" i="6"/>
  <c r="D51" i="6" s="1"/>
  <c r="D55" i="6" s="1"/>
  <c r="G54" i="6"/>
  <c r="O53" i="6"/>
  <c r="L11" i="6"/>
  <c r="H55" i="6"/>
  <c r="G36" i="6"/>
  <c r="G37" i="6"/>
  <c r="J37" i="6"/>
  <c r="I37" i="6"/>
  <c r="J39" i="6"/>
  <c r="I39" i="6"/>
  <c r="I36" i="6"/>
  <c r="H38" i="6"/>
  <c r="J38" i="6"/>
  <c r="I38" i="6"/>
  <c r="J36" i="6"/>
  <c r="H39" i="6"/>
  <c r="H37" i="6"/>
  <c r="H36" i="6"/>
  <c r="G38" i="6"/>
  <c r="G39" i="6"/>
  <c r="M10" i="6"/>
  <c r="L12" i="6"/>
  <c r="N11" i="6"/>
  <c r="M9" i="6"/>
  <c r="O12" i="6"/>
  <c r="N10" i="6"/>
  <c r="N9" i="6"/>
  <c r="O11" i="6"/>
  <c r="N12" i="6"/>
  <c r="O10" i="6"/>
  <c r="M12" i="6"/>
  <c r="L10" i="6"/>
  <c r="L25" i="6"/>
  <c r="L24" i="6"/>
  <c r="L23" i="6"/>
  <c r="G30" i="6"/>
  <c r="I30" i="6"/>
  <c r="J31" i="6"/>
  <c r="I31" i="6"/>
  <c r="G33" i="6"/>
  <c r="H30" i="6"/>
  <c r="J30" i="6"/>
  <c r="H33" i="6"/>
  <c r="G32" i="6"/>
  <c r="J32" i="6"/>
  <c r="I32" i="6"/>
  <c r="H31" i="6"/>
  <c r="J33" i="6"/>
  <c r="I33" i="6"/>
  <c r="H32" i="6"/>
  <c r="G31" i="6"/>
  <c r="E42" i="6" l="1" a="1"/>
  <c r="F45" i="6" s="1"/>
  <c r="K53" i="6" a="1"/>
  <c r="K55" i="6" s="1"/>
  <c r="J53" i="6" a="1"/>
  <c r="B42" i="6" a="1"/>
  <c r="Q9" i="6" a="1"/>
  <c r="S12" i="6" s="1"/>
  <c r="K31" i="6"/>
  <c r="J34" i="6"/>
  <c r="H34" i="6"/>
  <c r="I34" i="6"/>
  <c r="K32" i="6"/>
  <c r="K33" i="6"/>
  <c r="G34" i="6"/>
  <c r="K30" i="6"/>
  <c r="E44" i="6" l="1"/>
  <c r="F43" i="6"/>
  <c r="E42" i="6"/>
  <c r="E45" i="6"/>
  <c r="F44" i="6"/>
  <c r="E43" i="6"/>
  <c r="F42" i="6"/>
  <c r="K54" i="6"/>
  <c r="K56" i="6"/>
  <c r="K53" i="6"/>
  <c r="L55" i="6" s="1"/>
  <c r="J55" i="6"/>
  <c r="J54" i="6"/>
  <c r="J56" i="6"/>
  <c r="J53" i="6"/>
  <c r="C42" i="6"/>
  <c r="B44" i="6"/>
  <c r="B42" i="6"/>
  <c r="C45" i="6"/>
  <c r="C43" i="6"/>
  <c r="C44" i="6"/>
  <c r="B45" i="6"/>
  <c r="B43" i="6"/>
  <c r="R12" i="6"/>
  <c r="R10" i="6"/>
  <c r="R11" i="6"/>
  <c r="R9" i="6"/>
  <c r="S9" i="6"/>
  <c r="T10" i="6"/>
  <c r="T11" i="6"/>
  <c r="T9" i="6"/>
  <c r="S10" i="6"/>
  <c r="S11" i="6"/>
  <c r="T12" i="6"/>
  <c r="Q10" i="6"/>
  <c r="Q11" i="6"/>
  <c r="Q12" i="6"/>
  <c r="Q9" i="6"/>
  <c r="B46" i="6" l="1"/>
  <c r="C46" i="6" s="1"/>
  <c r="E46" i="6"/>
  <c r="F46" i="6" s="1"/>
  <c r="L53" i="6"/>
  <c r="M53" i="6" s="1"/>
  <c r="U9" i="6"/>
  <c r="U10" i="6"/>
  <c r="U11" i="6"/>
  <c r="U12" i="6"/>
  <c r="K37" i="6"/>
  <c r="K38" i="6"/>
  <c r="K39" i="6"/>
  <c r="K36" i="6"/>
  <c r="G15" i="6" l="1" a="1"/>
  <c r="J15" i="6" s="1"/>
  <c r="J18" i="6" s="1"/>
  <c r="G15" i="6" l="1"/>
  <c r="G18" i="6" s="1"/>
  <c r="I15" i="6"/>
  <c r="I18" i="6" s="1"/>
  <c r="H15" i="6"/>
  <c r="H18" i="6" s="1"/>
  <c r="J16" i="6" l="1"/>
  <c r="G19" i="6"/>
  <c r="H16" i="6"/>
  <c r="J19" i="6"/>
  <c r="I16" i="6"/>
  <c r="G16" i="6"/>
  <c r="H19" i="6"/>
  <c r="I19" i="6"/>
</calcChain>
</file>

<file path=xl/sharedStrings.xml><?xml version="1.0" encoding="utf-8"?>
<sst xmlns="http://schemas.openxmlformats.org/spreadsheetml/2006/main" count="90" uniqueCount="43">
  <si>
    <t>S1</t>
  </si>
  <si>
    <t>S2</t>
  </si>
  <si>
    <t>Region A</t>
  </si>
  <si>
    <t>Region B</t>
  </si>
  <si>
    <t>f</t>
  </si>
  <si>
    <t>L</t>
  </si>
  <si>
    <t>diag(x)</t>
  </si>
  <si>
    <t>V</t>
  </si>
  <si>
    <t>v</t>
  </si>
  <si>
    <t>GHG emissions (kg)</t>
  </si>
  <si>
    <t>B</t>
  </si>
  <si>
    <t>G</t>
  </si>
  <si>
    <t>𝚫v1</t>
  </si>
  <si>
    <t>𝚫p1</t>
  </si>
  <si>
    <t>𝚫V1</t>
  </si>
  <si>
    <t>fL</t>
  </si>
  <si>
    <t>fLY</t>
  </si>
  <si>
    <t>Region A's total export</t>
  </si>
  <si>
    <t>Region A's total import</t>
  </si>
  <si>
    <t>TiVA_ex</t>
  </si>
  <si>
    <t>TiVA_im</t>
  </si>
  <si>
    <t>Unit: euro/year</t>
  </si>
  <si>
    <t>Z=Adiag(x)</t>
  </si>
  <si>
    <t>Direct backward linkage</t>
  </si>
  <si>
    <t>Total forward linkage</t>
  </si>
  <si>
    <t>Direct backward linkage (remove self-linkage)</t>
  </si>
  <si>
    <t>Total forward linkage (remove self-linkage)</t>
  </si>
  <si>
    <t>BOT</t>
  </si>
  <si>
    <t>𝚫TiVA</t>
  </si>
  <si>
    <t>USE TABLE</t>
  </si>
  <si>
    <t>SUPPLY TABLE</t>
  </si>
  <si>
    <t>AGR</t>
  </si>
  <si>
    <t>MANF</t>
  </si>
  <si>
    <t>FD</t>
  </si>
  <si>
    <t>Total</t>
  </si>
  <si>
    <t>AGR products</t>
  </si>
  <si>
    <t>MANF products</t>
  </si>
  <si>
    <t>VA</t>
  </si>
  <si>
    <t>Employment (people)</t>
  </si>
  <si>
    <t>empLY</t>
  </si>
  <si>
    <t>empL</t>
  </si>
  <si>
    <t>diag(f)</t>
  </si>
  <si>
    <t>diag(emp)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</si>
</sst>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0" fillId="0" borderId="0" xfId="0" applyFont="1"/>
    <xf numFmtId="166" fontId="10" fillId="0" borderId="0" xfId="0" applyNumberFormat="1" applyFont="1"/>
    <xf numFmtId="165" fontId="10" fillId="0" borderId="0" xfId="1" applyNumberFormat="1" applyFont="1" applyAlignment="1">
      <alignment horizontal="center" vertical="center"/>
    </xf>
    <xf numFmtId="2" fontId="1" fillId="0" borderId="0" xfId="0" applyNumberFormat="1" applyFont="1" applyFill="1"/>
    <xf numFmtId="9" fontId="8" fillId="0" borderId="0" xfId="1" applyFont="1"/>
    <xf numFmtId="2" fontId="8" fillId="0" borderId="0" xfId="0" applyNumberFormat="1" applyFont="1"/>
    <xf numFmtId="0" fontId="1" fillId="0" borderId="0" xfId="0" applyFont="1" applyAlignment="1">
      <alignment horizontal="left"/>
    </xf>
    <xf numFmtId="0" fontId="0" fillId="0" borderId="4" xfId="0" applyFont="1" applyBorder="1" applyAlignment="1">
      <alignment vertical="top" wrapText="1" indent="1"/>
    </xf>
    <xf numFmtId="0" fontId="0" fillId="0" borderId="7" xfId="0" applyFont="1" applyBorder="1" applyAlignment="1">
      <alignment horizontal="right" vertical="center" wrapText="1" indent="1"/>
    </xf>
    <xf numFmtId="0" fontId="0" fillId="0" borderId="7" xfId="0" applyFont="1" applyBorder="1" applyAlignment="1">
      <alignment horizontal="left" vertical="center" wrapText="1" inden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right" vertical="center" wrapText="1" indent="1"/>
    </xf>
    <xf numFmtId="0" fontId="0" fillId="0" borderId="8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horizontal="right" vertical="center" wrapText="1" indent="1"/>
    </xf>
    <xf numFmtId="0" fontId="0" fillId="0" borderId="0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/>
    </xf>
    <xf numFmtId="2" fontId="0" fillId="0" borderId="0" xfId="0" applyNumberFormat="1" applyFont="1"/>
    <xf numFmtId="166" fontId="0" fillId="0" borderId="0" xfId="0" applyNumberFormat="1" applyFont="1"/>
    <xf numFmtId="2" fontId="0" fillId="0" borderId="0" xfId="0" applyNumberFormat="1" applyFont="1" applyFill="1"/>
    <xf numFmtId="0" fontId="0" fillId="0" borderId="0" xfId="0" applyFont="1" applyFill="1"/>
    <xf numFmtId="2" fontId="0" fillId="0" borderId="0" xfId="0" applyNumberFormat="1" applyFont="1" applyAlignment="1">
      <alignment horizontal="left"/>
    </xf>
    <xf numFmtId="2" fontId="0" fillId="2" borderId="0" xfId="0" applyNumberFormat="1" applyFont="1" applyFill="1"/>
    <xf numFmtId="0" fontId="1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 wrapText="1"/>
    </xf>
    <xf numFmtId="166" fontId="0" fillId="0" borderId="0" xfId="0" applyNumberFormat="1" applyFont="1" applyFill="1"/>
    <xf numFmtId="164" fontId="0" fillId="0" borderId="0" xfId="0" applyNumberFormat="1" applyFont="1" applyFill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D583-1DBF-1246-B4A2-6862B0FE6A55}">
  <dimension ref="A1:C6"/>
  <sheetViews>
    <sheetView workbookViewId="0">
      <selection activeCell="H15" sqref="H15"/>
    </sheetView>
  </sheetViews>
  <sheetFormatPr defaultColWidth="11.42578125" defaultRowHeight="15" x14ac:dyDescent="0.25"/>
  <cols>
    <col min="1" max="1" width="8" bestFit="1" customWidth="1"/>
    <col min="2" max="2" width="5.7109375" customWidth="1"/>
    <col min="3" max="3" width="10.85546875" style="2"/>
  </cols>
  <sheetData>
    <row r="1" spans="1:3" ht="15.75" thickBot="1" x14ac:dyDescent="0.3">
      <c r="A1" s="55" t="s">
        <v>2</v>
      </c>
      <c r="B1" s="5" t="s">
        <v>0</v>
      </c>
      <c r="C1" s="8">
        <v>200</v>
      </c>
    </row>
    <row r="2" spans="1:3" ht="15.75" thickBot="1" x14ac:dyDescent="0.3">
      <c r="A2" s="55"/>
      <c r="B2" s="5" t="s">
        <v>1</v>
      </c>
      <c r="C2" s="9">
        <v>400</v>
      </c>
    </row>
    <row r="3" spans="1:3" ht="15.75" thickBot="1" x14ac:dyDescent="0.3">
      <c r="A3" s="55" t="s">
        <v>3</v>
      </c>
      <c r="B3" s="5" t="s">
        <v>0</v>
      </c>
      <c r="C3" s="9">
        <v>200</v>
      </c>
    </row>
    <row r="4" spans="1:3" ht="15.75" thickBot="1" x14ac:dyDescent="0.3">
      <c r="A4" s="55"/>
      <c r="B4" s="5" t="s">
        <v>1</v>
      </c>
      <c r="C4" s="9">
        <v>400</v>
      </c>
    </row>
    <row r="6" spans="1:3" x14ac:dyDescent="0.25">
      <c r="A6" s="16" t="s">
        <v>21</v>
      </c>
    </row>
  </sheetData>
  <mergeCells count="2">
    <mergeCell ref="A1:A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D74-6FED-4E21-A634-FFD7F7D0CEE6}">
  <dimension ref="A1:D7"/>
  <sheetViews>
    <sheetView workbookViewId="0">
      <selection activeCell="A7" sqref="A7"/>
    </sheetView>
  </sheetViews>
  <sheetFormatPr defaultColWidth="8.85546875" defaultRowHeight="15" x14ac:dyDescent="0.25"/>
  <sheetData>
    <row r="1" spans="1:4" ht="15.75" thickBot="1" x14ac:dyDescent="0.3">
      <c r="A1" s="3"/>
      <c r="B1" s="3"/>
      <c r="C1" s="4" t="s">
        <v>2</v>
      </c>
      <c r="D1" s="4" t="s">
        <v>3</v>
      </c>
    </row>
    <row r="2" spans="1:4" ht="15.75" thickBot="1" x14ac:dyDescent="0.3">
      <c r="A2" s="55" t="s">
        <v>2</v>
      </c>
      <c r="B2" s="5" t="s">
        <v>0</v>
      </c>
      <c r="C2" s="6">
        <v>20</v>
      </c>
      <c r="D2" s="7">
        <v>0</v>
      </c>
    </row>
    <row r="3" spans="1:4" ht="15.75" thickBot="1" x14ac:dyDescent="0.3">
      <c r="A3" s="55"/>
      <c r="B3" s="5" t="s">
        <v>1</v>
      </c>
      <c r="C3" s="7">
        <v>60</v>
      </c>
      <c r="D3" s="7">
        <v>40</v>
      </c>
    </row>
    <row r="4" spans="1:4" ht="15.75" thickBot="1" x14ac:dyDescent="0.3">
      <c r="A4" s="55" t="s">
        <v>3</v>
      </c>
      <c r="B4" s="5" t="s">
        <v>0</v>
      </c>
      <c r="C4" s="7">
        <v>20</v>
      </c>
      <c r="D4" s="7">
        <v>40</v>
      </c>
    </row>
    <row r="5" spans="1:4" ht="15.75" thickBot="1" x14ac:dyDescent="0.3">
      <c r="A5" s="55"/>
      <c r="B5" s="5" t="s">
        <v>1</v>
      </c>
      <c r="C5" s="7">
        <v>20</v>
      </c>
      <c r="D5" s="7">
        <v>160</v>
      </c>
    </row>
    <row r="7" spans="1:4" x14ac:dyDescent="0.25">
      <c r="A7" s="16" t="s">
        <v>21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C7AA-3A0C-4724-98E9-E94F702DDA1E}">
  <dimension ref="A1:F6"/>
  <sheetViews>
    <sheetView workbookViewId="0">
      <selection activeCell="A8" sqref="A8"/>
    </sheetView>
  </sheetViews>
  <sheetFormatPr defaultColWidth="8.85546875" defaultRowHeight="15" x14ac:dyDescent="0.25"/>
  <cols>
    <col min="1" max="1" width="14.42578125" customWidth="1"/>
  </cols>
  <sheetData>
    <row r="1" spans="1:6" ht="15.75" thickBot="1" x14ac:dyDescent="0.3">
      <c r="A1" s="56"/>
      <c r="B1" s="56"/>
      <c r="C1" s="57" t="s">
        <v>2</v>
      </c>
      <c r="D1" s="57"/>
      <c r="E1" s="57" t="s">
        <v>3</v>
      </c>
      <c r="F1" s="57"/>
    </row>
    <row r="2" spans="1:6" ht="15.75" thickBot="1" x14ac:dyDescent="0.3">
      <c r="A2" s="56"/>
      <c r="B2" s="56"/>
      <c r="C2" s="10" t="s">
        <v>0</v>
      </c>
      <c r="D2" s="10" t="s">
        <v>1</v>
      </c>
      <c r="E2" s="10" t="s">
        <v>0</v>
      </c>
      <c r="F2" s="10" t="s">
        <v>1</v>
      </c>
    </row>
    <row r="3" spans="1:6" ht="15.75" thickBot="1" x14ac:dyDescent="0.3">
      <c r="A3" s="55" t="s">
        <v>2</v>
      </c>
      <c r="B3" s="5" t="s">
        <v>0</v>
      </c>
      <c r="C3" s="11">
        <v>0.4</v>
      </c>
      <c r="D3" s="11">
        <v>0.1</v>
      </c>
      <c r="E3" s="11">
        <v>0.1</v>
      </c>
      <c r="F3" s="11">
        <v>0.1</v>
      </c>
    </row>
    <row r="4" spans="1:6" ht="15.75" thickBot="1" x14ac:dyDescent="0.3">
      <c r="A4" s="55"/>
      <c r="B4" s="5" t="s">
        <v>1</v>
      </c>
      <c r="C4" s="11">
        <v>0.2</v>
      </c>
      <c r="D4" s="11">
        <v>0.5</v>
      </c>
      <c r="E4" s="11">
        <v>0.1</v>
      </c>
      <c r="F4" s="11">
        <v>0.1</v>
      </c>
    </row>
    <row r="5" spans="1:6" ht="15.75" thickBot="1" x14ac:dyDescent="0.3">
      <c r="A5" s="55" t="s">
        <v>3</v>
      </c>
      <c r="B5" s="5" t="s">
        <v>0</v>
      </c>
      <c r="C5" s="11">
        <v>0</v>
      </c>
      <c r="D5" s="11">
        <v>0.1</v>
      </c>
      <c r="E5" s="11">
        <v>0.3</v>
      </c>
      <c r="F5" s="11">
        <v>0.1</v>
      </c>
    </row>
    <row r="6" spans="1:6" ht="15.75" thickBot="1" x14ac:dyDescent="0.3">
      <c r="A6" s="55"/>
      <c r="B6" s="5" t="s">
        <v>1</v>
      </c>
      <c r="C6" s="11">
        <v>0.1</v>
      </c>
      <c r="D6" s="11">
        <v>0.1</v>
      </c>
      <c r="E6" s="11">
        <v>0.2</v>
      </c>
      <c r="F6" s="11">
        <v>0.3</v>
      </c>
    </row>
  </sheetData>
  <mergeCells count="5">
    <mergeCell ref="A1:B2"/>
    <mergeCell ref="C1:D1"/>
    <mergeCell ref="E1:F1"/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A182-3D0D-4BC2-8EDE-ACE477DC1A03}">
  <dimension ref="A1:F4"/>
  <sheetViews>
    <sheetView workbookViewId="0">
      <selection activeCell="J16" sqref="J16"/>
    </sheetView>
  </sheetViews>
  <sheetFormatPr defaultColWidth="8.85546875" defaultRowHeight="15" x14ac:dyDescent="0.25"/>
  <cols>
    <col min="1" max="1" width="17.28515625" bestFit="1" customWidth="1"/>
  </cols>
  <sheetData>
    <row r="1" spans="1:6" ht="15.75" thickBot="1" x14ac:dyDescent="0.3">
      <c r="A1" s="58"/>
      <c r="B1" s="57" t="s">
        <v>2</v>
      </c>
      <c r="C1" s="57"/>
      <c r="D1" s="57" t="s">
        <v>3</v>
      </c>
      <c r="E1" s="57"/>
    </row>
    <row r="2" spans="1:6" ht="15.75" thickBot="1" x14ac:dyDescent="0.3">
      <c r="A2" s="59"/>
      <c r="B2" s="4" t="s">
        <v>0</v>
      </c>
      <c r="C2" s="4" t="s">
        <v>1</v>
      </c>
      <c r="D2" s="4" t="s">
        <v>0</v>
      </c>
      <c r="E2" s="4" t="s">
        <v>1</v>
      </c>
    </row>
    <row r="3" spans="1:6" ht="15.75" thickBot="1" x14ac:dyDescent="0.3">
      <c r="A3" s="3" t="s">
        <v>9</v>
      </c>
      <c r="B3" s="11">
        <v>300</v>
      </c>
      <c r="C3" s="12">
        <v>400</v>
      </c>
      <c r="D3" s="11">
        <v>200</v>
      </c>
      <c r="E3" s="12">
        <v>200</v>
      </c>
      <c r="F3" s="1"/>
    </row>
    <row r="4" spans="1:6" ht="15.75" thickBot="1" x14ac:dyDescent="0.3">
      <c r="A4" s="3" t="s">
        <v>38</v>
      </c>
      <c r="B4" s="9">
        <v>60</v>
      </c>
      <c r="C4" s="9">
        <v>60</v>
      </c>
      <c r="D4" s="9">
        <v>40</v>
      </c>
      <c r="E4" s="9">
        <v>40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3A39-CFE6-874E-9A35-03BCFD60F137}">
  <dimension ref="A1:U56"/>
  <sheetViews>
    <sheetView tabSelected="1" topLeftCell="A37" workbookViewId="0">
      <selection activeCell="I16" sqref="I16"/>
    </sheetView>
  </sheetViews>
  <sheetFormatPr defaultColWidth="11.42578125" defaultRowHeight="15" x14ac:dyDescent="0.25"/>
  <cols>
    <col min="1" max="1" width="10.85546875" style="37"/>
    <col min="2" max="11" width="11.42578125" style="22"/>
    <col min="12" max="12" width="11.140625" style="22" customWidth="1"/>
    <col min="13" max="13" width="7.7109375" style="22" bestFit="1" customWidth="1"/>
    <col min="14" max="14" width="8.7109375" style="22" bestFit="1" customWidth="1"/>
    <col min="15" max="16384" width="11.42578125" style="22"/>
  </cols>
  <sheetData>
    <row r="1" spans="1:21" ht="15.75" thickBot="1" x14ac:dyDescent="0.3">
      <c r="A1" s="19">
        <v>1.1000000000000001</v>
      </c>
      <c r="B1" s="29"/>
      <c r="C1" s="60" t="s">
        <v>29</v>
      </c>
      <c r="D1" s="61"/>
      <c r="E1" s="61"/>
      <c r="F1" s="62"/>
      <c r="G1" s="60" t="s">
        <v>30</v>
      </c>
      <c r="H1" s="61"/>
      <c r="I1" s="62"/>
      <c r="L1" s="29"/>
      <c r="M1" s="60" t="s">
        <v>29</v>
      </c>
      <c r="N1" s="61"/>
      <c r="O1" s="61"/>
      <c r="P1" s="62"/>
      <c r="Q1" s="60" t="s">
        <v>30</v>
      </c>
      <c r="R1" s="61"/>
      <c r="S1" s="62"/>
    </row>
    <row r="2" spans="1:21" ht="15.75" thickBot="1" x14ac:dyDescent="0.3">
      <c r="A2" s="22"/>
      <c r="B2" s="30"/>
      <c r="C2" s="32" t="s">
        <v>31</v>
      </c>
      <c r="D2" s="32" t="s">
        <v>32</v>
      </c>
      <c r="E2" s="32" t="s">
        <v>33</v>
      </c>
      <c r="F2" s="32" t="s">
        <v>34</v>
      </c>
      <c r="G2" s="32" t="s">
        <v>31</v>
      </c>
      <c r="H2" s="32" t="s">
        <v>32</v>
      </c>
      <c r="I2" s="32" t="s">
        <v>34</v>
      </c>
      <c r="L2" s="31"/>
      <c r="M2" s="32" t="s">
        <v>31</v>
      </c>
      <c r="N2" s="32" t="s">
        <v>32</v>
      </c>
      <c r="O2" s="32" t="s">
        <v>33</v>
      </c>
      <c r="P2" s="32" t="s">
        <v>34</v>
      </c>
      <c r="Q2" s="32" t="s">
        <v>31</v>
      </c>
      <c r="R2" s="32" t="s">
        <v>32</v>
      </c>
      <c r="S2" s="32" t="s">
        <v>34</v>
      </c>
    </row>
    <row r="3" spans="1:21" ht="33.75" customHeight="1" thickBot="1" x14ac:dyDescent="0.3">
      <c r="A3" s="22"/>
      <c r="B3" s="31" t="s">
        <v>35</v>
      </c>
      <c r="C3" s="32">
        <v>0</v>
      </c>
      <c r="D3" s="44">
        <v>80</v>
      </c>
      <c r="E3" s="32">
        <v>50</v>
      </c>
      <c r="F3" s="45">
        <v>130</v>
      </c>
      <c r="G3" s="44">
        <v>130</v>
      </c>
      <c r="H3" s="44">
        <v>0</v>
      </c>
      <c r="I3" s="45">
        <v>130</v>
      </c>
      <c r="L3" s="31" t="s">
        <v>35</v>
      </c>
      <c r="M3" s="46">
        <f>C3+$G$4*C4/$F$4</f>
        <v>6</v>
      </c>
      <c r="N3" s="46">
        <f>D3+$G$4*D4/$F$4</f>
        <v>84</v>
      </c>
      <c r="O3" s="46">
        <f>E3+$G$4*E4/$F$4</f>
        <v>60</v>
      </c>
      <c r="P3" s="47">
        <v>150</v>
      </c>
      <c r="Q3" s="48">
        <v>150</v>
      </c>
      <c r="R3" s="44">
        <v>0</v>
      </c>
      <c r="S3" s="49">
        <v>150</v>
      </c>
    </row>
    <row r="4" spans="1:21" ht="40.5" customHeight="1" thickBot="1" x14ac:dyDescent="0.3">
      <c r="A4" s="22"/>
      <c r="B4" s="31" t="s">
        <v>36</v>
      </c>
      <c r="C4" s="44">
        <v>60</v>
      </c>
      <c r="D4" s="44">
        <v>40</v>
      </c>
      <c r="E4" s="32">
        <v>100</v>
      </c>
      <c r="F4" s="45">
        <v>200</v>
      </c>
      <c r="G4" s="44">
        <v>20</v>
      </c>
      <c r="H4" s="44">
        <v>180</v>
      </c>
      <c r="I4" s="45">
        <v>200</v>
      </c>
      <c r="L4" s="31" t="s">
        <v>36</v>
      </c>
      <c r="M4" s="46">
        <f>C4-$G$4*C4/$F$4</f>
        <v>54</v>
      </c>
      <c r="N4" s="46">
        <f>D4-$G$4*D4/$F$4</f>
        <v>36</v>
      </c>
      <c r="O4" s="46">
        <f>E4-$G$4*E4/$F$4</f>
        <v>90</v>
      </c>
      <c r="P4" s="47">
        <v>180</v>
      </c>
      <c r="Q4" s="32">
        <v>0</v>
      </c>
      <c r="R4" s="44">
        <v>180</v>
      </c>
      <c r="S4" s="45">
        <v>180</v>
      </c>
    </row>
    <row r="5" spans="1:21" ht="15.75" thickBot="1" x14ac:dyDescent="0.3">
      <c r="A5" s="22"/>
      <c r="B5" s="31" t="s">
        <v>37</v>
      </c>
      <c r="C5" s="44">
        <v>90</v>
      </c>
      <c r="D5" s="44">
        <v>60</v>
      </c>
      <c r="E5" s="33"/>
      <c r="F5" s="47">
        <v>150</v>
      </c>
      <c r="G5" s="33"/>
      <c r="H5" s="33"/>
      <c r="I5" s="33"/>
      <c r="L5" s="31" t="s">
        <v>37</v>
      </c>
      <c r="M5" s="44">
        <v>90</v>
      </c>
      <c r="N5" s="44">
        <v>60</v>
      </c>
      <c r="O5" s="34"/>
      <c r="P5" s="47">
        <v>150</v>
      </c>
      <c r="Q5" s="34"/>
      <c r="R5" s="34"/>
      <c r="S5" s="34"/>
    </row>
    <row r="6" spans="1:21" ht="15.75" thickBot="1" x14ac:dyDescent="0.3">
      <c r="A6" s="22"/>
      <c r="B6" s="50" t="s">
        <v>34</v>
      </c>
      <c r="C6" s="47">
        <v>150</v>
      </c>
      <c r="D6" s="47">
        <v>180</v>
      </c>
      <c r="E6" s="33"/>
      <c r="F6" s="33"/>
      <c r="G6" s="47">
        <v>150</v>
      </c>
      <c r="H6" s="47">
        <v>180</v>
      </c>
      <c r="I6" s="33"/>
      <c r="L6" s="50" t="s">
        <v>34</v>
      </c>
      <c r="M6" s="47">
        <v>150</v>
      </c>
      <c r="N6" s="47">
        <v>180</v>
      </c>
      <c r="O6" s="34"/>
      <c r="P6" s="34"/>
      <c r="Q6" s="47">
        <v>150</v>
      </c>
      <c r="R6" s="47">
        <v>180</v>
      </c>
      <c r="S6" s="34"/>
    </row>
    <row r="7" spans="1:21" x14ac:dyDescent="0.25">
      <c r="A7" s="22"/>
      <c r="B7" s="51"/>
      <c r="C7" s="52"/>
      <c r="D7" s="52"/>
      <c r="E7" s="35"/>
      <c r="F7" s="35"/>
      <c r="G7" s="52"/>
      <c r="H7" s="52"/>
      <c r="I7" s="35"/>
      <c r="L7" s="51"/>
      <c r="M7" s="52"/>
      <c r="N7" s="52"/>
      <c r="O7" s="36"/>
      <c r="P7" s="36"/>
      <c r="Q7" s="52"/>
      <c r="R7" s="52"/>
      <c r="S7" s="36"/>
    </row>
    <row r="8" spans="1:21" s="18" customFormat="1" x14ac:dyDescent="0.25">
      <c r="A8" s="19">
        <v>2.2000000000000002</v>
      </c>
      <c r="B8" s="17" t="s">
        <v>6</v>
      </c>
      <c r="C8" s="17"/>
      <c r="D8" s="17"/>
      <c r="E8" s="17"/>
      <c r="F8" s="17"/>
      <c r="G8" s="17" t="s">
        <v>22</v>
      </c>
      <c r="H8" s="17"/>
      <c r="I8" s="17"/>
      <c r="J8" s="17"/>
      <c r="K8" s="17"/>
      <c r="L8" s="17" t="s">
        <v>10</v>
      </c>
      <c r="M8" s="22"/>
      <c r="N8" s="22"/>
      <c r="O8" s="22"/>
      <c r="P8" s="17"/>
      <c r="Q8" s="17" t="s">
        <v>11</v>
      </c>
      <c r="R8" s="17"/>
      <c r="S8" s="17"/>
    </row>
    <row r="9" spans="1:21" x14ac:dyDescent="0.25">
      <c r="B9" s="22">
        <f>'Gross output'!C1</f>
        <v>200</v>
      </c>
      <c r="C9" s="22">
        <v>0</v>
      </c>
      <c r="D9" s="22">
        <v>0</v>
      </c>
      <c r="E9" s="22">
        <v>0</v>
      </c>
      <c r="G9" s="22">
        <f t="array" ref="G9:J12">MMULT('Technical coefficients'!C3:F6,Calculations!B9:E12)</f>
        <v>80</v>
      </c>
      <c r="H9" s="22">
        <v>40</v>
      </c>
      <c r="I9" s="22">
        <v>20</v>
      </c>
      <c r="J9" s="22">
        <v>40</v>
      </c>
      <c r="L9" s="22">
        <f>G9/SUM($B9:$E9)</f>
        <v>0.4</v>
      </c>
      <c r="M9" s="22">
        <f t="shared" ref="M9:O9" si="0">H9/SUM($B9:$E9)</f>
        <v>0.2</v>
      </c>
      <c r="N9" s="22">
        <f t="shared" si="0"/>
        <v>0.1</v>
      </c>
      <c r="O9" s="22">
        <f t="shared" si="0"/>
        <v>0.2</v>
      </c>
      <c r="Q9" s="38">
        <f t="array" ref="Q9:T12">MINVERSE(_xlfn.MUNIT(4)-L9:O12)</f>
        <v>1.9257950530035337</v>
      </c>
      <c r="R9" s="38">
        <v>1.1307420494699647</v>
      </c>
      <c r="S9" s="38">
        <v>0.4770318021201414</v>
      </c>
      <c r="T9" s="38">
        <v>0.84805653710247386</v>
      </c>
      <c r="U9" s="15">
        <f>SUM(Q9:T9)</f>
        <v>4.381625441696114</v>
      </c>
    </row>
    <row r="10" spans="1:21" x14ac:dyDescent="0.25">
      <c r="B10" s="22">
        <v>0</v>
      </c>
      <c r="C10" s="22">
        <f>'Gross output'!C2</f>
        <v>400</v>
      </c>
      <c r="D10" s="22">
        <v>0</v>
      </c>
      <c r="E10" s="22">
        <v>0</v>
      </c>
      <c r="G10" s="22">
        <v>40</v>
      </c>
      <c r="H10" s="22">
        <v>200</v>
      </c>
      <c r="I10" s="22">
        <v>20</v>
      </c>
      <c r="J10" s="22">
        <v>40</v>
      </c>
      <c r="L10" s="22">
        <f t="shared" ref="L10:L12" si="1">G10/SUM($B10:$E10)</f>
        <v>0.1</v>
      </c>
      <c r="M10" s="22">
        <f t="shared" ref="M10:M12" si="2">H10/SUM($B10:$E10)</f>
        <v>0.5</v>
      </c>
      <c r="N10" s="22">
        <f t="shared" ref="N10:N12" si="3">I10/SUM($B10:$E10)</f>
        <v>0.05</v>
      </c>
      <c r="O10" s="22">
        <f t="shared" ref="O10:O12" si="4">J10/SUM($B10:$E10)</f>
        <v>0.1</v>
      </c>
      <c r="Q10" s="38">
        <v>0.45053003533568914</v>
      </c>
      <c r="R10" s="38">
        <v>2.420494699646643</v>
      </c>
      <c r="S10" s="38">
        <v>0.31802120141342766</v>
      </c>
      <c r="T10" s="38">
        <v>0.56537102473498257</v>
      </c>
      <c r="U10" s="15">
        <f t="shared" ref="U10:U12" si="5">SUM(Q10:T10)</f>
        <v>3.7544169611307421</v>
      </c>
    </row>
    <row r="11" spans="1:21" x14ac:dyDescent="0.25">
      <c r="B11" s="22">
        <v>0</v>
      </c>
      <c r="C11" s="22">
        <v>0</v>
      </c>
      <c r="D11" s="22">
        <f>'Gross output'!C3</f>
        <v>200</v>
      </c>
      <c r="E11" s="22">
        <v>0</v>
      </c>
      <c r="G11" s="22">
        <v>0</v>
      </c>
      <c r="H11" s="22">
        <v>40</v>
      </c>
      <c r="I11" s="22">
        <v>60</v>
      </c>
      <c r="J11" s="22">
        <v>40</v>
      </c>
      <c r="L11" s="22">
        <f t="shared" si="1"/>
        <v>0</v>
      </c>
      <c r="M11" s="22">
        <f>H11/SUM($B11:$E11)</f>
        <v>0.2</v>
      </c>
      <c r="N11" s="22">
        <f t="shared" si="3"/>
        <v>0.3</v>
      </c>
      <c r="O11" s="22">
        <f t="shared" si="4"/>
        <v>0.2</v>
      </c>
      <c r="Q11" s="38">
        <v>0.19434628975265023</v>
      </c>
      <c r="R11" s="38">
        <v>0.84805653710247375</v>
      </c>
      <c r="S11" s="38">
        <v>1.6077738515901063</v>
      </c>
      <c r="T11" s="38">
        <v>0.63604240282685531</v>
      </c>
      <c r="U11" s="15">
        <f t="shared" si="5"/>
        <v>3.2862190812720855</v>
      </c>
    </row>
    <row r="12" spans="1:21" x14ac:dyDescent="0.25">
      <c r="B12" s="22">
        <v>0</v>
      </c>
      <c r="C12" s="22">
        <v>0</v>
      </c>
      <c r="D12" s="22">
        <v>0</v>
      </c>
      <c r="E12" s="22">
        <f>'Gross output'!C4</f>
        <v>400</v>
      </c>
      <c r="G12" s="22">
        <v>20</v>
      </c>
      <c r="H12" s="22">
        <v>40</v>
      </c>
      <c r="I12" s="22">
        <v>40</v>
      </c>
      <c r="J12" s="22">
        <v>120</v>
      </c>
      <c r="L12" s="22">
        <f t="shared" si="1"/>
        <v>0.05</v>
      </c>
      <c r="M12" s="22">
        <f t="shared" si="2"/>
        <v>0.1</v>
      </c>
      <c r="N12" s="22">
        <f t="shared" si="3"/>
        <v>0.1</v>
      </c>
      <c r="O12" s="22">
        <f t="shared" si="4"/>
        <v>0.3</v>
      </c>
      <c r="Q12" s="38">
        <v>0.22968197879858662</v>
      </c>
      <c r="R12" s="38">
        <v>0.54770318021201425</v>
      </c>
      <c r="S12" s="38">
        <v>0.30918727915194355</v>
      </c>
      <c r="T12" s="38">
        <v>1.6607773851590109</v>
      </c>
      <c r="U12" s="15">
        <f t="shared" si="5"/>
        <v>2.7473498233215552</v>
      </c>
    </row>
    <row r="13" spans="1:21" x14ac:dyDescent="0.25">
      <c r="L13" s="38"/>
      <c r="M13" s="38"/>
      <c r="N13" s="38"/>
    </row>
    <row r="14" spans="1:21" x14ac:dyDescent="0.25">
      <c r="B14" s="18" t="s">
        <v>23</v>
      </c>
      <c r="G14" s="18" t="s">
        <v>24</v>
      </c>
      <c r="L14" s="40"/>
      <c r="M14" s="38"/>
      <c r="N14" s="38"/>
    </row>
    <row r="15" spans="1:21" x14ac:dyDescent="0.25">
      <c r="B15" s="22">
        <f>SUM('Technical coefficients'!C3:C6)</f>
        <v>0.70000000000000007</v>
      </c>
      <c r="C15" s="22">
        <f>SUM('Technical coefficients'!D3:D6)</f>
        <v>0.79999999999999993</v>
      </c>
      <c r="D15" s="22">
        <f>SUM('Technical coefficients'!E3:E6)</f>
        <v>0.7</v>
      </c>
      <c r="E15" s="22">
        <f>SUM('Technical coefficients'!F3:F6)</f>
        <v>0.60000000000000009</v>
      </c>
      <c r="G15" s="38">
        <f t="array" ref="G15:J15">TRANSPOSE(U9:U12)</f>
        <v>4.381625441696114</v>
      </c>
      <c r="H15" s="38">
        <v>3.7544169611307421</v>
      </c>
      <c r="I15" s="38">
        <v>3.2862190812720855</v>
      </c>
      <c r="J15" s="38">
        <v>2.7473498233215552</v>
      </c>
      <c r="L15" s="40"/>
      <c r="M15" s="38"/>
      <c r="N15" s="38"/>
    </row>
    <row r="16" spans="1:21" x14ac:dyDescent="0.25">
      <c r="B16" s="23">
        <f>B15/AVERAGE($B15:$E15)</f>
        <v>1</v>
      </c>
      <c r="C16" s="23">
        <f t="shared" ref="C16:E16" si="6">C15/AVERAGE($B15:$E15)</f>
        <v>1.1428571428571426</v>
      </c>
      <c r="D16" s="23">
        <f t="shared" si="6"/>
        <v>0.99999999999999989</v>
      </c>
      <c r="E16" s="23">
        <f t="shared" si="6"/>
        <v>0.85714285714285721</v>
      </c>
      <c r="G16" s="23">
        <f>G15/AVERAGE($G15:$J15)</f>
        <v>1.2369077306733169</v>
      </c>
      <c r="H16" s="23">
        <f t="shared" ref="H16:J16" si="7">H15/AVERAGE($G15:$J15)</f>
        <v>1.0598503740648377</v>
      </c>
      <c r="I16" s="23">
        <f t="shared" si="7"/>
        <v>0.92768079800498771</v>
      </c>
      <c r="J16" s="23">
        <f t="shared" si="7"/>
        <v>0.77556109725685796</v>
      </c>
      <c r="L16" s="41"/>
    </row>
    <row r="17" spans="1:17" x14ac:dyDescent="0.25">
      <c r="B17" s="18" t="s">
        <v>25</v>
      </c>
      <c r="C17" s="39"/>
      <c r="D17" s="39"/>
      <c r="E17" s="39"/>
      <c r="G17" s="18" t="s">
        <v>26</v>
      </c>
      <c r="H17" s="39"/>
      <c r="I17" s="39"/>
      <c r="J17" s="39"/>
      <c r="L17" s="41"/>
    </row>
    <row r="18" spans="1:17" x14ac:dyDescent="0.25">
      <c r="B18" s="39">
        <f>B15-'Technical coefficients'!C3</f>
        <v>0.30000000000000004</v>
      </c>
      <c r="C18" s="39">
        <f>C15-'Technical coefficients'!D4</f>
        <v>0.29999999999999993</v>
      </c>
      <c r="D18" s="39">
        <f>D15-'Technical coefficients'!E5</f>
        <v>0.39999999999999997</v>
      </c>
      <c r="E18" s="39">
        <f>E15-'Technical coefficients'!F6</f>
        <v>0.3000000000000001</v>
      </c>
      <c r="G18" s="39">
        <f>G15-Q9</f>
        <v>2.4558303886925801</v>
      </c>
      <c r="H18" s="39">
        <f>H15-R10</f>
        <v>1.3339222614840991</v>
      </c>
      <c r="I18" s="39">
        <f>I15-S11</f>
        <v>1.6784452296819792</v>
      </c>
      <c r="J18" s="39">
        <f>J15-T12</f>
        <v>1.0865724381625443</v>
      </c>
    </row>
    <row r="19" spans="1:17" x14ac:dyDescent="0.25">
      <c r="B19" s="23">
        <f>B18/AVERAGE($B18:$E18)</f>
        <v>0.92307692307692313</v>
      </c>
      <c r="C19" s="23">
        <f t="shared" ref="C19" si="8">C18/AVERAGE($B18:$E18)</f>
        <v>0.9230769230769228</v>
      </c>
      <c r="D19" s="23">
        <f t="shared" ref="D19" si="9">D18/AVERAGE($B18:$E18)</f>
        <v>1.2307692307692306</v>
      </c>
      <c r="E19" s="23">
        <f t="shared" ref="E19" si="10">E18/AVERAGE($B18:$E18)</f>
        <v>0.92307692307692335</v>
      </c>
      <c r="G19" s="23">
        <f>G18/AVERAGE($G18:$J18)</f>
        <v>1.4986522911051212</v>
      </c>
      <c r="H19" s="23">
        <f t="shared" ref="H19" si="11">H18/AVERAGE($G18:$J18)</f>
        <v>0.81401617250673841</v>
      </c>
      <c r="I19" s="23">
        <f t="shared" ref="I19" si="12">I18/AVERAGE($G18:$J18)</f>
        <v>1.0242587601078166</v>
      </c>
      <c r="J19" s="23">
        <f t="shared" ref="J19" si="13">J18/AVERAGE($G18:$J18)</f>
        <v>0.66307277628032335</v>
      </c>
    </row>
    <row r="20" spans="1:17" x14ac:dyDescent="0.25">
      <c r="B20" s="39"/>
      <c r="C20" s="39"/>
      <c r="D20" s="39"/>
      <c r="E20" s="39"/>
      <c r="G20" s="39"/>
      <c r="H20" s="39"/>
      <c r="I20" s="39"/>
      <c r="J20" s="39"/>
    </row>
    <row r="21" spans="1:17" x14ac:dyDescent="0.25">
      <c r="A21" s="19">
        <v>2.2999999999999998</v>
      </c>
      <c r="B21" s="22" t="s">
        <v>14</v>
      </c>
      <c r="G21" s="17" t="s">
        <v>5</v>
      </c>
      <c r="L21" s="21" t="s">
        <v>13</v>
      </c>
    </row>
    <row r="22" spans="1:17" x14ac:dyDescent="0.25">
      <c r="B22" s="22">
        <f>Extensions!B3/1000*30</f>
        <v>9</v>
      </c>
      <c r="C22" s="22">
        <f>Extensions!C3/1000*30</f>
        <v>12</v>
      </c>
      <c r="D22" s="22">
        <f>Extensions!D3/1000*30</f>
        <v>6</v>
      </c>
      <c r="E22" s="22">
        <f>Extensions!E3/1000*30</f>
        <v>6</v>
      </c>
      <c r="G22" s="38">
        <f t="array" ref="G22:J25">MINVERSE(_xlfn.MUNIT(4)-'Technical coefficients'!C3:F6)</f>
        <v>1.9257950530035337</v>
      </c>
      <c r="H22" s="38">
        <v>0.56537102473498235</v>
      </c>
      <c r="I22" s="38">
        <v>0.4770318021201414</v>
      </c>
      <c r="J22" s="38">
        <v>0.42402826855123693</v>
      </c>
      <c r="L22" s="24">
        <f t="array" ref="L22:L25">MMULT(TRANSPOSE(G22:J25),TRANSPOSE(B24:E24))</f>
        <v>0.12641342756183746</v>
      </c>
    </row>
    <row r="23" spans="1:17" x14ac:dyDescent="0.25">
      <c r="B23" s="22" t="s">
        <v>12</v>
      </c>
      <c r="G23" s="38">
        <v>0.90106007067137828</v>
      </c>
      <c r="H23" s="38">
        <v>2.420494699646643</v>
      </c>
      <c r="I23" s="38">
        <v>0.63604240282685531</v>
      </c>
      <c r="J23" s="38">
        <v>0.56537102473498257</v>
      </c>
      <c r="L23" s="24">
        <v>0.1189929328621908</v>
      </c>
    </row>
    <row r="24" spans="1:17" x14ac:dyDescent="0.25">
      <c r="B24" s="22">
        <f>B22/SUM(B9:B12)</f>
        <v>4.4999999999999998E-2</v>
      </c>
      <c r="C24" s="22">
        <f>C22/SUM(C9:C12)</f>
        <v>0.03</v>
      </c>
      <c r="D24" s="22">
        <f>D22/SUM(D9:D12)</f>
        <v>0.03</v>
      </c>
      <c r="E24" s="22">
        <f>E22/SUM(E9:E12)</f>
        <v>1.4999999999999999E-2</v>
      </c>
      <c r="G24" s="38">
        <v>0.19434628975265023</v>
      </c>
      <c r="H24" s="38">
        <v>0.42402826855123688</v>
      </c>
      <c r="I24" s="38">
        <v>1.6077738515901063</v>
      </c>
      <c r="J24" s="38">
        <v>0.31802120141342766</v>
      </c>
      <c r="L24" s="24">
        <v>9.8056537102473515E-2</v>
      </c>
    </row>
    <row r="25" spans="1:17" x14ac:dyDescent="0.25">
      <c r="G25" s="38">
        <v>0.45936395759717324</v>
      </c>
      <c r="H25" s="38">
        <v>0.54770318021201425</v>
      </c>
      <c r="I25" s="38">
        <v>0.6183745583038871</v>
      </c>
      <c r="J25" s="38">
        <v>1.6607773851590109</v>
      </c>
      <c r="L25" s="24">
        <v>7.0494699646643136E-2</v>
      </c>
    </row>
    <row r="27" spans="1:17" x14ac:dyDescent="0.25">
      <c r="A27" s="19">
        <v>3.1</v>
      </c>
      <c r="B27" s="17" t="s">
        <v>4</v>
      </c>
    </row>
    <row r="28" spans="1:17" x14ac:dyDescent="0.25">
      <c r="B28" s="22">
        <f>Extensions!B3/SUM(Calculations!B9:B12)</f>
        <v>1.5</v>
      </c>
      <c r="C28" s="22">
        <f>Extensions!C3/SUM(Calculations!C9:C12)</f>
        <v>1</v>
      </c>
      <c r="D28" s="22">
        <f>Extensions!D3/SUM(Calculations!D9:D12)</f>
        <v>1</v>
      </c>
      <c r="E28" s="22">
        <f>Extensions!E3/SUM(Calculations!E9:E12)</f>
        <v>0.5</v>
      </c>
      <c r="M28" s="41"/>
      <c r="N28" s="41"/>
    </row>
    <row r="29" spans="1:17" x14ac:dyDescent="0.25">
      <c r="B29" s="22" t="s">
        <v>41</v>
      </c>
      <c r="G29" s="22" t="s">
        <v>15</v>
      </c>
      <c r="M29" s="40"/>
      <c r="N29" s="41"/>
    </row>
    <row r="30" spans="1:17" x14ac:dyDescent="0.25">
      <c r="B30" s="22">
        <f>B28</f>
        <v>1.5</v>
      </c>
      <c r="C30" s="22">
        <v>0</v>
      </c>
      <c r="D30" s="22">
        <v>0</v>
      </c>
      <c r="E30" s="22">
        <v>0</v>
      </c>
      <c r="G30" s="38">
        <f t="array" ref="G30:J33">MMULT(B30:E33,G22:J25)</f>
        <v>2.8886925795053005</v>
      </c>
      <c r="H30" s="38">
        <v>0.84805653710247353</v>
      </c>
      <c r="I30" s="38">
        <v>0.7155477031802121</v>
      </c>
      <c r="J30" s="40">
        <v>0.63604240282685542</v>
      </c>
      <c r="K30" s="15">
        <f>SUM(G30:J30)</f>
        <v>5.0883392226148407</v>
      </c>
      <c r="M30" s="40"/>
      <c r="N30" s="53"/>
      <c r="P30" s="39"/>
      <c r="Q30" s="39"/>
    </row>
    <row r="31" spans="1:17" x14ac:dyDescent="0.25">
      <c r="B31" s="22">
        <v>0</v>
      </c>
      <c r="C31" s="22">
        <f>C28</f>
        <v>1</v>
      </c>
      <c r="D31" s="22">
        <v>0</v>
      </c>
      <c r="E31" s="22">
        <v>0</v>
      </c>
      <c r="G31" s="38">
        <v>0.90106007067137828</v>
      </c>
      <c r="H31" s="38">
        <v>2.420494699646643</v>
      </c>
      <c r="I31" s="38">
        <v>0.63604240282685531</v>
      </c>
      <c r="J31" s="40">
        <v>0.56537102473498257</v>
      </c>
      <c r="K31" s="15">
        <f>SUM(G31:J31)</f>
        <v>4.5229681978798588</v>
      </c>
      <c r="M31" s="41"/>
      <c r="N31" s="53"/>
      <c r="P31" s="14"/>
      <c r="Q31" s="14"/>
    </row>
    <row r="32" spans="1:17" x14ac:dyDescent="0.25">
      <c r="B32" s="22">
        <v>0</v>
      </c>
      <c r="C32" s="22">
        <v>0</v>
      </c>
      <c r="D32" s="22">
        <f>D28</f>
        <v>1</v>
      </c>
      <c r="E32" s="22">
        <v>0</v>
      </c>
      <c r="G32" s="38">
        <v>0.19434628975265023</v>
      </c>
      <c r="H32" s="38">
        <v>0.42402826855123688</v>
      </c>
      <c r="I32" s="38">
        <v>1.6077738515901063</v>
      </c>
      <c r="J32" s="40">
        <v>0.31802120141342766</v>
      </c>
      <c r="K32" s="15">
        <f>SUM(G32:J32)</f>
        <v>2.5441696113074213</v>
      </c>
      <c r="M32" s="41"/>
      <c r="N32" s="53"/>
    </row>
    <row r="33" spans="1:17" x14ac:dyDescent="0.25">
      <c r="B33" s="22">
        <v>0</v>
      </c>
      <c r="C33" s="22">
        <v>0</v>
      </c>
      <c r="D33" s="22">
        <v>0</v>
      </c>
      <c r="E33" s="22">
        <f>E28</f>
        <v>0.5</v>
      </c>
      <c r="G33" s="38">
        <v>0.22968197879858662</v>
      </c>
      <c r="H33" s="38">
        <v>0.27385159010600713</v>
      </c>
      <c r="I33" s="38">
        <v>0.30918727915194355</v>
      </c>
      <c r="J33" s="40">
        <v>0.83038869257950543</v>
      </c>
      <c r="K33" s="15">
        <f>SUM(G33:J33)</f>
        <v>1.6431095406360428</v>
      </c>
      <c r="M33" s="53"/>
      <c r="N33" s="53"/>
    </row>
    <row r="34" spans="1:17" x14ac:dyDescent="0.25">
      <c r="G34" s="15">
        <f>SUM(G30:G33)</f>
        <v>4.2137809187279158</v>
      </c>
      <c r="H34" s="15">
        <f t="shared" ref="H34:J34" si="14">SUM(H30:H33)</f>
        <v>3.9664310954063611</v>
      </c>
      <c r="I34" s="15">
        <f t="shared" si="14"/>
        <v>3.2685512367491172</v>
      </c>
      <c r="J34" s="25">
        <f t="shared" si="14"/>
        <v>2.349823321554771</v>
      </c>
      <c r="M34" s="41"/>
      <c r="N34" s="41"/>
    </row>
    <row r="35" spans="1:17" x14ac:dyDescent="0.25">
      <c r="B35" s="22" t="s">
        <v>42</v>
      </c>
      <c r="G35" s="22" t="s">
        <v>40</v>
      </c>
      <c r="M35" s="41"/>
      <c r="N35" s="41"/>
    </row>
    <row r="36" spans="1:17" x14ac:dyDescent="0.25">
      <c r="B36" s="38">
        <f>Extensions!B4/'Gross output'!C1</f>
        <v>0.3</v>
      </c>
      <c r="C36" s="22">
        <v>0</v>
      </c>
      <c r="D36" s="22">
        <v>0</v>
      </c>
      <c r="E36" s="22">
        <v>0</v>
      </c>
      <c r="G36" s="38">
        <f t="array" ref="G36:J39">MMULT(B36:E39,G22:J25)</f>
        <v>0.57773851590106007</v>
      </c>
      <c r="H36" s="38">
        <v>0.16961130742049471</v>
      </c>
      <c r="I36" s="38">
        <v>0.14310954063604242</v>
      </c>
      <c r="J36" s="38">
        <v>0.12720848056537107</v>
      </c>
      <c r="K36" s="15">
        <f>SUM(G36:J36)</f>
        <v>1.0176678445229683</v>
      </c>
      <c r="M36" s="54"/>
      <c r="N36" s="54"/>
      <c r="P36" s="39"/>
      <c r="Q36" s="39"/>
    </row>
    <row r="37" spans="1:17" x14ac:dyDescent="0.25">
      <c r="B37" s="22">
        <v>0</v>
      </c>
      <c r="C37" s="38">
        <f>Extensions!C4/'Gross output'!C2</f>
        <v>0.15</v>
      </c>
      <c r="D37" s="22">
        <v>0</v>
      </c>
      <c r="E37" s="22">
        <v>0</v>
      </c>
      <c r="G37" s="40">
        <v>0.13515901060070673</v>
      </c>
      <c r="H37" s="40">
        <v>0.36307420494699644</v>
      </c>
      <c r="I37" s="40">
        <v>9.5406360424028294E-2</v>
      </c>
      <c r="J37" s="40">
        <v>8.4805653710247383E-2</v>
      </c>
      <c r="K37" s="15">
        <f>SUM(G37:J37)</f>
        <v>0.67844522968197885</v>
      </c>
      <c r="M37" s="54"/>
      <c r="N37" s="54"/>
      <c r="P37" s="14"/>
      <c r="Q37" s="14"/>
    </row>
    <row r="38" spans="1:17" x14ac:dyDescent="0.25">
      <c r="B38" s="22">
        <v>0</v>
      </c>
      <c r="C38" s="22">
        <v>0</v>
      </c>
      <c r="D38" s="38">
        <f>Extensions!D4/'Gross output'!C3</f>
        <v>0.2</v>
      </c>
      <c r="E38" s="22">
        <v>0</v>
      </c>
      <c r="G38" s="38">
        <v>3.8869257950530048E-2</v>
      </c>
      <c r="H38" s="38">
        <v>8.4805653710247383E-2</v>
      </c>
      <c r="I38" s="38">
        <v>0.32155477031802127</v>
      </c>
      <c r="J38" s="38">
        <v>6.3604240282685534E-2</v>
      </c>
      <c r="K38" s="15">
        <f>SUM(G38:J38)</f>
        <v>0.50883392226148427</v>
      </c>
      <c r="M38" s="54"/>
      <c r="N38" s="54"/>
    </row>
    <row r="39" spans="1:17" x14ac:dyDescent="0.25">
      <c r="B39" s="22">
        <v>0</v>
      </c>
      <c r="C39" s="22">
        <v>0</v>
      </c>
      <c r="D39" s="22">
        <v>0</v>
      </c>
      <c r="E39" s="38">
        <f>Extensions!E4/'Gross output'!C4</f>
        <v>0.1</v>
      </c>
      <c r="G39" s="38">
        <v>4.5936395759717329E-2</v>
      </c>
      <c r="H39" s="38">
        <v>5.4770318021201428E-2</v>
      </c>
      <c r="I39" s="38">
        <v>6.1837455830388716E-2</v>
      </c>
      <c r="J39" s="38">
        <v>0.1660777385159011</v>
      </c>
      <c r="K39" s="15">
        <f>SUM(G39:J39)</f>
        <v>0.3286219081272086</v>
      </c>
      <c r="M39" s="54"/>
      <c r="N39" s="54"/>
    </row>
    <row r="40" spans="1:17" x14ac:dyDescent="0.25">
      <c r="E40" s="38"/>
      <c r="G40" s="38"/>
      <c r="H40" s="38"/>
      <c r="I40" s="38"/>
      <c r="J40" s="38"/>
      <c r="K40" s="15"/>
      <c r="M40" s="54"/>
      <c r="N40" s="54"/>
    </row>
    <row r="41" spans="1:17" x14ac:dyDescent="0.25">
      <c r="A41" s="19">
        <v>4.0999999999999996</v>
      </c>
      <c r="B41" s="17" t="s">
        <v>16</v>
      </c>
      <c r="C41" s="17"/>
      <c r="D41" s="17"/>
      <c r="E41" s="17" t="s">
        <v>39</v>
      </c>
      <c r="G41" s="38"/>
      <c r="H41" s="38"/>
      <c r="I41" s="38"/>
      <c r="J41" s="38"/>
      <c r="K41" s="15"/>
      <c r="M41" s="40"/>
      <c r="N41" s="54"/>
    </row>
    <row r="42" spans="1:17" x14ac:dyDescent="0.25">
      <c r="A42" s="19"/>
      <c r="B42" s="39">
        <f t="array" ref="B42:C45">MMULT(G30:J33,'Final demand'!C2:D5)</f>
        <v>135.68904593639576</v>
      </c>
      <c r="C42" s="39">
        <v>164.3109540636043</v>
      </c>
      <c r="E42" s="39">
        <f t="array" ref="E42:F45">MMULT(G36:J39,'Final demand'!C2:D5)</f>
        <v>27.137809187279153</v>
      </c>
      <c r="F42" s="39">
        <v>32.862190812720854</v>
      </c>
      <c r="G42" s="15"/>
      <c r="H42" s="15"/>
      <c r="I42" s="15"/>
      <c r="J42" s="15"/>
      <c r="M42" s="40"/>
      <c r="N42" s="41"/>
    </row>
    <row r="43" spans="1:17" x14ac:dyDescent="0.25">
      <c r="A43" s="19"/>
      <c r="B43" s="39">
        <v>187.27915194346289</v>
      </c>
      <c r="C43" s="39">
        <v>212.72084805653714</v>
      </c>
      <c r="E43" s="39">
        <v>28.091872791519435</v>
      </c>
      <c r="F43" s="39">
        <v>31.908127208480572</v>
      </c>
      <c r="G43" s="15"/>
      <c r="H43" s="15"/>
      <c r="I43" s="15"/>
      <c r="J43" s="15"/>
      <c r="M43" s="41"/>
      <c r="N43" s="41"/>
    </row>
    <row r="44" spans="1:17" x14ac:dyDescent="0.25">
      <c r="A44" s="19"/>
      <c r="B44" s="39">
        <v>67.844522968197893</v>
      </c>
      <c r="C44" s="39">
        <v>132.15547703180215</v>
      </c>
      <c r="E44" s="39">
        <v>13.56890459363958</v>
      </c>
      <c r="F44" s="39">
        <v>26.431095406360434</v>
      </c>
      <c r="G44" s="15"/>
      <c r="H44" s="15"/>
      <c r="I44" s="15"/>
      <c r="J44" s="15"/>
      <c r="M44" s="41"/>
      <c r="N44" s="41"/>
    </row>
    <row r="45" spans="1:17" x14ac:dyDescent="0.25">
      <c r="A45" s="19"/>
      <c r="B45" s="39">
        <v>43.816254416961144</v>
      </c>
      <c r="C45" s="39">
        <v>156.1837455830389</v>
      </c>
      <c r="E45" s="39">
        <v>8.763250883392228</v>
      </c>
      <c r="F45" s="39">
        <v>31.236749116607783</v>
      </c>
      <c r="G45" s="15"/>
      <c r="H45" s="15"/>
      <c r="I45" s="15"/>
      <c r="J45" s="15"/>
    </row>
    <row r="46" spans="1:17" x14ac:dyDescent="0.25">
      <c r="B46" s="39">
        <f>SUM(C42:C43)+SUM(B44:B45)</f>
        <v>488.6925795053005</v>
      </c>
      <c r="C46" s="26">
        <f>B46/SUM(Extensions!B3:E3)</f>
        <v>0.44426598136845502</v>
      </c>
      <c r="E46" s="39">
        <f>SUM(F42:F43)+SUM(E44:E45)</f>
        <v>87.102473498233238</v>
      </c>
      <c r="F46" s="26">
        <f>E46/SUM(Extensions!B4:E4)</f>
        <v>0.43551236749116617</v>
      </c>
      <c r="G46" s="15"/>
      <c r="H46" s="15"/>
      <c r="I46" s="15"/>
      <c r="J46" s="15"/>
    </row>
    <row r="47" spans="1:17" x14ac:dyDescent="0.25">
      <c r="B47" s="39"/>
      <c r="G47" s="15"/>
      <c r="H47" s="15"/>
      <c r="I47" s="15"/>
      <c r="J47" s="15"/>
    </row>
    <row r="48" spans="1:17" customFormat="1" x14ac:dyDescent="0.25">
      <c r="A48" s="19">
        <v>4.2</v>
      </c>
      <c r="B48" s="17" t="s">
        <v>7</v>
      </c>
    </row>
    <row r="49" spans="1:15" customFormat="1" x14ac:dyDescent="0.25">
      <c r="A49" s="20"/>
      <c r="B49">
        <f>SUM(Calculations!B9:B12)-SUM(Calculations!G9:G12)</f>
        <v>60</v>
      </c>
      <c r="C49">
        <f>SUM(Calculations!C9:C12)-SUM(Calculations!H9:H12)</f>
        <v>80</v>
      </c>
      <c r="D49">
        <f>SUM(Calculations!D9:D12)-SUM(Calculations!I9:I12)</f>
        <v>60</v>
      </c>
      <c r="E49">
        <f>SUM(Calculations!E9:E12)-SUM(Calculations!J9:J12)</f>
        <v>160</v>
      </c>
      <c r="G49" s="17"/>
    </row>
    <row r="50" spans="1:15" customFormat="1" x14ac:dyDescent="0.25">
      <c r="A50" s="20"/>
      <c r="B50" s="17" t="s">
        <v>8</v>
      </c>
      <c r="G50" s="13"/>
      <c r="H50" s="13"/>
      <c r="I50" s="13"/>
      <c r="J50" s="13"/>
    </row>
    <row r="51" spans="1:15" customFormat="1" x14ac:dyDescent="0.25">
      <c r="A51" s="20"/>
      <c r="B51" s="13">
        <f>B49/SUM(B9:B12)</f>
        <v>0.3</v>
      </c>
      <c r="C51" s="13">
        <f t="shared" ref="C51:E51" si="15">C49/SUM(C9:C12)</f>
        <v>0.2</v>
      </c>
      <c r="D51" s="13">
        <f t="shared" si="15"/>
        <v>0.3</v>
      </c>
      <c r="E51" s="13">
        <f t="shared" si="15"/>
        <v>0.4</v>
      </c>
      <c r="G51" s="13"/>
      <c r="H51" s="13"/>
      <c r="I51" s="13"/>
      <c r="J51" s="13"/>
    </row>
    <row r="52" spans="1:15" x14ac:dyDescent="0.25">
      <c r="B52" s="28" t="s">
        <v>8</v>
      </c>
      <c r="C52" s="19"/>
      <c r="D52" s="19"/>
      <c r="E52" s="19"/>
      <c r="F52" s="19"/>
      <c r="G52" s="22" t="s">
        <v>17</v>
      </c>
      <c r="H52" s="22" t="s">
        <v>18</v>
      </c>
      <c r="J52" s="22" t="s">
        <v>19</v>
      </c>
      <c r="K52" s="22" t="s">
        <v>20</v>
      </c>
      <c r="M52" s="22" t="s">
        <v>28</v>
      </c>
      <c r="O52" s="22" t="s">
        <v>27</v>
      </c>
    </row>
    <row r="53" spans="1:15" x14ac:dyDescent="0.25">
      <c r="B53" s="42">
        <f>B51</f>
        <v>0.3</v>
      </c>
      <c r="C53" s="37">
        <v>0</v>
      </c>
      <c r="D53" s="37">
        <v>0</v>
      </c>
      <c r="E53" s="37">
        <v>0</v>
      </c>
      <c r="F53" s="37"/>
      <c r="G53" s="22">
        <f>SUM(I9:J9)+'Final demand'!D2</f>
        <v>60</v>
      </c>
      <c r="H53" s="22">
        <v>0</v>
      </c>
      <c r="J53" s="38">
        <f t="array" ref="J53:J56">MMULT(B53:E56,MMULT(G22:J25,G53:G56))</f>
        <v>51.625441696113072</v>
      </c>
      <c r="K53" s="43">
        <f t="array" ref="K53:K56">MMULT(B53:E56,MMULT(G22:J25,H53:H56))</f>
        <v>18.763250883392232</v>
      </c>
      <c r="L53" s="38">
        <f>SUM(J53:J54)-SUM(J55:J56)</f>
        <v>61.696113074204945</v>
      </c>
      <c r="M53" s="27">
        <f>L53+L55</f>
        <v>-7.4204946996466532</v>
      </c>
      <c r="O53" s="18">
        <f>SUM(I9:J10)-SUM(G11:H12)+SUM('Final demand'!D2:D3)-SUM('Final demand'!C4:C5)</f>
        <v>20</v>
      </c>
    </row>
    <row r="54" spans="1:15" x14ac:dyDescent="0.25">
      <c r="B54" s="37">
        <v>0</v>
      </c>
      <c r="C54" s="42">
        <f>C51</f>
        <v>0.2</v>
      </c>
      <c r="D54" s="37">
        <v>0</v>
      </c>
      <c r="E54" s="37">
        <v>0</v>
      </c>
      <c r="F54" s="37"/>
      <c r="G54" s="22">
        <f>SUM(I10:J10)+'Final demand'!D3</f>
        <v>100</v>
      </c>
      <c r="H54" s="22">
        <v>0</v>
      </c>
      <c r="J54" s="38">
        <v>59.222614840989401</v>
      </c>
      <c r="K54" s="43">
        <v>16.678445229681984</v>
      </c>
    </row>
    <row r="55" spans="1:15" x14ac:dyDescent="0.25">
      <c r="B55" s="37">
        <v>0</v>
      </c>
      <c r="C55" s="37">
        <v>0</v>
      </c>
      <c r="D55" s="42">
        <f>D51</f>
        <v>0.3</v>
      </c>
      <c r="E55" s="37">
        <v>0</v>
      </c>
      <c r="F55" s="37"/>
      <c r="G55" s="22">
        <v>0</v>
      </c>
      <c r="H55" s="22">
        <f>SUM(G11:H11)+'Final demand'!C4</f>
        <v>60</v>
      </c>
      <c r="J55" s="43">
        <v>16.219081272084811</v>
      </c>
      <c r="K55" s="38">
        <v>36.572438162544174</v>
      </c>
      <c r="L55" s="38">
        <f>SUM(K53:K54)-SUM(K55:K56)</f>
        <v>-69.116607773851598</v>
      </c>
    </row>
    <row r="56" spans="1:15" x14ac:dyDescent="0.25">
      <c r="B56" s="37">
        <v>0</v>
      </c>
      <c r="C56" s="37">
        <v>0</v>
      </c>
      <c r="D56" s="37">
        <v>0</v>
      </c>
      <c r="E56" s="42">
        <f>E51</f>
        <v>0.4</v>
      </c>
      <c r="F56" s="37"/>
      <c r="G56" s="22">
        <v>0</v>
      </c>
      <c r="H56" s="22">
        <f>SUM(G12:H12)+'Final demand'!C5</f>
        <v>80</v>
      </c>
      <c r="J56" s="43">
        <v>32.932862190812727</v>
      </c>
      <c r="K56" s="38">
        <v>67.98586572438164</v>
      </c>
    </row>
  </sheetData>
  <mergeCells count="4">
    <mergeCell ref="Q1:S1"/>
    <mergeCell ref="C1:F1"/>
    <mergeCell ref="G1:I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Gross output</vt:lpstr>
      <vt:lpstr>Final demand</vt:lpstr>
      <vt:lpstr>Technical coefficients</vt:lpstr>
      <vt:lpstr>Extensions</vt:lpstr>
      <vt:lpstr>Calculations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Ranran Wang</dc:creator>
  <cp:lastModifiedBy>Ranran Wang</cp:lastModifiedBy>
  <dcterms:created xsi:type="dcterms:W3CDTF">2021-04-26T00:17:06Z</dcterms:created>
  <dcterms:modified xsi:type="dcterms:W3CDTF">2022-04-26T13:55:55Z</dcterms:modified>
</cp:coreProperties>
</file>