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ran/Downloads/"/>
    </mc:Choice>
  </mc:AlternateContent>
  <xr:revisionPtr revIDLastSave="0" documentId="13_ncr:1_{24474A04-FF0C-D240-B4EE-6CCA4D546FEC}" xr6:coauthVersionLast="47" xr6:coauthVersionMax="47" xr10:uidLastSave="{00000000-0000-0000-0000-000000000000}"/>
  <bookViews>
    <workbookView xWindow="59260" yWindow="4400" windowWidth="33200" windowHeight="16020" activeTab="4" xr2:uid="{2C932116-E1FD-4762-BC31-986E938F8B4D}"/>
  </bookViews>
  <sheets>
    <sheet name="gross output" sheetId="1" r:id="rId1"/>
    <sheet name="Final demand" sheetId="2" r:id="rId2"/>
    <sheet name="Technical coefficients" sheetId="3" r:id="rId3"/>
    <sheet name="Extensions" sheetId="4" r:id="rId4"/>
    <sheet name="Calcula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6" i="5" l="1" a="1"/>
  <c r="I56" i="5" s="1"/>
  <c r="D56" i="5"/>
  <c r="E56" i="5"/>
  <c r="F56" i="5"/>
  <c r="D57" i="5"/>
  <c r="E57" i="5"/>
  <c r="F57" i="5"/>
  <c r="C57" i="5"/>
  <c r="C56" i="5"/>
  <c r="M62" i="5"/>
  <c r="N62" i="5"/>
  <c r="O62" i="5"/>
  <c r="L62" i="5"/>
  <c r="B23" i="5"/>
  <c r="D23" i="5" s="1"/>
  <c r="B24" i="5"/>
  <c r="D24" i="5" s="1"/>
  <c r="B25" i="5"/>
  <c r="D25" i="5" s="1"/>
  <c r="B22" i="5"/>
  <c r="D22" i="5" s="1"/>
  <c r="G3" i="5" a="1"/>
  <c r="G3" i="5" s="1"/>
  <c r="N3" i="5" a="1"/>
  <c r="N3" i="5" s="1"/>
  <c r="B3" i="5" a="1"/>
  <c r="B3" i="5" s="1"/>
  <c r="J57" i="5" l="1"/>
  <c r="I57" i="5"/>
  <c r="J56" i="5"/>
  <c r="Q62" i="5" a="1"/>
  <c r="Q62" i="5" s="1"/>
  <c r="E22" i="5" a="1"/>
  <c r="E23" i="5" s="1"/>
  <c r="B9" i="5"/>
  <c r="G6" i="5"/>
  <c r="G5" i="5"/>
  <c r="G4" i="5"/>
  <c r="Q6" i="5"/>
  <c r="Q4" i="5"/>
  <c r="P6" i="5"/>
  <c r="P3" i="5"/>
  <c r="O6" i="5"/>
  <c r="O5" i="5"/>
  <c r="O4" i="5"/>
  <c r="O3" i="5"/>
  <c r="Q5" i="5"/>
  <c r="Q3" i="5"/>
  <c r="P5" i="5"/>
  <c r="P4" i="5"/>
  <c r="N6" i="5"/>
  <c r="N5" i="5"/>
  <c r="N4" i="5"/>
  <c r="E6" i="5"/>
  <c r="E4" i="5"/>
  <c r="D6" i="5"/>
  <c r="D4" i="5"/>
  <c r="C6" i="5"/>
  <c r="C5" i="5"/>
  <c r="C4" i="5"/>
  <c r="C3" i="5"/>
  <c r="E5" i="5"/>
  <c r="E3" i="5"/>
  <c r="D5" i="5"/>
  <c r="D3" i="5"/>
  <c r="B6" i="5"/>
  <c r="B5" i="5"/>
  <c r="B4" i="5"/>
  <c r="G68" i="5" l="1" a="1"/>
  <c r="G68" i="5" s="1"/>
  <c r="C85" i="5" a="1"/>
  <c r="E87" i="5" s="1"/>
  <c r="C87" i="5"/>
  <c r="D86" i="5"/>
  <c r="E88" i="5"/>
  <c r="H70" i="5"/>
  <c r="G71" i="5"/>
  <c r="H68" i="5"/>
  <c r="I69" i="5"/>
  <c r="J70" i="5"/>
  <c r="G69" i="5"/>
  <c r="I70" i="5"/>
  <c r="B68" i="5" a="1"/>
  <c r="C68" i="5" s="1"/>
  <c r="E44" i="5" a="1"/>
  <c r="E44" i="5" s="1"/>
  <c r="D29" i="5" a="1"/>
  <c r="D30" i="5" s="1"/>
  <c r="B15" i="5"/>
  <c r="J22" i="5" a="1"/>
  <c r="J23" i="5" s="1"/>
  <c r="D12" i="5"/>
  <c r="J44" i="5" a="1"/>
  <c r="E22" i="5"/>
  <c r="E24" i="5"/>
  <c r="E25" i="5"/>
  <c r="B12" i="5"/>
  <c r="E11" i="5"/>
  <c r="C12" i="5"/>
  <c r="E12" i="5"/>
  <c r="D10" i="5"/>
  <c r="C9" i="5"/>
  <c r="D9" i="5"/>
  <c r="B10" i="5"/>
  <c r="D11" i="5"/>
  <c r="C10" i="5"/>
  <c r="B11" i="5"/>
  <c r="E9" i="5"/>
  <c r="C11" i="5"/>
  <c r="E10" i="5"/>
  <c r="E15" i="5"/>
  <c r="D15" i="5"/>
  <c r="C15" i="5"/>
  <c r="C71" i="5" l="1"/>
  <c r="H69" i="5"/>
  <c r="J71" i="5"/>
  <c r="I68" i="5"/>
  <c r="E77" i="5" s="1"/>
  <c r="J68" i="5"/>
  <c r="D85" i="5"/>
  <c r="F86" i="5"/>
  <c r="F87" i="5"/>
  <c r="D68" i="5"/>
  <c r="I71" i="5"/>
  <c r="J69" i="5"/>
  <c r="H71" i="5"/>
  <c r="G70" i="5"/>
  <c r="F85" i="5"/>
  <c r="E85" i="5"/>
  <c r="C85" i="5"/>
  <c r="C70" i="5"/>
  <c r="C88" i="5"/>
  <c r="E86" i="5"/>
  <c r="D87" i="5"/>
  <c r="B70" i="5"/>
  <c r="F88" i="5"/>
  <c r="C86" i="5"/>
  <c r="D88" i="5"/>
  <c r="D69" i="5"/>
  <c r="E68" i="5"/>
  <c r="F77" i="5"/>
  <c r="E70" i="5"/>
  <c r="D78" i="5" s="1"/>
  <c r="E71" i="5"/>
  <c r="B71" i="5"/>
  <c r="B69" i="5"/>
  <c r="C69" i="5"/>
  <c r="D70" i="5"/>
  <c r="E69" i="5"/>
  <c r="D71" i="5"/>
  <c r="B68" i="5"/>
  <c r="E17" i="5"/>
  <c r="E31" i="5"/>
  <c r="F45" i="5"/>
  <c r="G31" i="5"/>
  <c r="F47" i="5"/>
  <c r="D31" i="5"/>
  <c r="E47" i="5"/>
  <c r="B17" i="5"/>
  <c r="J24" i="5"/>
  <c r="F31" i="5"/>
  <c r="E46" i="5"/>
  <c r="E51" i="5" s="1"/>
  <c r="F29" i="5"/>
  <c r="E29" i="5"/>
  <c r="G29" i="5"/>
  <c r="D29" i="5"/>
  <c r="E45" i="5"/>
  <c r="E50" i="5" s="1"/>
  <c r="F46" i="5"/>
  <c r="F32" i="5"/>
  <c r="E32" i="5"/>
  <c r="G32" i="5"/>
  <c r="D32" i="5"/>
  <c r="F44" i="5"/>
  <c r="J22" i="5"/>
  <c r="F30" i="5"/>
  <c r="E30" i="5"/>
  <c r="G30" i="5"/>
  <c r="K45" i="5"/>
  <c r="K47" i="5"/>
  <c r="J44" i="5"/>
  <c r="J46" i="5"/>
  <c r="J45" i="5"/>
  <c r="J47" i="5"/>
  <c r="K44" i="5"/>
  <c r="K46" i="5"/>
  <c r="I15" i="5"/>
  <c r="G15" i="5"/>
  <c r="J25" i="5"/>
  <c r="C17" i="5"/>
  <c r="J15" i="5"/>
  <c r="J17" i="5" s="1"/>
  <c r="D17" i="5"/>
  <c r="H15" i="5"/>
  <c r="F22" i="5" a="1"/>
  <c r="C78" i="5" l="1"/>
  <c r="F50" i="5"/>
  <c r="K51" i="5"/>
  <c r="J51" i="5"/>
  <c r="K50" i="5"/>
  <c r="J50" i="5"/>
  <c r="F51" i="5"/>
  <c r="I29" i="5" a="1"/>
  <c r="H17" i="5"/>
  <c r="F22" i="5"/>
  <c r="F24" i="5"/>
  <c r="F23" i="5"/>
  <c r="F25" i="5"/>
  <c r="I17" i="5"/>
  <c r="G17" i="5"/>
  <c r="I30" i="5" l="1"/>
  <c r="I32" i="5"/>
  <c r="I29" i="5"/>
  <c r="I31" i="5"/>
  <c r="G22" i="5" a="1"/>
  <c r="G22" i="5" l="1"/>
  <c r="H22" i="5" s="1"/>
  <c r="G23" i="5"/>
  <c r="H23" i="5" s="1"/>
  <c r="G24" i="5"/>
  <c r="H24" i="5" s="1"/>
  <c r="G25" i="5"/>
  <c r="H25" i="5" s="1"/>
</calcChain>
</file>

<file path=xl/sharedStrings.xml><?xml version="1.0" encoding="utf-8"?>
<sst xmlns="http://schemas.openxmlformats.org/spreadsheetml/2006/main" count="106" uniqueCount="54">
  <si>
    <t>Region A</t>
  </si>
  <si>
    <t>Region B</t>
  </si>
  <si>
    <t>S1</t>
  </si>
  <si>
    <t>S2</t>
  </si>
  <si>
    <t>Pollution emissions (kg/€)</t>
  </si>
  <si>
    <t>Employment (people/1000 €)</t>
  </si>
  <si>
    <t>x</t>
  </si>
  <si>
    <t>L</t>
  </si>
  <si>
    <t>B</t>
  </si>
  <si>
    <t>Y*</t>
  </si>
  <si>
    <t>AY*</t>
  </si>
  <si>
    <t>AAY*</t>
  </si>
  <si>
    <t>AAAY*</t>
  </si>
  <si>
    <t>Y</t>
  </si>
  <si>
    <t>𝛥v</t>
  </si>
  <si>
    <t>L'</t>
  </si>
  <si>
    <t>y1</t>
  </si>
  <si>
    <t>y2</t>
  </si>
  <si>
    <t>pollution</t>
  </si>
  <si>
    <t>employment</t>
  </si>
  <si>
    <t>ya</t>
  </si>
  <si>
    <t>yb</t>
  </si>
  <si>
    <t>F</t>
  </si>
  <si>
    <t>LY*</t>
  </si>
  <si>
    <r>
      <t xml:space="preserve">Note: there's  a typo in the 'key' file: S2, Region </t>
    </r>
    <r>
      <rPr>
        <sz val="11"/>
        <color rgb="FFFF0000"/>
        <rFont val="Calibri (Body)"/>
      </rPr>
      <t>B</t>
    </r>
    <r>
      <rPr>
        <sz val="11"/>
        <color theme="1"/>
        <rFont val="Calibri"/>
        <family val="2"/>
        <scheme val="minor"/>
      </rPr>
      <t xml:space="preserve"> should be S2, Region</t>
    </r>
    <r>
      <rPr>
        <sz val="11"/>
        <color rgb="FFFF0000"/>
        <rFont val="Calibri (Body)"/>
      </rPr>
      <t xml:space="preserve"> A</t>
    </r>
  </si>
  <si>
    <t>Project 1</t>
  </si>
  <si>
    <t>Project 2</t>
  </si>
  <si>
    <t>In Region A</t>
  </si>
  <si>
    <t>Pollution emissions (kg)</t>
  </si>
  <si>
    <t>In Region B</t>
  </si>
  <si>
    <t>Employment (people)</t>
  </si>
  <si>
    <t>driven by Project 1</t>
  </si>
  <si>
    <t>driven by Project 2</t>
  </si>
  <si>
    <t>Global effects:</t>
  </si>
  <si>
    <t>𝛴F</t>
  </si>
  <si>
    <t>Final demand of Region A</t>
  </si>
  <si>
    <t>Final demand of Region B</t>
  </si>
  <si>
    <t>Products S1</t>
  </si>
  <si>
    <t>Products S2</t>
  </si>
  <si>
    <t>Impacts in Region A</t>
  </si>
  <si>
    <t>Impacts in Region B</t>
  </si>
  <si>
    <t>diag(f)Ldiag(ya)</t>
  </si>
  <si>
    <t>diag(f)Ldiag(yb)</t>
  </si>
  <si>
    <t>L'𝛥v</t>
  </si>
  <si>
    <t>diag(f)LY   (Y=[y1;y2])</t>
  </si>
  <si>
    <r>
      <t>Z=</t>
    </r>
    <r>
      <rPr>
        <b/>
        <sz val="11"/>
        <color rgb="FF00B0F0"/>
        <rFont val="Calibri (Body)"/>
      </rPr>
      <t>Adiag(x)</t>
    </r>
  </si>
  <si>
    <t>emission multiplier</t>
  </si>
  <si>
    <t>diag(f)L</t>
  </si>
  <si>
    <r>
      <t xml:space="preserve">Total backward linkages </t>
    </r>
    <r>
      <rPr>
        <b/>
        <sz val="11"/>
        <color rgb="FF00B0F0"/>
        <rFont val="Calibri (Body)"/>
      </rPr>
      <t>𝛴L (column sums)</t>
    </r>
  </si>
  <si>
    <r>
      <t xml:space="preserve">Direct forward linkages  </t>
    </r>
    <r>
      <rPr>
        <b/>
        <sz val="11"/>
        <color rgb="FF00B0F0"/>
        <rFont val="Calibri (Body)"/>
      </rPr>
      <t>𝛴B (row  sums)</t>
    </r>
  </si>
  <si>
    <t>normalization (divide by the 'mean')</t>
  </si>
  <si>
    <t>f_pollution</t>
  </si>
  <si>
    <t>f_employment</t>
  </si>
  <si>
    <t>Note: you can use the 'f matrix' to obtain results for the two indicators at once ; the rows in the calculated matrix correspond with the rows in the 'f matrix'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</si>
</sst>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 (Body)"/>
    </font>
    <font>
      <b/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4472C4"/>
      <name val="Calibri"/>
      <family val="2"/>
      <scheme val="minor"/>
    </font>
    <font>
      <i/>
      <sz val="12"/>
      <color rgb="FF4472C4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F0"/>
      <name val="Calibri (Body)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EAAAA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98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2" fontId="0" fillId="0" borderId="0" xfId="0" applyNumberFormat="1"/>
    <xf numFmtId="164" fontId="0" fillId="0" borderId="0" xfId="0" applyNumberFormat="1"/>
    <xf numFmtId="0" fontId="8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2" fontId="0" fillId="0" borderId="0" xfId="0" applyNumberFormat="1" applyFill="1"/>
    <xf numFmtId="164" fontId="10" fillId="0" borderId="0" xfId="0" applyNumberFormat="1" applyFont="1"/>
    <xf numFmtId="1" fontId="10" fillId="0" borderId="0" xfId="0" applyNumberFormat="1" applyFont="1" applyFill="1"/>
    <xf numFmtId="1" fontId="10" fillId="0" borderId="0" xfId="0" applyNumberFormat="1" applyFont="1"/>
    <xf numFmtId="0" fontId="0" fillId="0" borderId="0" xfId="0" applyFont="1"/>
    <xf numFmtId="9" fontId="10" fillId="0" borderId="0" xfId="1" applyFont="1"/>
    <xf numFmtId="9" fontId="1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64" fontId="0" fillId="4" borderId="0" xfId="0" applyNumberFormat="1" applyFill="1"/>
    <xf numFmtId="164" fontId="0" fillId="4" borderId="0" xfId="1" applyNumberFormat="1" applyFont="1" applyFill="1"/>
    <xf numFmtId="164" fontId="0" fillId="0" borderId="0" xfId="1" applyNumberFormat="1" applyFont="1"/>
    <xf numFmtId="0" fontId="12" fillId="2" borderId="16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5" fillId="5" borderId="8" xfId="0" applyFont="1" applyFill="1" applyBorder="1" applyAlignment="1">
      <alignment horizontal="center" vertical="center" wrapText="1"/>
    </xf>
    <xf numFmtId="0" fontId="15" fillId="5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6" fillId="0" borderId="0" xfId="0" applyFont="1"/>
    <xf numFmtId="0" fontId="16" fillId="0" borderId="0" xfId="0" applyFont="1" applyAlignment="1">
      <alignment horizontal="center"/>
    </xf>
    <xf numFmtId="165" fontId="9" fillId="2" borderId="5" xfId="0" applyNumberFormat="1" applyFont="1" applyFill="1" applyBorder="1" applyAlignment="1">
      <alignment horizontal="center" vertical="center" wrapText="1"/>
    </xf>
    <xf numFmtId="165" fontId="9" fillId="2" borderId="6" xfId="0" applyNumberFormat="1" applyFont="1" applyFill="1" applyBorder="1" applyAlignment="1">
      <alignment horizontal="center" vertical="center" wrapText="1"/>
    </xf>
    <xf numFmtId="165" fontId="9" fillId="2" borderId="8" xfId="0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2" fontId="0" fillId="0" borderId="0" xfId="0" applyNumberForma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0" fillId="0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1587-A6E1-433D-BCB0-CE4418C8EFFF}">
  <dimension ref="A1:D4"/>
  <sheetViews>
    <sheetView workbookViewId="0">
      <selection activeCell="A5" sqref="A5:A8"/>
    </sheetView>
  </sheetViews>
  <sheetFormatPr baseColWidth="10" defaultColWidth="8.83203125" defaultRowHeight="15" x14ac:dyDescent="0.2"/>
  <sheetData>
    <row r="1" spans="1:4" ht="17" thickTop="1" thickBot="1" x14ac:dyDescent="0.25">
      <c r="A1" s="32" t="s">
        <v>0</v>
      </c>
      <c r="B1" s="33"/>
      <c r="C1" s="34" t="s">
        <v>1</v>
      </c>
      <c r="D1" s="35"/>
    </row>
    <row r="2" spans="1:4" ht="17" thickBot="1" x14ac:dyDescent="0.25">
      <c r="A2" s="1" t="s">
        <v>2</v>
      </c>
      <c r="B2" s="2" t="s">
        <v>3</v>
      </c>
      <c r="C2" s="2" t="s">
        <v>2</v>
      </c>
      <c r="D2" s="3" t="s">
        <v>3</v>
      </c>
    </row>
    <row r="3" spans="1:4" ht="16" thickBot="1" x14ac:dyDescent="0.25">
      <c r="A3" s="4">
        <v>1000</v>
      </c>
      <c r="B3" s="5">
        <v>4000</v>
      </c>
      <c r="C3" s="5">
        <v>2000</v>
      </c>
      <c r="D3" s="6">
        <v>4000</v>
      </c>
    </row>
    <row r="4" spans="1:4" ht="16" thickTop="1" x14ac:dyDescent="0.2"/>
  </sheetData>
  <mergeCells count="2">
    <mergeCell ref="A1:B1"/>
    <mergeCell ref="C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2CAF-52F2-4029-B147-C4ED9272A173}">
  <dimension ref="A1:D6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4" ht="17" thickTop="1" thickBot="1" x14ac:dyDescent="0.25">
      <c r="A1" s="36"/>
      <c r="B1" s="37"/>
      <c r="C1" s="7" t="s">
        <v>0</v>
      </c>
      <c r="D1" s="8" t="s">
        <v>1</v>
      </c>
    </row>
    <row r="2" spans="1:4" ht="17" thickBot="1" x14ac:dyDescent="0.25">
      <c r="A2" s="38" t="s">
        <v>0</v>
      </c>
      <c r="B2" s="9" t="s">
        <v>2</v>
      </c>
      <c r="C2" s="10">
        <v>500</v>
      </c>
      <c r="D2" s="11">
        <v>0</v>
      </c>
    </row>
    <row r="3" spans="1:4" ht="17" thickBot="1" x14ac:dyDescent="0.25">
      <c r="A3" s="39"/>
      <c r="B3" s="9" t="s">
        <v>3</v>
      </c>
      <c r="C3" s="10">
        <v>1600</v>
      </c>
      <c r="D3" s="11">
        <v>0</v>
      </c>
    </row>
    <row r="4" spans="1:4" ht="17" thickBot="1" x14ac:dyDescent="0.25">
      <c r="A4" s="38" t="s">
        <v>1</v>
      </c>
      <c r="B4" s="9" t="s">
        <v>2</v>
      </c>
      <c r="C4" s="10">
        <v>0</v>
      </c>
      <c r="D4" s="11">
        <v>800</v>
      </c>
    </row>
    <row r="5" spans="1:4" ht="17" thickBot="1" x14ac:dyDescent="0.25">
      <c r="A5" s="40"/>
      <c r="B5" s="12" t="s">
        <v>3</v>
      </c>
      <c r="C5" s="13">
        <v>400</v>
      </c>
      <c r="D5" s="14">
        <v>1200</v>
      </c>
    </row>
    <row r="6" spans="1:4" ht="16" thickTop="1" x14ac:dyDescent="0.2"/>
  </sheetData>
  <mergeCells count="3">
    <mergeCell ref="A1:B1"/>
    <mergeCell ref="A2:A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FE90-2DE9-45C1-B249-E557AE9A0BA6}">
  <dimension ref="A1:F7"/>
  <sheetViews>
    <sheetView workbookViewId="0">
      <selection activeCell="K17" sqref="K17"/>
    </sheetView>
  </sheetViews>
  <sheetFormatPr baseColWidth="10" defaultColWidth="8.83203125" defaultRowHeight="15" x14ac:dyDescent="0.2"/>
  <cols>
    <col min="1" max="1" width="9" bestFit="1" customWidth="1"/>
    <col min="2" max="2" width="9.5" bestFit="1" customWidth="1"/>
    <col min="3" max="4" width="9" bestFit="1" customWidth="1"/>
  </cols>
  <sheetData>
    <row r="1" spans="1:6" ht="17" thickTop="1" thickBot="1" x14ac:dyDescent="0.25">
      <c r="A1" s="41"/>
      <c r="B1" s="42"/>
      <c r="C1" s="45" t="s">
        <v>0</v>
      </c>
      <c r="D1" s="46"/>
      <c r="E1" s="45" t="s">
        <v>1</v>
      </c>
      <c r="F1" s="47"/>
    </row>
    <row r="2" spans="1:6" ht="16" thickBot="1" x14ac:dyDescent="0.25">
      <c r="A2" s="43"/>
      <c r="B2" s="44"/>
      <c r="C2" s="15" t="s">
        <v>2</v>
      </c>
      <c r="D2" s="15" t="s">
        <v>3</v>
      </c>
      <c r="E2" s="15" t="s">
        <v>2</v>
      </c>
      <c r="F2" s="16" t="s">
        <v>3</v>
      </c>
    </row>
    <row r="3" spans="1:6" ht="17" thickBot="1" x14ac:dyDescent="0.25">
      <c r="A3" s="38" t="s">
        <v>0</v>
      </c>
      <c r="B3" s="9" t="s">
        <v>2</v>
      </c>
      <c r="C3" s="10">
        <v>0.1</v>
      </c>
      <c r="D3" s="10">
        <v>0.1</v>
      </c>
      <c r="E3" s="10">
        <v>0</v>
      </c>
      <c r="F3" s="11">
        <v>0</v>
      </c>
    </row>
    <row r="4" spans="1:6" ht="17" thickBot="1" x14ac:dyDescent="0.25">
      <c r="A4" s="39"/>
      <c r="B4" s="9" t="s">
        <v>3</v>
      </c>
      <c r="C4" s="10">
        <v>0.4</v>
      </c>
      <c r="D4" s="10">
        <v>0.3</v>
      </c>
      <c r="E4" s="10">
        <v>0.2</v>
      </c>
      <c r="F4" s="11">
        <v>0.1</v>
      </c>
    </row>
    <row r="5" spans="1:6" ht="17" thickBot="1" x14ac:dyDescent="0.25">
      <c r="A5" s="38" t="s">
        <v>1</v>
      </c>
      <c r="B5" s="9" t="s">
        <v>2</v>
      </c>
      <c r="C5" s="10">
        <v>0</v>
      </c>
      <c r="D5" s="10">
        <v>0</v>
      </c>
      <c r="E5" s="10">
        <v>0.2</v>
      </c>
      <c r="F5" s="11">
        <v>0.2</v>
      </c>
    </row>
    <row r="6" spans="1:6" ht="17" thickBot="1" x14ac:dyDescent="0.25">
      <c r="A6" s="40"/>
      <c r="B6" s="12" t="s">
        <v>3</v>
      </c>
      <c r="C6" s="13">
        <v>0</v>
      </c>
      <c r="D6" s="13">
        <v>0.1</v>
      </c>
      <c r="E6" s="13">
        <v>0.2</v>
      </c>
      <c r="F6" s="14">
        <v>0.4</v>
      </c>
    </row>
    <row r="7" spans="1:6" ht="16" thickTop="1" x14ac:dyDescent="0.2">
      <c r="A7" s="26"/>
      <c r="B7" s="26"/>
      <c r="C7" s="27"/>
      <c r="D7" s="27"/>
      <c r="E7" s="27"/>
      <c r="F7" s="27"/>
    </row>
  </sheetData>
  <mergeCells count="5">
    <mergeCell ref="A1:B2"/>
    <mergeCell ref="C1:D1"/>
    <mergeCell ref="E1:F1"/>
    <mergeCell ref="A3:A4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0144-5A51-4213-9DA0-FC806F8D2C66}">
  <dimension ref="A1:E5"/>
  <sheetViews>
    <sheetView workbookViewId="0">
      <selection sqref="A1:E4"/>
    </sheetView>
  </sheetViews>
  <sheetFormatPr baseColWidth="10" defaultColWidth="8.83203125" defaultRowHeight="15" x14ac:dyDescent="0.2"/>
  <cols>
    <col min="1" max="1" width="28.1640625" customWidth="1"/>
  </cols>
  <sheetData>
    <row r="1" spans="1:5" ht="17" thickTop="1" thickBot="1" x14ac:dyDescent="0.25">
      <c r="A1" s="48"/>
      <c r="B1" s="50" t="s">
        <v>0</v>
      </c>
      <c r="C1" s="51"/>
      <c r="D1" s="50" t="s">
        <v>1</v>
      </c>
      <c r="E1" s="52"/>
    </row>
    <row r="2" spans="1:5" ht="17" thickBot="1" x14ac:dyDescent="0.25">
      <c r="A2" s="49"/>
      <c r="B2" s="17" t="s">
        <v>2</v>
      </c>
      <c r="C2" s="17" t="s">
        <v>3</v>
      </c>
      <c r="D2" s="17" t="s">
        <v>2</v>
      </c>
      <c r="E2" s="18" t="s">
        <v>3</v>
      </c>
    </row>
    <row r="3" spans="1:5" ht="17" thickBot="1" x14ac:dyDescent="0.25">
      <c r="A3" s="19" t="s">
        <v>4</v>
      </c>
      <c r="B3" s="20">
        <v>1</v>
      </c>
      <c r="C3" s="20">
        <v>5</v>
      </c>
      <c r="D3" s="20">
        <v>2</v>
      </c>
      <c r="E3" s="21">
        <v>5</v>
      </c>
    </row>
    <row r="4" spans="1:5" ht="17" thickBot="1" x14ac:dyDescent="0.25">
      <c r="A4" s="22" t="s">
        <v>5</v>
      </c>
      <c r="B4" s="23">
        <v>20</v>
      </c>
      <c r="C4" s="23">
        <v>20</v>
      </c>
      <c r="D4" s="23">
        <v>30</v>
      </c>
      <c r="E4" s="24">
        <v>10</v>
      </c>
    </row>
    <row r="5" spans="1:5" ht="16" thickTop="1" x14ac:dyDescent="0.2"/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E754-13E6-A74A-B45E-1505F62A9099}">
  <dimension ref="A1:Q88"/>
  <sheetViews>
    <sheetView tabSelected="1" workbookViewId="0">
      <selection activeCell="N44" sqref="N44"/>
    </sheetView>
  </sheetViews>
  <sheetFormatPr baseColWidth="10" defaultRowHeight="15" x14ac:dyDescent="0.2"/>
  <cols>
    <col min="3" max="3" width="11.5" bestFit="1" customWidth="1"/>
    <col min="4" max="4" width="10.6640625" bestFit="1" customWidth="1"/>
    <col min="5" max="5" width="9.83203125" customWidth="1"/>
    <col min="10" max="10" width="10" customWidth="1"/>
  </cols>
  <sheetData>
    <row r="1" spans="1:17" x14ac:dyDescent="0.2">
      <c r="A1" s="53">
        <v>2.1</v>
      </c>
    </row>
    <row r="2" spans="1:17" s="54" customFormat="1" x14ac:dyDescent="0.2">
      <c r="B2" s="55" t="s">
        <v>7</v>
      </c>
      <c r="G2" s="54" t="s">
        <v>6</v>
      </c>
      <c r="I2" s="54" t="s">
        <v>6</v>
      </c>
      <c r="N2" s="54" t="s">
        <v>45</v>
      </c>
    </row>
    <row r="3" spans="1:17" x14ac:dyDescent="0.2">
      <c r="B3" s="29">
        <f t="array" ref="B3:E6">MINVERSE(_xlfn.MUNIT(4)-'Technical coefficients'!C3:F6)</f>
        <v>1.1897106109324758</v>
      </c>
      <c r="C3" s="29">
        <v>0.17684887459807075</v>
      </c>
      <c r="D3" s="29">
        <v>5.6270096463022529E-2</v>
      </c>
      <c r="E3" s="29">
        <v>4.8231511254019303E-2</v>
      </c>
      <c r="G3">
        <f t="array" ref="G3:G6">TRANSPOSE('gross output'!A3:D3)</f>
        <v>1000</v>
      </c>
      <c r="I3">
        <v>1000</v>
      </c>
      <c r="J3">
        <v>0</v>
      </c>
      <c r="K3">
        <v>0</v>
      </c>
      <c r="L3">
        <v>0</v>
      </c>
      <c r="N3">
        <f t="array" ref="N3:Q6">MMULT('Technical coefficients'!C3:F6,I3:L6)</f>
        <v>100</v>
      </c>
      <c r="O3">
        <v>400</v>
      </c>
      <c r="P3">
        <v>0</v>
      </c>
      <c r="Q3">
        <v>0</v>
      </c>
    </row>
    <row r="4" spans="1:17" x14ac:dyDescent="0.2">
      <c r="B4" s="29">
        <v>0.70739549839228311</v>
      </c>
      <c r="C4" s="29">
        <v>1.5916398713826367</v>
      </c>
      <c r="D4" s="29">
        <v>0.50643086816720273</v>
      </c>
      <c r="E4" s="29">
        <v>0.43408360128617368</v>
      </c>
      <c r="G4">
        <v>4000</v>
      </c>
      <c r="I4">
        <v>0</v>
      </c>
      <c r="J4">
        <v>4000</v>
      </c>
      <c r="K4">
        <v>0</v>
      </c>
      <c r="L4">
        <v>0</v>
      </c>
      <c r="N4">
        <v>400</v>
      </c>
      <c r="O4">
        <v>1200</v>
      </c>
      <c r="P4">
        <v>400</v>
      </c>
      <c r="Q4">
        <v>400</v>
      </c>
    </row>
    <row r="5" spans="1:17" x14ac:dyDescent="0.2">
      <c r="B5" s="29">
        <v>3.2154340836012874E-2</v>
      </c>
      <c r="C5" s="29">
        <v>7.2347266881028952E-2</v>
      </c>
      <c r="D5" s="29">
        <v>1.3866559485530545</v>
      </c>
      <c r="E5" s="29">
        <v>0.47427652733118969</v>
      </c>
      <c r="G5">
        <v>2000</v>
      </c>
      <c r="I5">
        <v>0</v>
      </c>
      <c r="J5">
        <v>0</v>
      </c>
      <c r="K5">
        <v>2000</v>
      </c>
      <c r="L5">
        <v>0</v>
      </c>
      <c r="N5">
        <v>0</v>
      </c>
      <c r="O5">
        <v>0</v>
      </c>
      <c r="P5">
        <v>400</v>
      </c>
      <c r="Q5">
        <v>800</v>
      </c>
    </row>
    <row r="6" spans="1:17" x14ac:dyDescent="0.2">
      <c r="B6" s="29">
        <v>0.12861736334405149</v>
      </c>
      <c r="C6" s="29">
        <v>0.28938906752411581</v>
      </c>
      <c r="D6" s="29">
        <v>0.54662379421221863</v>
      </c>
      <c r="E6" s="29">
        <v>1.8971061093247588</v>
      </c>
      <c r="G6">
        <v>4000</v>
      </c>
      <c r="I6">
        <v>0</v>
      </c>
      <c r="J6">
        <v>0</v>
      </c>
      <c r="K6">
        <v>0</v>
      </c>
      <c r="L6">
        <v>4000</v>
      </c>
      <c r="N6">
        <v>0</v>
      </c>
      <c r="O6">
        <v>400</v>
      </c>
      <c r="P6">
        <v>400</v>
      </c>
      <c r="Q6">
        <v>1600</v>
      </c>
    </row>
    <row r="7" spans="1:17" x14ac:dyDescent="0.2">
      <c r="B7" s="29"/>
      <c r="C7" s="29"/>
      <c r="D7" s="29"/>
      <c r="E7" s="29"/>
    </row>
    <row r="8" spans="1:17" x14ac:dyDescent="0.2">
      <c r="B8" s="25" t="s">
        <v>8</v>
      </c>
      <c r="C8" s="29"/>
      <c r="D8" s="29"/>
      <c r="E8" s="29"/>
    </row>
    <row r="9" spans="1:17" x14ac:dyDescent="0.2">
      <c r="B9" s="29">
        <f>N3/$G3</f>
        <v>0.1</v>
      </c>
      <c r="C9" s="29">
        <f t="shared" ref="C9:E9" si="0">O3/$G3</f>
        <v>0.4</v>
      </c>
      <c r="D9" s="29">
        <f t="shared" si="0"/>
        <v>0</v>
      </c>
      <c r="E9" s="29">
        <f t="shared" si="0"/>
        <v>0</v>
      </c>
    </row>
    <row r="10" spans="1:17" x14ac:dyDescent="0.2">
      <c r="B10" s="29">
        <f t="shared" ref="B10:B12" si="1">N4/$G4</f>
        <v>0.1</v>
      </c>
      <c r="C10" s="29">
        <f t="shared" ref="C10:C12" si="2">O4/$G4</f>
        <v>0.3</v>
      </c>
      <c r="D10" s="29">
        <f t="shared" ref="D10:D12" si="3">P4/$G4</f>
        <v>0.1</v>
      </c>
      <c r="E10" s="29">
        <f t="shared" ref="E10:E12" si="4">Q4/$G4</f>
        <v>0.1</v>
      </c>
    </row>
    <row r="11" spans="1:17" x14ac:dyDescent="0.2">
      <c r="B11" s="29">
        <f t="shared" si="1"/>
        <v>0</v>
      </c>
      <c r="C11" s="29">
        <f t="shared" si="2"/>
        <v>0</v>
      </c>
      <c r="D11" s="29">
        <f t="shared" si="3"/>
        <v>0.2</v>
      </c>
      <c r="E11" s="29">
        <f t="shared" si="4"/>
        <v>0.4</v>
      </c>
    </row>
    <row r="12" spans="1:17" x14ac:dyDescent="0.2">
      <c r="B12" s="29">
        <f t="shared" si="1"/>
        <v>0</v>
      </c>
      <c r="C12" s="29">
        <f t="shared" si="2"/>
        <v>0.1</v>
      </c>
      <c r="D12" s="29">
        <f t="shared" si="3"/>
        <v>0.1</v>
      </c>
      <c r="E12" s="29">
        <f t="shared" si="4"/>
        <v>0.4</v>
      </c>
    </row>
    <row r="13" spans="1:17" x14ac:dyDescent="0.2">
      <c r="B13" s="29"/>
      <c r="C13" s="29"/>
      <c r="D13" s="29"/>
      <c r="E13" s="29"/>
    </row>
    <row r="14" spans="1:17" x14ac:dyDescent="0.2">
      <c r="B14" s="93" t="s">
        <v>48</v>
      </c>
      <c r="C14" s="93"/>
      <c r="D14" s="93"/>
      <c r="E14" s="93"/>
      <c r="G14" s="63" t="s">
        <v>49</v>
      </c>
      <c r="H14" s="63"/>
      <c r="I14" s="63"/>
      <c r="J14" s="63"/>
    </row>
    <row r="15" spans="1:17" x14ac:dyDescent="0.2">
      <c r="B15" s="56">
        <f>SUM(B3:B6)</f>
        <v>2.0578778135048235</v>
      </c>
      <c r="C15" s="56">
        <f t="shared" ref="C15:E15" si="5">SUM(C3:C6)</f>
        <v>2.1302250803858525</v>
      </c>
      <c r="D15" s="56">
        <f t="shared" si="5"/>
        <v>2.4959807073954985</v>
      </c>
      <c r="E15" s="56">
        <f t="shared" si="5"/>
        <v>2.8536977491961415</v>
      </c>
      <c r="G15" s="29">
        <f>SUM(B9:E9)</f>
        <v>0.5</v>
      </c>
      <c r="H15" s="29">
        <f>SUM(B10:E10)</f>
        <v>0.6</v>
      </c>
      <c r="I15" s="29">
        <f>SUM(B11:E11)</f>
        <v>0.60000000000000009</v>
      </c>
      <c r="J15" s="29">
        <f>SUM(B12:E12)</f>
        <v>0.60000000000000009</v>
      </c>
      <c r="N15" s="28"/>
      <c r="O15" s="28"/>
      <c r="P15" s="28"/>
      <c r="Q15" s="28"/>
    </row>
    <row r="16" spans="1:17" x14ac:dyDescent="0.2">
      <c r="B16" s="94" t="s">
        <v>50</v>
      </c>
      <c r="C16" s="94"/>
      <c r="D16" s="94"/>
      <c r="E16" s="94"/>
      <c r="G16" s="94" t="s">
        <v>50</v>
      </c>
      <c r="H16" s="94"/>
      <c r="I16" s="94"/>
      <c r="J16" s="94"/>
      <c r="N16" s="28"/>
      <c r="O16" s="28"/>
      <c r="P16" s="28"/>
      <c r="Q16" s="28"/>
    </row>
    <row r="17" spans="1:17" x14ac:dyDescent="0.2">
      <c r="B17" s="57">
        <f>B15/AVERAGE($B15:$E15)</f>
        <v>0.86304256215760644</v>
      </c>
      <c r="C17" s="57">
        <f t="shared" ref="C17:E17" si="6">C15/AVERAGE($B15:$E15)</f>
        <v>0.89338390223345987</v>
      </c>
      <c r="D17" s="57">
        <f t="shared" si="6"/>
        <v>1.0467762326169405</v>
      </c>
      <c r="E17" s="57">
        <f t="shared" si="6"/>
        <v>1.1967973029919932</v>
      </c>
      <c r="G17" s="57">
        <f>G15/AVERAGE(G$15:J$15)</f>
        <v>0.86956521739130421</v>
      </c>
      <c r="H17" s="57">
        <f t="shared" ref="H17:J17" si="7">H15/AVERAGE(H$15:K$15)</f>
        <v>0.99999999999999978</v>
      </c>
      <c r="I17" s="57">
        <f t="shared" si="7"/>
        <v>1</v>
      </c>
      <c r="J17" s="57">
        <f t="shared" si="7"/>
        <v>1</v>
      </c>
      <c r="N17" s="28"/>
      <c r="O17" s="28"/>
      <c r="P17" s="28"/>
      <c r="Q17" s="28"/>
    </row>
    <row r="20" spans="1:17" x14ac:dyDescent="0.2">
      <c r="A20" s="53">
        <v>2.2000000000000002</v>
      </c>
    </row>
    <row r="21" spans="1:17" x14ac:dyDescent="0.2">
      <c r="B21" t="s">
        <v>13</v>
      </c>
      <c r="D21" t="s">
        <v>9</v>
      </c>
      <c r="E21" t="s">
        <v>10</v>
      </c>
      <c r="F21" t="s">
        <v>11</v>
      </c>
      <c r="G21" t="s">
        <v>12</v>
      </c>
      <c r="J21" t="s">
        <v>23</v>
      </c>
    </row>
    <row r="22" spans="1:17" x14ac:dyDescent="0.2">
      <c r="B22">
        <f>SUM('Final demand'!C2:D2)</f>
        <v>500</v>
      </c>
      <c r="D22">
        <f>B22</f>
        <v>500</v>
      </c>
      <c r="E22">
        <f t="array" ref="E22:E25">MMULT('Technical coefficients'!C3:F6,D22:D25)</f>
        <v>200</v>
      </c>
      <c r="F22">
        <f t="array" ref="F22:F25">MMULT('Technical coefficients'!C3:F6,E22:E25)</f>
        <v>116</v>
      </c>
      <c r="G22">
        <f t="array" ref="G22:G25">MMULT('Technical coefficients'!C3:F6,F22:F25)</f>
        <v>66.7</v>
      </c>
      <c r="H22" s="58">
        <f>SUM(D22:G22)</f>
        <v>882.7</v>
      </c>
      <c r="J22" s="59">
        <f t="array" ref="J22:J25">MMULT(B3:E6,D22:D25)</f>
        <v>977.49196141479092</v>
      </c>
    </row>
    <row r="23" spans="1:17" x14ac:dyDescent="0.2">
      <c r="B23">
        <f>SUM('Final demand'!C3:D3)</f>
        <v>1600</v>
      </c>
      <c r="D23">
        <f>B23-100</f>
        <v>1500</v>
      </c>
      <c r="E23">
        <v>960</v>
      </c>
      <c r="F23">
        <v>551</v>
      </c>
      <c r="G23">
        <v>321.7</v>
      </c>
      <c r="H23" s="58">
        <f t="shared" ref="H23:H25" si="8">SUM(D23:G23)</f>
        <v>3332.7</v>
      </c>
      <c r="J23" s="59">
        <v>3797.4276527331194</v>
      </c>
    </row>
    <row r="24" spans="1:17" x14ac:dyDescent="0.2">
      <c r="B24">
        <f>SUM('Final demand'!C4:D4)</f>
        <v>800</v>
      </c>
      <c r="D24">
        <f t="shared" ref="D24" si="9">B24</f>
        <v>800</v>
      </c>
      <c r="E24">
        <v>460</v>
      </c>
      <c r="F24">
        <v>274</v>
      </c>
      <c r="G24">
        <v>165.20000000000002</v>
      </c>
      <c r="H24" s="58">
        <f t="shared" si="8"/>
        <v>1699.2</v>
      </c>
      <c r="J24" s="59">
        <v>1945.3376205787781</v>
      </c>
    </row>
    <row r="25" spans="1:17" x14ac:dyDescent="0.2">
      <c r="B25">
        <f>SUM('Final demand'!C5:D5)</f>
        <v>1600</v>
      </c>
      <c r="D25">
        <f>B25-100</f>
        <v>1500</v>
      </c>
      <c r="E25">
        <v>910</v>
      </c>
      <c r="F25">
        <v>552</v>
      </c>
      <c r="G25">
        <v>330.70000000000005</v>
      </c>
      <c r="H25" s="58">
        <f t="shared" si="8"/>
        <v>3292.7</v>
      </c>
      <c r="J25" s="59">
        <v>3781.3504823151125</v>
      </c>
    </row>
    <row r="27" spans="1:17" x14ac:dyDescent="0.2">
      <c r="A27" s="53">
        <v>2.2999999999999998</v>
      </c>
    </row>
    <row r="28" spans="1:17" x14ac:dyDescent="0.2">
      <c r="B28" s="60" t="s">
        <v>14</v>
      </c>
      <c r="D28" s="31" t="s">
        <v>15</v>
      </c>
      <c r="I28" s="85" t="s">
        <v>43</v>
      </c>
    </row>
    <row r="29" spans="1:17" ht="15" customHeight="1" x14ac:dyDescent="0.2">
      <c r="B29">
        <v>0</v>
      </c>
      <c r="D29" s="29">
        <f t="array" ref="D29:G32">TRANSPOSE(B3:E6)</f>
        <v>1.1897106109324758</v>
      </c>
      <c r="E29" s="29">
        <v>0.70739549839228311</v>
      </c>
      <c r="F29" s="29">
        <v>3.2154340836012874E-2</v>
      </c>
      <c r="G29" s="29">
        <v>0.12861736334405149</v>
      </c>
      <c r="I29" s="61">
        <f t="array" ref="I29:I32">MMULT(D29:G32,B29:B32)</f>
        <v>1.6077170418006437E-2</v>
      </c>
      <c r="J29" s="65" t="s">
        <v>24</v>
      </c>
      <c r="K29" s="65"/>
    </row>
    <row r="30" spans="1:17" x14ac:dyDescent="0.2">
      <c r="B30">
        <v>0</v>
      </c>
      <c r="D30" s="29">
        <v>0.17684887459807075</v>
      </c>
      <c r="E30" s="29">
        <v>1.5916398713826367</v>
      </c>
      <c r="F30" s="29">
        <v>7.2347266881028952E-2</v>
      </c>
      <c r="G30" s="29">
        <v>0.28938906752411581</v>
      </c>
      <c r="I30" s="61">
        <v>3.6173633440514476E-2</v>
      </c>
      <c r="J30" s="65"/>
      <c r="K30" s="65"/>
    </row>
    <row r="31" spans="1:17" x14ac:dyDescent="0.2">
      <c r="B31">
        <v>0.1</v>
      </c>
      <c r="D31" s="29">
        <v>5.6270096463022529E-2</v>
      </c>
      <c r="E31" s="29">
        <v>0.50643086816720273</v>
      </c>
      <c r="F31" s="29">
        <v>1.3866559485530545</v>
      </c>
      <c r="G31" s="29">
        <v>0.54662379421221863</v>
      </c>
      <c r="I31" s="62">
        <v>0.19332797427652734</v>
      </c>
      <c r="J31" s="65"/>
      <c r="K31" s="65"/>
    </row>
    <row r="32" spans="1:17" x14ac:dyDescent="0.2">
      <c r="B32">
        <v>0.1</v>
      </c>
      <c r="D32" s="29">
        <v>4.8231511254019303E-2</v>
      </c>
      <c r="E32" s="29">
        <v>0.43408360128617368</v>
      </c>
      <c r="F32" s="29">
        <v>0.47427652733118969</v>
      </c>
      <c r="G32" s="29">
        <v>1.8971061093247588</v>
      </c>
      <c r="I32" s="62">
        <v>0.23713826366559485</v>
      </c>
      <c r="J32" s="65"/>
      <c r="K32" s="65"/>
    </row>
    <row r="35" spans="1:13" x14ac:dyDescent="0.2">
      <c r="A35" s="53">
        <v>3.1</v>
      </c>
    </row>
    <row r="36" spans="1:13" x14ac:dyDescent="0.2">
      <c r="B36" t="s">
        <v>16</v>
      </c>
      <c r="C36" t="s">
        <v>17</v>
      </c>
      <c r="E36" t="s">
        <v>18</v>
      </c>
      <c r="J36" t="s">
        <v>19</v>
      </c>
    </row>
    <row r="37" spans="1:13" x14ac:dyDescent="0.2">
      <c r="B37">
        <v>10</v>
      </c>
      <c r="C37">
        <v>0</v>
      </c>
      <c r="E37">
        <v>1</v>
      </c>
      <c r="F37">
        <v>0</v>
      </c>
      <c r="G37">
        <v>0</v>
      </c>
      <c r="H37">
        <v>0</v>
      </c>
      <c r="J37">
        <v>20</v>
      </c>
      <c r="K37">
        <v>0</v>
      </c>
      <c r="L37">
        <v>0</v>
      </c>
      <c r="M37">
        <v>0</v>
      </c>
    </row>
    <row r="38" spans="1:13" x14ac:dyDescent="0.2">
      <c r="B38">
        <v>10</v>
      </c>
      <c r="C38">
        <v>20</v>
      </c>
      <c r="E38">
        <v>0</v>
      </c>
      <c r="F38">
        <v>5</v>
      </c>
      <c r="G38">
        <v>0</v>
      </c>
      <c r="H38">
        <v>0</v>
      </c>
      <c r="J38">
        <v>0</v>
      </c>
      <c r="K38">
        <v>20</v>
      </c>
      <c r="L38">
        <v>0</v>
      </c>
      <c r="M38">
        <v>0</v>
      </c>
    </row>
    <row r="39" spans="1:13" x14ac:dyDescent="0.2">
      <c r="B39">
        <v>10</v>
      </c>
      <c r="C39">
        <v>0</v>
      </c>
      <c r="E39">
        <v>0</v>
      </c>
      <c r="F39">
        <v>0</v>
      </c>
      <c r="G39">
        <v>2</v>
      </c>
      <c r="H39">
        <v>0</v>
      </c>
      <c r="J39">
        <v>0</v>
      </c>
      <c r="K39">
        <v>0</v>
      </c>
      <c r="L39">
        <v>30</v>
      </c>
      <c r="M39">
        <v>0</v>
      </c>
    </row>
    <row r="40" spans="1:13" x14ac:dyDescent="0.2">
      <c r="B40">
        <v>10</v>
      </c>
      <c r="C40">
        <v>20</v>
      </c>
      <c r="E40">
        <v>0</v>
      </c>
      <c r="F40">
        <v>0</v>
      </c>
      <c r="G40">
        <v>0</v>
      </c>
      <c r="H40">
        <v>5</v>
      </c>
      <c r="J40">
        <v>0</v>
      </c>
      <c r="K40">
        <v>0</v>
      </c>
      <c r="L40">
        <v>0</v>
      </c>
      <c r="M40">
        <v>10</v>
      </c>
    </row>
    <row r="42" spans="1:13" x14ac:dyDescent="0.2">
      <c r="D42" s="86" t="s">
        <v>44</v>
      </c>
      <c r="E42" s="86"/>
      <c r="F42" s="86"/>
      <c r="G42" s="86"/>
      <c r="H42" s="86"/>
      <c r="I42" s="86"/>
      <c r="J42" s="86"/>
      <c r="K42" s="86"/>
    </row>
    <row r="43" spans="1:13" ht="15" customHeight="1" x14ac:dyDescent="0.2">
      <c r="D43" s="64" t="s">
        <v>18</v>
      </c>
      <c r="E43" t="s">
        <v>31</v>
      </c>
      <c r="F43" t="s">
        <v>32</v>
      </c>
      <c r="I43" s="64" t="s">
        <v>19</v>
      </c>
      <c r="J43" t="s">
        <v>31</v>
      </c>
      <c r="K43" t="s">
        <v>32</v>
      </c>
    </row>
    <row r="44" spans="1:13" x14ac:dyDescent="0.2">
      <c r="D44" s="64"/>
      <c r="E44" s="30">
        <f t="array" ref="E44:F47">MMULT(E37:H40,MMULT(B3:E6,B37:C40))</f>
        <v>14.710610932475886</v>
      </c>
      <c r="F44" s="30">
        <v>4.501607717041801</v>
      </c>
      <c r="G44" s="30"/>
      <c r="H44" s="30"/>
      <c r="I44" s="64"/>
      <c r="J44" s="30">
        <f t="array" ref="J44:K47">MMULT(J37:M40,MMULT(B3:E6,B37:C40))</f>
        <v>294.21221864951769</v>
      </c>
      <c r="K44" s="30">
        <v>90.032154340836016</v>
      </c>
      <c r="L44" s="30"/>
      <c r="M44" s="30"/>
    </row>
    <row r="45" spans="1:13" x14ac:dyDescent="0.2">
      <c r="E45" s="30">
        <v>161.97749196141484</v>
      </c>
      <c r="F45" s="30">
        <v>202.57234726688102</v>
      </c>
      <c r="G45" s="30"/>
      <c r="H45" s="30"/>
      <c r="J45" s="30">
        <v>647.90996784565937</v>
      </c>
      <c r="K45" s="30">
        <v>810.2893890675241</v>
      </c>
      <c r="L45" s="30"/>
      <c r="M45" s="30"/>
    </row>
    <row r="46" spans="1:13" x14ac:dyDescent="0.2">
      <c r="E46" s="30">
        <v>39.30868167202572</v>
      </c>
      <c r="F46" s="30">
        <v>21.864951768488744</v>
      </c>
      <c r="G46" s="30"/>
      <c r="H46" s="30"/>
      <c r="J46" s="30">
        <v>589.6302250803858</v>
      </c>
      <c r="K46" s="30">
        <v>327.97427652733114</v>
      </c>
      <c r="L46" s="30"/>
      <c r="M46" s="30"/>
    </row>
    <row r="47" spans="1:13" x14ac:dyDescent="0.2">
      <c r="E47" s="30">
        <v>143.08681672025725</v>
      </c>
      <c r="F47" s="30">
        <v>218.64951768488743</v>
      </c>
      <c r="G47" s="30"/>
      <c r="H47" s="30"/>
      <c r="J47" s="30">
        <v>286.17363344051449</v>
      </c>
      <c r="K47" s="30">
        <v>437.29903536977486</v>
      </c>
      <c r="L47" s="30"/>
      <c r="M47" s="30"/>
    </row>
    <row r="49" spans="1:17" x14ac:dyDescent="0.2">
      <c r="E49" t="s">
        <v>25</v>
      </c>
      <c r="F49" t="s">
        <v>26</v>
      </c>
      <c r="J49" t="s">
        <v>25</v>
      </c>
      <c r="K49" t="s">
        <v>26</v>
      </c>
    </row>
    <row r="50" spans="1:17" x14ac:dyDescent="0.2">
      <c r="C50" s="67" t="s">
        <v>28</v>
      </c>
      <c r="D50" s="68" t="s">
        <v>27</v>
      </c>
      <c r="E50" s="57">
        <f>SUM(E44:E45)</f>
        <v>176.68810289389071</v>
      </c>
      <c r="F50" s="57">
        <f>SUM(F44:F45)</f>
        <v>207.07395498392282</v>
      </c>
      <c r="H50" s="67" t="s">
        <v>30</v>
      </c>
      <c r="I50" s="68" t="s">
        <v>27</v>
      </c>
      <c r="J50" s="57">
        <f>SUM(J44:J45)*0.001</f>
        <v>0.94212218649517709</v>
      </c>
      <c r="K50" s="57">
        <f>SUM(K44:K45)*0.001</f>
        <v>0.90032154340836013</v>
      </c>
    </row>
    <row r="51" spans="1:17" x14ac:dyDescent="0.2">
      <c r="C51" s="67"/>
      <c r="D51" s="68" t="s">
        <v>29</v>
      </c>
      <c r="E51" s="57">
        <f>SUM(E46:E47)</f>
        <v>182.39549839228297</v>
      </c>
      <c r="F51" s="57">
        <f>SUM(F46:F47)</f>
        <v>240.51446945337617</v>
      </c>
      <c r="H51" s="67"/>
      <c r="I51" s="68" t="s">
        <v>29</v>
      </c>
      <c r="J51" s="57">
        <f>SUM(J46:J47)*0.001</f>
        <v>0.87580385852090037</v>
      </c>
      <c r="K51" s="57">
        <f>SUM(K46:K47)*0.001</f>
        <v>0.76527331189710601</v>
      </c>
    </row>
    <row r="54" spans="1:17" x14ac:dyDescent="0.2">
      <c r="A54" s="53">
        <v>3.2</v>
      </c>
    </row>
    <row r="55" spans="1:17" ht="17" customHeight="1" x14ac:dyDescent="0.2">
      <c r="H55" t="s">
        <v>33</v>
      </c>
      <c r="I55" t="s">
        <v>25</v>
      </c>
      <c r="J55" t="s">
        <v>26</v>
      </c>
      <c r="L55" s="97" t="s">
        <v>53</v>
      </c>
      <c r="M55" s="97"/>
      <c r="N55" s="97"/>
      <c r="O55" s="97"/>
      <c r="P55" s="97"/>
    </row>
    <row r="56" spans="1:17" x14ac:dyDescent="0.2">
      <c r="B56" t="s">
        <v>51</v>
      </c>
      <c r="C56">
        <f>Extensions!B3</f>
        <v>1</v>
      </c>
      <c r="D56">
        <f>Extensions!C3</f>
        <v>5</v>
      </c>
      <c r="E56">
        <f>Extensions!D3</f>
        <v>2</v>
      </c>
      <c r="F56">
        <f>Extensions!E3</f>
        <v>5</v>
      </c>
      <c r="H56" t="s">
        <v>28</v>
      </c>
      <c r="I56" s="95">
        <f t="array" ref="I56:J57">MMULT(C56:F57,MMULT(Calculations!B3:E6,Calculations!B37:C40))</f>
        <v>359.08360128617369</v>
      </c>
      <c r="J56" s="95">
        <v>447.58842443729895</v>
      </c>
      <c r="L56" s="97"/>
      <c r="M56" s="97"/>
      <c r="N56" s="97"/>
      <c r="O56" s="97"/>
      <c r="P56" s="97"/>
    </row>
    <row r="57" spans="1:17" x14ac:dyDescent="0.2">
      <c r="B57" t="s">
        <v>52</v>
      </c>
      <c r="C57">
        <f>Extensions!B4/1000</f>
        <v>0.02</v>
      </c>
      <c r="D57">
        <f>Extensions!C4/1000</f>
        <v>0.02</v>
      </c>
      <c r="E57">
        <f>Extensions!D4/1000</f>
        <v>0.03</v>
      </c>
      <c r="F57">
        <f>Extensions!E4/1000</f>
        <v>0.01</v>
      </c>
      <c r="H57" t="s">
        <v>30</v>
      </c>
      <c r="I57" s="95">
        <v>1.8179260450160775</v>
      </c>
      <c r="J57" s="95">
        <v>1.665594855305466</v>
      </c>
      <c r="L57" s="97"/>
      <c r="M57" s="97"/>
      <c r="N57" s="97"/>
      <c r="O57" s="97"/>
      <c r="P57" s="97"/>
    </row>
    <row r="58" spans="1:17" x14ac:dyDescent="0.2">
      <c r="L58" s="96"/>
      <c r="M58" s="96"/>
    </row>
    <row r="60" spans="1:17" x14ac:dyDescent="0.2">
      <c r="A60" s="53">
        <v>4.0999999999999996</v>
      </c>
    </row>
    <row r="61" spans="1:17" x14ac:dyDescent="0.2">
      <c r="B61" t="s">
        <v>20</v>
      </c>
      <c r="G61" t="s">
        <v>21</v>
      </c>
      <c r="L61" t="s">
        <v>22</v>
      </c>
      <c r="Q61" t="s">
        <v>34</v>
      </c>
    </row>
    <row r="62" spans="1:17" x14ac:dyDescent="0.2">
      <c r="B62">
        <v>500</v>
      </c>
      <c r="C62">
        <v>0</v>
      </c>
      <c r="D62">
        <v>0</v>
      </c>
      <c r="E62">
        <v>0</v>
      </c>
      <c r="G62">
        <v>0</v>
      </c>
      <c r="H62">
        <v>0</v>
      </c>
      <c r="I62">
        <v>0</v>
      </c>
      <c r="J62">
        <v>0</v>
      </c>
      <c r="L62">
        <f>'gross output'!A3*Extensions!B3</f>
        <v>1000</v>
      </c>
      <c r="M62">
        <f>'gross output'!B3*Extensions!C3</f>
        <v>20000</v>
      </c>
      <c r="N62">
        <f>'gross output'!C3*Extensions!D3</f>
        <v>4000</v>
      </c>
      <c r="O62">
        <f>'gross output'!D3*Extensions!E3</f>
        <v>20000</v>
      </c>
      <c r="Q62" s="25">
        <f t="array" ref="Q62">SUM(L62:O62)</f>
        <v>45000</v>
      </c>
    </row>
    <row r="63" spans="1:17" x14ac:dyDescent="0.2">
      <c r="B63">
        <v>0</v>
      </c>
      <c r="C63">
        <v>1600</v>
      </c>
      <c r="D63">
        <v>0</v>
      </c>
      <c r="E63">
        <v>0</v>
      </c>
      <c r="G63">
        <v>0</v>
      </c>
      <c r="H63">
        <v>0</v>
      </c>
      <c r="I63">
        <v>0</v>
      </c>
      <c r="J63">
        <v>0</v>
      </c>
    </row>
    <row r="64" spans="1:17" x14ac:dyDescent="0.2">
      <c r="B64">
        <v>0</v>
      </c>
      <c r="C64">
        <v>0</v>
      </c>
      <c r="D64">
        <v>0</v>
      </c>
      <c r="E64">
        <v>0</v>
      </c>
      <c r="G64">
        <v>0</v>
      </c>
      <c r="H64">
        <v>0</v>
      </c>
      <c r="I64">
        <v>800</v>
      </c>
      <c r="J64">
        <v>0</v>
      </c>
    </row>
    <row r="65" spans="2:10" x14ac:dyDescent="0.2">
      <c r="B65">
        <v>0</v>
      </c>
      <c r="C65">
        <v>0</v>
      </c>
      <c r="D65">
        <v>0</v>
      </c>
      <c r="E65">
        <v>400</v>
      </c>
      <c r="G65">
        <v>0</v>
      </c>
      <c r="H65">
        <v>0</v>
      </c>
      <c r="I65">
        <v>0</v>
      </c>
      <c r="J65">
        <v>1200</v>
      </c>
    </row>
    <row r="67" spans="2:10" x14ac:dyDescent="0.2">
      <c r="B67" s="85" t="s">
        <v>41</v>
      </c>
      <c r="G67" s="85" t="s">
        <v>42</v>
      </c>
    </row>
    <row r="68" spans="2:10" x14ac:dyDescent="0.2">
      <c r="B68" s="70">
        <f t="array" ref="B68:E71">MMULT(E37:H40,MMULT(B3:E6,B62:E65))</f>
        <v>594.85530546623784</v>
      </c>
      <c r="C68" s="70">
        <v>282.95819935691321</v>
      </c>
      <c r="D68" s="70">
        <v>0</v>
      </c>
      <c r="E68" s="70">
        <v>19.29260450160772</v>
      </c>
      <c r="G68" s="30">
        <f t="array" ref="G68:J71">MMULT(E37:H40,MMULT(B3:E6,G62:J65))</f>
        <v>0</v>
      </c>
      <c r="H68" s="30">
        <v>0</v>
      </c>
      <c r="I68" s="30">
        <v>45.016077170418022</v>
      </c>
      <c r="J68" s="30">
        <v>57.877813504823166</v>
      </c>
    </row>
    <row r="69" spans="2:10" x14ac:dyDescent="0.2">
      <c r="B69" s="70">
        <v>1768.4887459807078</v>
      </c>
      <c r="C69" s="70">
        <v>12733.118971061094</v>
      </c>
      <c r="D69" s="70">
        <v>0</v>
      </c>
      <c r="E69" s="70">
        <v>868.16720257234738</v>
      </c>
      <c r="G69" s="30">
        <v>0</v>
      </c>
      <c r="H69" s="30">
        <v>0</v>
      </c>
      <c r="I69" s="30">
        <v>2025.7234726688107</v>
      </c>
      <c r="J69" s="30">
        <v>2604.5016077170421</v>
      </c>
    </row>
    <row r="70" spans="2:10" x14ac:dyDescent="0.2">
      <c r="B70" s="71">
        <v>32.154340836012871</v>
      </c>
      <c r="C70" s="71">
        <v>231.51125401929264</v>
      </c>
      <c r="D70" s="71">
        <v>0</v>
      </c>
      <c r="E70" s="71">
        <v>379.42122186495175</v>
      </c>
      <c r="G70" s="69">
        <v>0</v>
      </c>
      <c r="H70" s="69">
        <v>0</v>
      </c>
      <c r="I70" s="69">
        <v>2218.6495176848871</v>
      </c>
      <c r="J70" s="69">
        <v>1138.2636655948552</v>
      </c>
    </row>
    <row r="71" spans="2:10" x14ac:dyDescent="0.2">
      <c r="B71" s="71">
        <v>321.54340836012869</v>
      </c>
      <c r="C71" s="71">
        <v>2315.1125401929262</v>
      </c>
      <c r="D71" s="71">
        <v>0</v>
      </c>
      <c r="E71" s="71">
        <v>3794.2122186495176</v>
      </c>
      <c r="G71" s="69">
        <v>0</v>
      </c>
      <c r="H71" s="69">
        <v>0</v>
      </c>
      <c r="I71" s="69">
        <v>2186.4951768488745</v>
      </c>
      <c r="J71" s="69">
        <v>11382.636655948552</v>
      </c>
    </row>
    <row r="74" spans="2:10" ht="16" thickBot="1" x14ac:dyDescent="0.25"/>
    <row r="75" spans="2:10" ht="32" customHeight="1" thickTop="1" thickBot="1" x14ac:dyDescent="0.25">
      <c r="B75" s="72"/>
      <c r="C75" s="82" t="s">
        <v>35</v>
      </c>
      <c r="D75" s="83"/>
      <c r="E75" s="82" t="s">
        <v>36</v>
      </c>
      <c r="F75" s="84"/>
    </row>
    <row r="76" spans="2:10" ht="18" thickBot="1" x14ac:dyDescent="0.25">
      <c r="B76" s="73"/>
      <c r="C76" s="74" t="s">
        <v>37</v>
      </c>
      <c r="D76" s="74" t="s">
        <v>38</v>
      </c>
      <c r="E76" s="74" t="s">
        <v>37</v>
      </c>
      <c r="F76" s="75" t="s">
        <v>38</v>
      </c>
    </row>
    <row r="77" spans="2:10" ht="35" thickBot="1" x14ac:dyDescent="0.25">
      <c r="B77" s="76" t="s">
        <v>39</v>
      </c>
      <c r="C77" s="77"/>
      <c r="D77" s="78"/>
      <c r="E77" s="87">
        <f>(SUM(G68:G69)+SUM(I68:I69))/Q62</f>
        <v>4.6016434440871751E-2</v>
      </c>
      <c r="F77" s="88">
        <f>(SUM(H68:H69)+SUM(J68:J69))/Q62</f>
        <v>5.9163987138263673E-2</v>
      </c>
    </row>
    <row r="78" spans="2:10" ht="35" thickBot="1" x14ac:dyDescent="0.25">
      <c r="B78" s="79" t="s">
        <v>40</v>
      </c>
      <c r="C78" s="89">
        <f>(SUM(B70:B71)+SUM(D70:D71))/Q62</f>
        <v>7.8599499821364795E-3</v>
      </c>
      <c r="D78" s="89">
        <f>(SUM(C70:C71)+SUM(E70:E71))/Q62</f>
        <v>0.14933904966059305</v>
      </c>
      <c r="E78" s="80"/>
      <c r="F78" s="81"/>
    </row>
    <row r="79" spans="2:10" ht="16" thickTop="1" x14ac:dyDescent="0.2"/>
    <row r="81" spans="1:6" x14ac:dyDescent="0.2">
      <c r="A81" s="53">
        <v>4.2</v>
      </c>
    </row>
    <row r="82" spans="1:6" x14ac:dyDescent="0.2">
      <c r="B82" t="s">
        <v>46</v>
      </c>
      <c r="C82" s="85" t="s">
        <v>47</v>
      </c>
    </row>
    <row r="83" spans="1:6" x14ac:dyDescent="0.2">
      <c r="C83" s="90" t="s">
        <v>0</v>
      </c>
      <c r="D83" s="90"/>
      <c r="E83" s="90" t="s">
        <v>1</v>
      </c>
      <c r="F83" s="90"/>
    </row>
    <row r="84" spans="1:6" x14ac:dyDescent="0.2">
      <c r="C84" t="s">
        <v>37</v>
      </c>
      <c r="D84" t="s">
        <v>38</v>
      </c>
      <c r="E84" t="s">
        <v>37</v>
      </c>
      <c r="F84" t="s">
        <v>38</v>
      </c>
    </row>
    <row r="85" spans="1:6" x14ac:dyDescent="0.2">
      <c r="B85" s="66" t="s">
        <v>39</v>
      </c>
      <c r="C85" s="92">
        <f t="array" ref="C85:F88">MMULT(E37:H40,B3:E6)</f>
        <v>1.1897106109324758</v>
      </c>
      <c r="D85" s="92">
        <v>0.17684887459807075</v>
      </c>
      <c r="E85" s="91">
        <v>5.6270096463022529E-2</v>
      </c>
      <c r="F85" s="91">
        <v>4.8231511254019303E-2</v>
      </c>
    </row>
    <row r="86" spans="1:6" x14ac:dyDescent="0.2">
      <c r="B86" s="66"/>
      <c r="C86" s="92">
        <v>3.5369774919614154</v>
      </c>
      <c r="D86" s="92">
        <v>7.9581993569131839</v>
      </c>
      <c r="E86" s="91">
        <v>2.5321543408360139</v>
      </c>
      <c r="F86" s="91">
        <v>2.1704180064308685</v>
      </c>
    </row>
    <row r="87" spans="1:6" x14ac:dyDescent="0.2">
      <c r="B87" s="66" t="s">
        <v>40</v>
      </c>
      <c r="C87" s="92">
        <v>6.4308681672025747E-2</v>
      </c>
      <c r="D87" s="92">
        <v>0.1446945337620579</v>
      </c>
      <c r="E87" s="91">
        <v>2.773311897106109</v>
      </c>
      <c r="F87" s="91">
        <v>0.94855305466237938</v>
      </c>
    </row>
    <row r="88" spans="1:6" x14ac:dyDescent="0.2">
      <c r="B88" s="66"/>
      <c r="C88" s="92">
        <v>0.64308681672025747</v>
      </c>
      <c r="D88" s="92">
        <v>1.446945337620579</v>
      </c>
      <c r="E88" s="91">
        <v>2.733118971061093</v>
      </c>
      <c r="F88" s="91">
        <v>9.485530546623794</v>
      </c>
    </row>
  </sheetData>
  <mergeCells count="15">
    <mergeCell ref="L55:P57"/>
    <mergeCell ref="B87:B88"/>
    <mergeCell ref="B14:E14"/>
    <mergeCell ref="G14:J14"/>
    <mergeCell ref="B16:E16"/>
    <mergeCell ref="G16:J16"/>
    <mergeCell ref="D42:K42"/>
    <mergeCell ref="C83:D83"/>
    <mergeCell ref="E83:F83"/>
    <mergeCell ref="B85:B86"/>
    <mergeCell ref="J29:K32"/>
    <mergeCell ref="C50:C51"/>
    <mergeCell ref="H50:H51"/>
    <mergeCell ref="C75:D75"/>
    <mergeCell ref="E75:F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gross output</vt:lpstr>
      <vt:lpstr>Final demand</vt:lpstr>
      <vt:lpstr>Technical coefficients</vt:lpstr>
      <vt:lpstr>Extensions</vt:lpstr>
      <vt:lpstr>Calculations</vt:lpstr>
    </vt:vector>
  </TitlesOfParts>
  <Company>Universiteit Leiden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R.</dc:creator>
  <cp:lastModifiedBy>Microsoft Office User</cp:lastModifiedBy>
  <dcterms:created xsi:type="dcterms:W3CDTF">2021-03-23T12:20:19Z</dcterms:created>
  <dcterms:modified xsi:type="dcterms:W3CDTF">2022-04-06T03:02:56Z</dcterms:modified>
</cp:coreProperties>
</file>